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F9157FA-EABD-4D41-B4AB-9B4F2D96028F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16" i="3" l="1"/>
  <c r="F116" i="3" s="1"/>
  <c r="G116" i="3" s="1"/>
  <c r="K116" i="3" s="1"/>
  <c r="Q116" i="3"/>
  <c r="E116" i="1"/>
  <c r="F116" i="1"/>
  <c r="G116" i="1" s="1"/>
  <c r="K116" i="1" s="1"/>
  <c r="Q116" i="1"/>
  <c r="E114" i="1"/>
  <c r="F114" i="1" s="1"/>
  <c r="G114" i="1" s="1"/>
  <c r="K114" i="1" s="1"/>
  <c r="Q114" i="1"/>
  <c r="E115" i="1"/>
  <c r="F115" i="1" s="1"/>
  <c r="G115" i="1" s="1"/>
  <c r="K115" i="1" s="1"/>
  <c r="Q115" i="1"/>
  <c r="E114" i="3"/>
  <c r="F114" i="3" s="1"/>
  <c r="G114" i="3" s="1"/>
  <c r="K114" i="3" s="1"/>
  <c r="Q114" i="3"/>
  <c r="E115" i="3"/>
  <c r="F115" i="3"/>
  <c r="G115" i="3" s="1"/>
  <c r="K115" i="3" s="1"/>
  <c r="Q115" i="3"/>
  <c r="Q111" i="1"/>
  <c r="Q112" i="1"/>
  <c r="Q113" i="1"/>
  <c r="E112" i="3"/>
  <c r="F112" i="3" s="1"/>
  <c r="G112" i="3" s="1"/>
  <c r="K112" i="3" s="1"/>
  <c r="Q112" i="3"/>
  <c r="E111" i="3"/>
  <c r="F111" i="3" s="1"/>
  <c r="G111" i="3"/>
  <c r="K111" i="3" s="1"/>
  <c r="E85" i="3"/>
  <c r="F85" i="3" s="1"/>
  <c r="G85" i="3" s="1"/>
  <c r="J85" i="3" s="1"/>
  <c r="E86" i="3"/>
  <c r="F86" i="3" s="1"/>
  <c r="G86" i="3" s="1"/>
  <c r="K86" i="3" s="1"/>
  <c r="E87" i="3"/>
  <c r="F87" i="3" s="1"/>
  <c r="G87" i="3" s="1"/>
  <c r="K87" i="3" s="1"/>
  <c r="E88" i="3"/>
  <c r="F88" i="3" s="1"/>
  <c r="G88" i="3" s="1"/>
  <c r="K88" i="3" s="1"/>
  <c r="E89" i="3"/>
  <c r="F89" i="3" s="1"/>
  <c r="G89" i="3" s="1"/>
  <c r="K89" i="3" s="1"/>
  <c r="E90" i="3"/>
  <c r="F90" i="3" s="1"/>
  <c r="G90" i="3" s="1"/>
  <c r="K90" i="3" s="1"/>
  <c r="E91" i="3"/>
  <c r="F91" i="3" s="1"/>
  <c r="G91" i="3" s="1"/>
  <c r="K91" i="3" s="1"/>
  <c r="E92" i="3"/>
  <c r="F92" i="3" s="1"/>
  <c r="G92" i="3"/>
  <c r="J92" i="3" s="1"/>
  <c r="E93" i="3"/>
  <c r="F93" i="3" s="1"/>
  <c r="G93" i="3" s="1"/>
  <c r="J93" i="3" s="1"/>
  <c r="E94" i="3"/>
  <c r="F94" i="3" s="1"/>
  <c r="G94" i="3"/>
  <c r="K94" i="3" s="1"/>
  <c r="E95" i="3"/>
  <c r="F95" i="3" s="1"/>
  <c r="G95" i="3" s="1"/>
  <c r="K95" i="3" s="1"/>
  <c r="E96" i="3"/>
  <c r="F96" i="3" s="1"/>
  <c r="G96" i="3"/>
  <c r="K96" i="3" s="1"/>
  <c r="E97" i="3"/>
  <c r="F97" i="3" s="1"/>
  <c r="G97" i="3" s="1"/>
  <c r="J97" i="3" s="1"/>
  <c r="E98" i="3"/>
  <c r="F98" i="3" s="1"/>
  <c r="G98" i="3"/>
  <c r="K98" i="3" s="1"/>
  <c r="E99" i="3"/>
  <c r="F99" i="3" s="1"/>
  <c r="G99" i="3" s="1"/>
  <c r="J99" i="3" s="1"/>
  <c r="E100" i="3"/>
  <c r="F100" i="3" s="1"/>
  <c r="G100" i="3"/>
  <c r="J100" i="3" s="1"/>
  <c r="E101" i="3"/>
  <c r="F101" i="3" s="1"/>
  <c r="G101" i="3" s="1"/>
  <c r="K101" i="3" s="1"/>
  <c r="E102" i="3"/>
  <c r="F102" i="3" s="1"/>
  <c r="G102" i="3" s="1"/>
  <c r="K102" i="3" s="1"/>
  <c r="E103" i="3"/>
  <c r="F103" i="3" s="1"/>
  <c r="G103" i="3" s="1"/>
  <c r="K103" i="3" s="1"/>
  <c r="E104" i="3"/>
  <c r="F104" i="3" s="1"/>
  <c r="G104" i="3" s="1"/>
  <c r="K104" i="3" s="1"/>
  <c r="E105" i="3"/>
  <c r="F105" i="3" s="1"/>
  <c r="G105" i="3" s="1"/>
  <c r="J105" i="3" s="1"/>
  <c r="E106" i="3"/>
  <c r="F106" i="3" s="1"/>
  <c r="G106" i="3" s="1"/>
  <c r="K106" i="3" s="1"/>
  <c r="E107" i="3"/>
  <c r="F107" i="3" s="1"/>
  <c r="G107" i="3" s="1"/>
  <c r="K107" i="3" s="1"/>
  <c r="E108" i="3"/>
  <c r="F108" i="3" s="1"/>
  <c r="G108" i="3"/>
  <c r="K108" i="3" s="1"/>
  <c r="E109" i="3"/>
  <c r="F109" i="3" s="1"/>
  <c r="G109" i="3" s="1"/>
  <c r="K109" i="3" s="1"/>
  <c r="E110" i="3"/>
  <c r="F110" i="3" s="1"/>
  <c r="G110" i="3"/>
  <c r="K110" i="3" s="1"/>
  <c r="E113" i="3"/>
  <c r="F113" i="3" s="1"/>
  <c r="G113" i="3" s="1"/>
  <c r="K113" i="3" s="1"/>
  <c r="Q111" i="3"/>
  <c r="E25" i="3"/>
  <c r="F25" i="3"/>
  <c r="G25" i="3" s="1"/>
  <c r="I25" i="3" s="1"/>
  <c r="E23" i="3"/>
  <c r="F23" i="3" s="1"/>
  <c r="G23" i="3" s="1"/>
  <c r="I23" i="3" s="1"/>
  <c r="E24" i="3"/>
  <c r="F24" i="3"/>
  <c r="G24" i="3" s="1"/>
  <c r="I24" i="3" s="1"/>
  <c r="E22" i="3"/>
  <c r="F22" i="3" s="1"/>
  <c r="G22" i="3" s="1"/>
  <c r="I22" i="3" s="1"/>
  <c r="E21" i="3"/>
  <c r="F21" i="3"/>
  <c r="G21" i="3" s="1"/>
  <c r="I21" i="3" s="1"/>
  <c r="E81" i="3"/>
  <c r="F81" i="3" s="1"/>
  <c r="G81" i="3" s="1"/>
  <c r="K81" i="3" s="1"/>
  <c r="E82" i="3"/>
  <c r="F82" i="3"/>
  <c r="G82" i="3" s="1"/>
  <c r="K82" i="3" s="1"/>
  <c r="E83" i="3"/>
  <c r="F83" i="3" s="1"/>
  <c r="G83" i="3" s="1"/>
  <c r="K83" i="3" s="1"/>
  <c r="E84" i="3"/>
  <c r="F84" i="3"/>
  <c r="G84" i="3" s="1"/>
  <c r="K84" i="3" s="1"/>
  <c r="C9" i="3"/>
  <c r="D9" i="3"/>
  <c r="E73" i="3"/>
  <c r="F73" i="3"/>
  <c r="G73" i="3" s="1"/>
  <c r="J73" i="3"/>
  <c r="E74" i="3"/>
  <c r="F74" i="3"/>
  <c r="G74" i="3"/>
  <c r="J74" i="3" s="1"/>
  <c r="E75" i="3"/>
  <c r="F75" i="3"/>
  <c r="G75" i="3" s="1"/>
  <c r="K75" i="3"/>
  <c r="E76" i="3"/>
  <c r="F76" i="3"/>
  <c r="G76" i="3"/>
  <c r="K76" i="3" s="1"/>
  <c r="E77" i="3"/>
  <c r="F77" i="3"/>
  <c r="G77" i="3" s="1"/>
  <c r="J77" i="3"/>
  <c r="E78" i="3"/>
  <c r="F78" i="3"/>
  <c r="G78" i="3"/>
  <c r="K78" i="3" s="1"/>
  <c r="E79" i="3"/>
  <c r="F79" i="3"/>
  <c r="G79" i="3" s="1"/>
  <c r="K79" i="3" s="1"/>
  <c r="E80" i="3"/>
  <c r="F80" i="3"/>
  <c r="G80" i="3"/>
  <c r="K80" i="3" s="1"/>
  <c r="E26" i="3"/>
  <c r="F26" i="3"/>
  <c r="E27" i="3"/>
  <c r="F27" i="3"/>
  <c r="G27" i="3" s="1"/>
  <c r="I27" i="3" s="1"/>
  <c r="E28" i="3"/>
  <c r="F28" i="3" s="1"/>
  <c r="G28" i="3" s="1"/>
  <c r="I28" i="3" s="1"/>
  <c r="E29" i="3"/>
  <c r="F29" i="3"/>
  <c r="G29" i="3" s="1"/>
  <c r="I29" i="3" s="1"/>
  <c r="E30" i="3"/>
  <c r="F30" i="3" s="1"/>
  <c r="G30" i="3" s="1"/>
  <c r="I30" i="3" s="1"/>
  <c r="E31" i="3"/>
  <c r="F31" i="3"/>
  <c r="G31" i="3" s="1"/>
  <c r="I31" i="3" s="1"/>
  <c r="E32" i="3"/>
  <c r="F32" i="3" s="1"/>
  <c r="G32" i="3" s="1"/>
  <c r="I32" i="3" s="1"/>
  <c r="E33" i="3"/>
  <c r="F33" i="3"/>
  <c r="G33" i="3" s="1"/>
  <c r="I33" i="3" s="1"/>
  <c r="E34" i="3"/>
  <c r="F34" i="3" s="1"/>
  <c r="G34" i="3" s="1"/>
  <c r="I34" i="3" s="1"/>
  <c r="E35" i="3"/>
  <c r="F35" i="3"/>
  <c r="G35" i="3" s="1"/>
  <c r="I35" i="3" s="1"/>
  <c r="E36" i="3"/>
  <c r="F36" i="3"/>
  <c r="G36" i="3"/>
  <c r="I36" i="3" s="1"/>
  <c r="E37" i="3"/>
  <c r="F37" i="3"/>
  <c r="G37" i="3" s="1"/>
  <c r="I37" i="3"/>
  <c r="E38" i="3"/>
  <c r="F38" i="3"/>
  <c r="G38" i="3"/>
  <c r="I38" i="3" s="1"/>
  <c r="E39" i="3"/>
  <c r="F39" i="3"/>
  <c r="G39" i="3" s="1"/>
  <c r="I39" i="3" s="1"/>
  <c r="E40" i="3"/>
  <c r="F40" i="3"/>
  <c r="G40" i="3"/>
  <c r="I40" i="3" s="1"/>
  <c r="E41" i="3"/>
  <c r="F41" i="3"/>
  <c r="G41" i="3" s="1"/>
  <c r="I41" i="3"/>
  <c r="E42" i="3"/>
  <c r="F42" i="3"/>
  <c r="E43" i="3"/>
  <c r="F43" i="3" s="1"/>
  <c r="G43" i="3" s="1"/>
  <c r="I43" i="3" s="1"/>
  <c r="E44" i="3"/>
  <c r="F44" i="3"/>
  <c r="G44" i="3" s="1"/>
  <c r="I44" i="3" s="1"/>
  <c r="E45" i="3"/>
  <c r="F45" i="3" s="1"/>
  <c r="G45" i="3" s="1"/>
  <c r="I45" i="3" s="1"/>
  <c r="E46" i="3"/>
  <c r="F46" i="3"/>
  <c r="G46" i="3" s="1"/>
  <c r="I46" i="3" s="1"/>
  <c r="E47" i="3"/>
  <c r="F47" i="3" s="1"/>
  <c r="G47" i="3" s="1"/>
  <c r="I47" i="3" s="1"/>
  <c r="E48" i="3"/>
  <c r="F48" i="3"/>
  <c r="G48" i="3" s="1"/>
  <c r="I48" i="3" s="1"/>
  <c r="E49" i="3"/>
  <c r="F49" i="3" s="1"/>
  <c r="G49" i="3" s="1"/>
  <c r="I49" i="3" s="1"/>
  <c r="E50" i="3"/>
  <c r="F50" i="3"/>
  <c r="E51" i="3"/>
  <c r="F51" i="3"/>
  <c r="G51" i="3"/>
  <c r="I51" i="3" s="1"/>
  <c r="E52" i="3"/>
  <c r="F52" i="3"/>
  <c r="E53" i="3"/>
  <c r="F53" i="3"/>
  <c r="G53" i="3" s="1"/>
  <c r="I53" i="3" s="1"/>
  <c r="E54" i="3"/>
  <c r="F54" i="3" s="1"/>
  <c r="G54" i="3" s="1"/>
  <c r="I54" i="3" s="1"/>
  <c r="E55" i="3"/>
  <c r="F55" i="3"/>
  <c r="G55" i="3" s="1"/>
  <c r="I55" i="3" s="1"/>
  <c r="E56" i="3"/>
  <c r="F56" i="3" s="1"/>
  <c r="G56" i="3" s="1"/>
  <c r="I56" i="3" s="1"/>
  <c r="E57" i="3"/>
  <c r="F57" i="3"/>
  <c r="G57" i="3" s="1"/>
  <c r="I57" i="3"/>
  <c r="E58" i="3"/>
  <c r="F58" i="3"/>
  <c r="G58" i="3"/>
  <c r="I58" i="3" s="1"/>
  <c r="E59" i="3"/>
  <c r="F59" i="3"/>
  <c r="G59" i="3" s="1"/>
  <c r="I59" i="3" s="1"/>
  <c r="E60" i="3"/>
  <c r="F60" i="3"/>
  <c r="G60" i="3"/>
  <c r="I60" i="3" s="1"/>
  <c r="E61" i="3"/>
  <c r="F61" i="3"/>
  <c r="G61" i="3" s="1"/>
  <c r="I61" i="3"/>
  <c r="E62" i="3"/>
  <c r="F62" i="3"/>
  <c r="G62" i="3" s="1"/>
  <c r="I62" i="3" s="1"/>
  <c r="E63" i="3"/>
  <c r="F63" i="3" s="1"/>
  <c r="G63" i="3" s="1"/>
  <c r="I63" i="3" s="1"/>
  <c r="E64" i="3"/>
  <c r="F64" i="3"/>
  <c r="G64" i="3" s="1"/>
  <c r="I64" i="3" s="1"/>
  <c r="E65" i="3"/>
  <c r="F65" i="3" s="1"/>
  <c r="G65" i="3" s="1"/>
  <c r="I65" i="3" s="1"/>
  <c r="E66" i="3"/>
  <c r="F66" i="3"/>
  <c r="G66" i="3" s="1"/>
  <c r="I66" i="3" s="1"/>
  <c r="E67" i="3"/>
  <c r="F67" i="3" s="1"/>
  <c r="G67" i="3" s="1"/>
  <c r="J67" i="3" s="1"/>
  <c r="E68" i="3"/>
  <c r="F68" i="3"/>
  <c r="G68" i="3" s="1"/>
  <c r="J68" i="3" s="1"/>
  <c r="E69" i="3"/>
  <c r="F69" i="3" s="1"/>
  <c r="G69" i="3" s="1"/>
  <c r="I69" i="3" s="1"/>
  <c r="E70" i="3"/>
  <c r="F70" i="3"/>
  <c r="G70" i="3" s="1"/>
  <c r="I70" i="3" s="1"/>
  <c r="E71" i="3"/>
  <c r="F71" i="3" s="1"/>
  <c r="G71" i="3" s="1"/>
  <c r="I71" i="3" s="1"/>
  <c r="E72" i="3"/>
  <c r="F72" i="3"/>
  <c r="G72" i="3" s="1"/>
  <c r="I72" i="3" s="1"/>
  <c r="F16" i="3"/>
  <c r="F17" i="3" s="1"/>
  <c r="C17" i="3"/>
  <c r="Q21" i="3"/>
  <c r="Q22" i="3"/>
  <c r="Q23" i="3"/>
  <c r="Q24" i="3"/>
  <c r="Q25" i="3"/>
  <c r="G26" i="3"/>
  <c r="I26" i="3" s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G42" i="3"/>
  <c r="I42" i="3"/>
  <c r="Q42" i="3"/>
  <c r="Q43" i="3"/>
  <c r="Q44" i="3"/>
  <c r="Q45" i="3"/>
  <c r="Q46" i="3"/>
  <c r="Q47" i="3"/>
  <c r="Q48" i="3"/>
  <c r="Q49" i="3"/>
  <c r="Q50" i="3"/>
  <c r="Q51" i="3"/>
  <c r="G52" i="3"/>
  <c r="I52" i="3" s="1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3" i="3"/>
  <c r="D9" i="1"/>
  <c r="C9" i="1"/>
  <c r="C7" i="1"/>
  <c r="C8" i="1"/>
  <c r="Q107" i="1"/>
  <c r="Q108" i="1"/>
  <c r="Q110" i="1"/>
  <c r="Q109" i="1"/>
  <c r="Q102" i="1"/>
  <c r="Q101" i="1"/>
  <c r="Q96" i="1"/>
  <c r="Q95" i="1"/>
  <c r="Q94" i="1"/>
  <c r="Q90" i="1"/>
  <c r="Q88" i="1"/>
  <c r="Q72" i="1"/>
  <c r="Q71" i="1"/>
  <c r="Q60" i="1"/>
  <c r="Q59" i="1"/>
  <c r="Q58" i="1"/>
  <c r="Q57" i="1"/>
  <c r="Q56" i="1"/>
  <c r="Q55" i="1"/>
  <c r="Q54" i="1"/>
  <c r="Q53" i="1"/>
  <c r="Q52" i="1"/>
  <c r="Q51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4" i="2"/>
  <c r="C44" i="2"/>
  <c r="G43" i="2"/>
  <c r="C43" i="2" s="1"/>
  <c r="G42" i="2"/>
  <c r="C42" i="2" s="1"/>
  <c r="G41" i="2"/>
  <c r="C41" i="2"/>
  <c r="G95" i="2"/>
  <c r="C95" i="2"/>
  <c r="G94" i="2"/>
  <c r="C94" i="2" s="1"/>
  <c r="G40" i="2"/>
  <c r="C40" i="2" s="1"/>
  <c r="G39" i="2"/>
  <c r="C39" i="2"/>
  <c r="G38" i="2"/>
  <c r="C38" i="2"/>
  <c r="G37" i="2"/>
  <c r="C37" i="2" s="1"/>
  <c r="G93" i="2"/>
  <c r="C93" i="2" s="1"/>
  <c r="G92" i="2"/>
  <c r="C92" i="2"/>
  <c r="G91" i="2"/>
  <c r="C91" i="2"/>
  <c r="G36" i="2"/>
  <c r="C36" i="2" s="1"/>
  <c r="G35" i="2"/>
  <c r="C35" i="2"/>
  <c r="G34" i="2"/>
  <c r="C34" i="2" s="1"/>
  <c r="G90" i="2"/>
  <c r="C90" i="2"/>
  <c r="G89" i="2"/>
  <c r="C89" i="2"/>
  <c r="E89" i="2" s="1"/>
  <c r="G88" i="2"/>
  <c r="C88" i="2"/>
  <c r="G33" i="2"/>
  <c r="C33" i="2"/>
  <c r="G32" i="2"/>
  <c r="C32" i="2" s="1"/>
  <c r="G31" i="2"/>
  <c r="C31" i="2" s="1"/>
  <c r="G30" i="2"/>
  <c r="C30" i="2"/>
  <c r="G87" i="2"/>
  <c r="C87" i="2"/>
  <c r="E87" i="2"/>
  <c r="G29" i="2"/>
  <c r="C29" i="2"/>
  <c r="G28" i="2"/>
  <c r="C28" i="2"/>
  <c r="G27" i="2"/>
  <c r="C27" i="2" s="1"/>
  <c r="E27" i="2" s="1"/>
  <c r="G26" i="2"/>
  <c r="C26" i="2"/>
  <c r="G25" i="2"/>
  <c r="C25" i="2"/>
  <c r="G24" i="2"/>
  <c r="C24" i="2"/>
  <c r="G86" i="2"/>
  <c r="C86" i="2" s="1"/>
  <c r="E86" i="2" s="1"/>
  <c r="G23" i="2"/>
  <c r="C23" i="2" s="1"/>
  <c r="E23" i="2" s="1"/>
  <c r="G22" i="2"/>
  <c r="C22" i="2" s="1"/>
  <c r="G21" i="2"/>
  <c r="C21" i="2"/>
  <c r="G85" i="2"/>
  <c r="C85" i="2"/>
  <c r="G84" i="2"/>
  <c r="C84" i="2"/>
  <c r="G20" i="2"/>
  <c r="C20" i="2"/>
  <c r="G19" i="2"/>
  <c r="C19" i="2" s="1"/>
  <c r="G18" i="2"/>
  <c r="C18" i="2"/>
  <c r="G17" i="2"/>
  <c r="C17" i="2"/>
  <c r="G16" i="2"/>
  <c r="C16" i="2"/>
  <c r="G15" i="2"/>
  <c r="C15" i="2" s="1"/>
  <c r="G14" i="2"/>
  <c r="C14" i="2"/>
  <c r="G13" i="2"/>
  <c r="C13" i="2"/>
  <c r="G12" i="2"/>
  <c r="C12" i="2"/>
  <c r="G11" i="2"/>
  <c r="C11" i="2" s="1"/>
  <c r="E11" i="2" s="1"/>
  <c r="G83" i="2"/>
  <c r="C83" i="2"/>
  <c r="G82" i="2"/>
  <c r="C82" i="2"/>
  <c r="G81" i="2"/>
  <c r="C81" i="2"/>
  <c r="G80" i="2"/>
  <c r="C80" i="2" s="1"/>
  <c r="G79" i="2"/>
  <c r="C79" i="2"/>
  <c r="G78" i="2"/>
  <c r="C78" i="2"/>
  <c r="G77" i="2"/>
  <c r="C77" i="2"/>
  <c r="G76" i="2"/>
  <c r="C76" i="2"/>
  <c r="G75" i="2"/>
  <c r="C75" i="2" s="1"/>
  <c r="E75" i="2" s="1"/>
  <c r="G74" i="2"/>
  <c r="C74" i="2" s="1"/>
  <c r="G73" i="2"/>
  <c r="C73" i="2"/>
  <c r="G72" i="2"/>
  <c r="C72" i="2"/>
  <c r="G71" i="2"/>
  <c r="C71" i="2" s="1"/>
  <c r="G70" i="2"/>
  <c r="C70" i="2" s="1"/>
  <c r="G69" i="2"/>
  <c r="C69" i="2"/>
  <c r="G68" i="2"/>
  <c r="C68" i="2"/>
  <c r="G67" i="2"/>
  <c r="C67" i="2" s="1"/>
  <c r="G66" i="2"/>
  <c r="C66" i="2" s="1"/>
  <c r="G65" i="2"/>
  <c r="C65" i="2"/>
  <c r="G64" i="2"/>
  <c r="C64" i="2"/>
  <c r="G63" i="2"/>
  <c r="C63" i="2"/>
  <c r="G62" i="2"/>
  <c r="C62" i="2"/>
  <c r="G61" i="2"/>
  <c r="C61" i="2" s="1"/>
  <c r="G60" i="2"/>
  <c r="C60" i="2"/>
  <c r="G59" i="2"/>
  <c r="C59" i="2"/>
  <c r="G58" i="2"/>
  <c r="C58" i="2"/>
  <c r="G57" i="2"/>
  <c r="C57" i="2" s="1"/>
  <c r="G56" i="2"/>
  <c r="C56" i="2" s="1"/>
  <c r="G55" i="2"/>
  <c r="C55" i="2" s="1"/>
  <c r="E55" i="2" s="1"/>
  <c r="G54" i="2"/>
  <c r="C54" i="2"/>
  <c r="G53" i="2"/>
  <c r="C53" i="2"/>
  <c r="G52" i="2"/>
  <c r="C52" i="2" s="1"/>
  <c r="G51" i="2"/>
  <c r="C51" i="2" s="1"/>
  <c r="G50" i="2"/>
  <c r="C50" i="2"/>
  <c r="G49" i="2"/>
  <c r="C49" i="2"/>
  <c r="G48" i="2"/>
  <c r="C48" i="2" s="1"/>
  <c r="G47" i="2"/>
  <c r="C47" i="2" s="1"/>
  <c r="G46" i="2"/>
  <c r="C46" i="2"/>
  <c r="G45" i="2"/>
  <c r="C45" i="2"/>
  <c r="E45" i="2" s="1"/>
  <c r="H44" i="2"/>
  <c r="B44" i="2"/>
  <c r="D44" i="2"/>
  <c r="A44" i="2"/>
  <c r="H43" i="2"/>
  <c r="B43" i="2" s="1"/>
  <c r="D43" i="2"/>
  <c r="A43" i="2"/>
  <c r="H42" i="2"/>
  <c r="B42" i="2"/>
  <c r="D42" i="2"/>
  <c r="A42" i="2"/>
  <c r="H41" i="2"/>
  <c r="B41" i="2" s="1"/>
  <c r="D41" i="2"/>
  <c r="A41" i="2"/>
  <c r="H95" i="2"/>
  <c r="B95" i="2"/>
  <c r="D95" i="2"/>
  <c r="A95" i="2"/>
  <c r="H94" i="2"/>
  <c r="B94" i="2" s="1"/>
  <c r="D94" i="2"/>
  <c r="A94" i="2"/>
  <c r="H40" i="2"/>
  <c r="B40" i="2"/>
  <c r="D40" i="2"/>
  <c r="A40" i="2"/>
  <c r="H39" i="2"/>
  <c r="B39" i="2" s="1"/>
  <c r="D39" i="2"/>
  <c r="A39" i="2"/>
  <c r="H38" i="2"/>
  <c r="B38" i="2"/>
  <c r="D38" i="2"/>
  <c r="A38" i="2"/>
  <c r="H37" i="2"/>
  <c r="B37" i="2" s="1"/>
  <c r="D37" i="2"/>
  <c r="A37" i="2"/>
  <c r="H93" i="2"/>
  <c r="B93" i="2"/>
  <c r="D93" i="2"/>
  <c r="A93" i="2"/>
  <c r="H92" i="2"/>
  <c r="B92" i="2" s="1"/>
  <c r="D92" i="2"/>
  <c r="A92" i="2"/>
  <c r="H91" i="2"/>
  <c r="D91" i="2"/>
  <c r="B91" i="2"/>
  <c r="A91" i="2"/>
  <c r="H36" i="2"/>
  <c r="B36" i="2" s="1"/>
  <c r="F36" i="2"/>
  <c r="D36" i="2"/>
  <c r="A36" i="2"/>
  <c r="H35" i="2"/>
  <c r="B35" i="2" s="1"/>
  <c r="F35" i="2"/>
  <c r="D35" i="2"/>
  <c r="A35" i="2"/>
  <c r="H34" i="2"/>
  <c r="B34" i="2"/>
  <c r="F34" i="2"/>
  <c r="D34" i="2"/>
  <c r="A34" i="2"/>
  <c r="H90" i="2"/>
  <c r="B90" i="2" s="1"/>
  <c r="F90" i="2"/>
  <c r="D90" i="2" s="1"/>
  <c r="A90" i="2"/>
  <c r="H89" i="2"/>
  <c r="F89" i="2"/>
  <c r="D89" i="2" s="1"/>
  <c r="B89" i="2"/>
  <c r="A89" i="2"/>
  <c r="H88" i="2"/>
  <c r="D88" i="2"/>
  <c r="B88" i="2"/>
  <c r="A88" i="2"/>
  <c r="H33" i="2"/>
  <c r="B33" i="2" s="1"/>
  <c r="D33" i="2"/>
  <c r="A33" i="2"/>
  <c r="H32" i="2"/>
  <c r="D32" i="2"/>
  <c r="B32" i="2"/>
  <c r="A32" i="2"/>
  <c r="H31" i="2"/>
  <c r="B31" i="2" s="1"/>
  <c r="D31" i="2"/>
  <c r="A31" i="2"/>
  <c r="H30" i="2"/>
  <c r="D30" i="2"/>
  <c r="B30" i="2"/>
  <c r="A30" i="2"/>
  <c r="H87" i="2"/>
  <c r="B87" i="2" s="1"/>
  <c r="D87" i="2"/>
  <c r="A87" i="2"/>
  <c r="H29" i="2"/>
  <c r="D29" i="2"/>
  <c r="B29" i="2"/>
  <c r="A29" i="2"/>
  <c r="H28" i="2"/>
  <c r="B28" i="2" s="1"/>
  <c r="D28" i="2"/>
  <c r="A28" i="2"/>
  <c r="H27" i="2"/>
  <c r="D27" i="2"/>
  <c r="B27" i="2"/>
  <c r="A27" i="2"/>
  <c r="H26" i="2"/>
  <c r="B26" i="2" s="1"/>
  <c r="D26" i="2"/>
  <c r="A26" i="2"/>
  <c r="H25" i="2"/>
  <c r="D25" i="2"/>
  <c r="B25" i="2"/>
  <c r="A25" i="2"/>
  <c r="H24" i="2"/>
  <c r="B24" i="2" s="1"/>
  <c r="D24" i="2"/>
  <c r="A24" i="2"/>
  <c r="H86" i="2"/>
  <c r="D86" i="2"/>
  <c r="B86" i="2"/>
  <c r="A86" i="2"/>
  <c r="H23" i="2"/>
  <c r="B23" i="2" s="1"/>
  <c r="D23" i="2"/>
  <c r="A23" i="2"/>
  <c r="H22" i="2"/>
  <c r="D22" i="2"/>
  <c r="B22" i="2"/>
  <c r="A22" i="2"/>
  <c r="H21" i="2"/>
  <c r="B21" i="2" s="1"/>
  <c r="D21" i="2"/>
  <c r="A21" i="2"/>
  <c r="H85" i="2"/>
  <c r="D85" i="2"/>
  <c r="B85" i="2"/>
  <c r="A85" i="2"/>
  <c r="H84" i="2"/>
  <c r="B84" i="2" s="1"/>
  <c r="D84" i="2"/>
  <c r="A84" i="2"/>
  <c r="H20" i="2"/>
  <c r="D20" i="2"/>
  <c r="B20" i="2"/>
  <c r="A20" i="2"/>
  <c r="H19" i="2"/>
  <c r="B19" i="2" s="1"/>
  <c r="D19" i="2"/>
  <c r="A19" i="2"/>
  <c r="H18" i="2"/>
  <c r="D18" i="2"/>
  <c r="B18" i="2"/>
  <c r="A18" i="2"/>
  <c r="H17" i="2"/>
  <c r="B17" i="2" s="1"/>
  <c r="D17" i="2"/>
  <c r="A17" i="2"/>
  <c r="H16" i="2"/>
  <c r="D16" i="2"/>
  <c r="B16" i="2"/>
  <c r="A16" i="2"/>
  <c r="H15" i="2"/>
  <c r="B15" i="2" s="1"/>
  <c r="D15" i="2"/>
  <c r="A15" i="2"/>
  <c r="H14" i="2"/>
  <c r="D14" i="2"/>
  <c r="B14" i="2"/>
  <c r="A14" i="2"/>
  <c r="H13" i="2"/>
  <c r="B13" i="2" s="1"/>
  <c r="D13" i="2"/>
  <c r="A13" i="2"/>
  <c r="H12" i="2"/>
  <c r="D12" i="2"/>
  <c r="B12" i="2"/>
  <c r="A12" i="2"/>
  <c r="H11" i="2"/>
  <c r="B11" i="2" s="1"/>
  <c r="D11" i="2"/>
  <c r="A11" i="2"/>
  <c r="H83" i="2"/>
  <c r="D83" i="2"/>
  <c r="B83" i="2"/>
  <c r="A83" i="2"/>
  <c r="H82" i="2"/>
  <c r="B82" i="2" s="1"/>
  <c r="D82" i="2"/>
  <c r="A82" i="2"/>
  <c r="H81" i="2"/>
  <c r="D81" i="2"/>
  <c r="B81" i="2"/>
  <c r="A81" i="2"/>
  <c r="H80" i="2"/>
  <c r="B80" i="2" s="1"/>
  <c r="D80" i="2"/>
  <c r="A80" i="2"/>
  <c r="H79" i="2"/>
  <c r="D79" i="2"/>
  <c r="B79" i="2"/>
  <c r="A79" i="2"/>
  <c r="H78" i="2"/>
  <c r="B78" i="2" s="1"/>
  <c r="D78" i="2"/>
  <c r="A78" i="2"/>
  <c r="H77" i="2"/>
  <c r="D77" i="2"/>
  <c r="B77" i="2"/>
  <c r="A77" i="2"/>
  <c r="H76" i="2"/>
  <c r="B76" i="2" s="1"/>
  <c r="D76" i="2"/>
  <c r="A76" i="2"/>
  <c r="H75" i="2"/>
  <c r="D75" i="2"/>
  <c r="B75" i="2"/>
  <c r="A75" i="2"/>
  <c r="H74" i="2"/>
  <c r="B74" i="2" s="1"/>
  <c r="D74" i="2"/>
  <c r="A74" i="2"/>
  <c r="H73" i="2"/>
  <c r="D73" i="2"/>
  <c r="B73" i="2"/>
  <c r="A73" i="2"/>
  <c r="H72" i="2"/>
  <c r="B72" i="2" s="1"/>
  <c r="D72" i="2"/>
  <c r="A72" i="2"/>
  <c r="H71" i="2"/>
  <c r="D71" i="2"/>
  <c r="B71" i="2"/>
  <c r="A71" i="2"/>
  <c r="H70" i="2"/>
  <c r="B70" i="2" s="1"/>
  <c r="D70" i="2"/>
  <c r="A70" i="2"/>
  <c r="H69" i="2"/>
  <c r="D69" i="2"/>
  <c r="B69" i="2"/>
  <c r="A69" i="2"/>
  <c r="H68" i="2"/>
  <c r="B68" i="2" s="1"/>
  <c r="D68" i="2"/>
  <c r="A68" i="2"/>
  <c r="H67" i="2"/>
  <c r="D67" i="2"/>
  <c r="B67" i="2"/>
  <c r="A67" i="2"/>
  <c r="H66" i="2"/>
  <c r="B66" i="2" s="1"/>
  <c r="D66" i="2"/>
  <c r="A66" i="2"/>
  <c r="H65" i="2"/>
  <c r="D65" i="2"/>
  <c r="B65" i="2"/>
  <c r="A65" i="2"/>
  <c r="H64" i="2"/>
  <c r="B64" i="2" s="1"/>
  <c r="D64" i="2"/>
  <c r="A64" i="2"/>
  <c r="H63" i="2"/>
  <c r="D63" i="2"/>
  <c r="B63" i="2"/>
  <c r="A63" i="2"/>
  <c r="H62" i="2"/>
  <c r="B62" i="2" s="1"/>
  <c r="D62" i="2"/>
  <c r="A62" i="2"/>
  <c r="H61" i="2"/>
  <c r="D61" i="2"/>
  <c r="B61" i="2"/>
  <c r="A61" i="2"/>
  <c r="H60" i="2"/>
  <c r="B60" i="2" s="1"/>
  <c r="D60" i="2"/>
  <c r="A60" i="2"/>
  <c r="H59" i="2"/>
  <c r="D59" i="2"/>
  <c r="B59" i="2"/>
  <c r="A59" i="2"/>
  <c r="H58" i="2"/>
  <c r="B58" i="2" s="1"/>
  <c r="D58" i="2"/>
  <c r="A58" i="2"/>
  <c r="H57" i="2"/>
  <c r="D57" i="2"/>
  <c r="B57" i="2"/>
  <c r="A57" i="2"/>
  <c r="H56" i="2"/>
  <c r="B56" i="2" s="1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Q99" i="1"/>
  <c r="Q100" i="1"/>
  <c r="Q105" i="1"/>
  <c r="Q98" i="1"/>
  <c r="Q103" i="1"/>
  <c r="Q104" i="1"/>
  <c r="Q106" i="1"/>
  <c r="Q97" i="1"/>
  <c r="Q91" i="1"/>
  <c r="Q87" i="1"/>
  <c r="Q92" i="1"/>
  <c r="Q93" i="1"/>
  <c r="F16" i="1"/>
  <c r="F17" i="1" s="1"/>
  <c r="C17" i="1"/>
  <c r="Q86" i="1"/>
  <c r="Q89" i="1"/>
  <c r="Q85" i="1"/>
  <c r="Q84" i="1"/>
  <c r="Q81" i="1"/>
  <c r="Q75" i="1"/>
  <c r="Q82" i="1"/>
  <c r="Q80" i="1"/>
  <c r="Q79" i="1"/>
  <c r="Q78" i="1"/>
  <c r="Q76" i="1"/>
  <c r="Q77" i="1"/>
  <c r="Q83" i="1"/>
  <c r="Q61" i="1"/>
  <c r="Q62" i="1"/>
  <c r="Q63" i="1"/>
  <c r="Q64" i="1"/>
  <c r="Q65" i="1"/>
  <c r="Q66" i="1"/>
  <c r="Q67" i="1"/>
  <c r="Q68" i="1"/>
  <c r="Q69" i="1"/>
  <c r="Q70" i="1"/>
  <c r="Q73" i="1"/>
  <c r="Q74" i="1"/>
  <c r="Q50" i="1"/>
  <c r="E91" i="2"/>
  <c r="E82" i="1"/>
  <c r="F82" i="1" s="1"/>
  <c r="G82" i="1" s="1"/>
  <c r="K82" i="1" s="1"/>
  <c r="E107" i="1"/>
  <c r="F107" i="1"/>
  <c r="G107" i="1" s="1"/>
  <c r="K107" i="1" s="1"/>
  <c r="E61" i="2"/>
  <c r="E73" i="1"/>
  <c r="E21" i="2" s="1"/>
  <c r="F73" i="1"/>
  <c r="G73" i="1"/>
  <c r="J73" i="1" s="1"/>
  <c r="E81" i="1"/>
  <c r="F81" i="1"/>
  <c r="G81" i="1" s="1"/>
  <c r="K81" i="1" s="1"/>
  <c r="E89" i="1"/>
  <c r="F89" i="1"/>
  <c r="G89" i="1"/>
  <c r="K89" i="1" s="1"/>
  <c r="E97" i="1"/>
  <c r="F97" i="1"/>
  <c r="G97" i="1" s="1"/>
  <c r="J97" i="1" s="1"/>
  <c r="E105" i="1"/>
  <c r="F105" i="1"/>
  <c r="G105" i="1"/>
  <c r="J105" i="1" s="1"/>
  <c r="E21" i="1"/>
  <c r="F21" i="1"/>
  <c r="G21" i="1" s="1"/>
  <c r="I21" i="1" s="1"/>
  <c r="E29" i="1"/>
  <c r="F29" i="1"/>
  <c r="G29" i="1"/>
  <c r="I29" i="1" s="1"/>
  <c r="E37" i="1"/>
  <c r="F37" i="1"/>
  <c r="G37" i="1" s="1"/>
  <c r="I37" i="1" s="1"/>
  <c r="E76" i="1"/>
  <c r="F76" i="1"/>
  <c r="G76" i="1"/>
  <c r="K76" i="1" s="1"/>
  <c r="E84" i="1"/>
  <c r="F84" i="1"/>
  <c r="G84" i="1" s="1"/>
  <c r="K84" i="1" s="1"/>
  <c r="E77" i="1"/>
  <c r="F77" i="1"/>
  <c r="G77" i="1"/>
  <c r="J77" i="1" s="1"/>
  <c r="E80" i="1"/>
  <c r="F80" i="1"/>
  <c r="G80" i="1" s="1"/>
  <c r="K80" i="1" s="1"/>
  <c r="E88" i="1"/>
  <c r="F88" i="1" s="1"/>
  <c r="G88" i="1" s="1"/>
  <c r="K88" i="1" s="1"/>
  <c r="E96" i="1"/>
  <c r="E93" i="2"/>
  <c r="F96" i="1"/>
  <c r="G96" i="1"/>
  <c r="K96" i="1"/>
  <c r="E104" i="1"/>
  <c r="F104" i="1"/>
  <c r="G104" i="1"/>
  <c r="K104" i="1" s="1"/>
  <c r="E28" i="1"/>
  <c r="F28" i="1" s="1"/>
  <c r="G28" i="1" s="1"/>
  <c r="I28" i="1" s="1"/>
  <c r="E36" i="1"/>
  <c r="E60" i="2"/>
  <c r="E78" i="1"/>
  <c r="F78" i="1" s="1"/>
  <c r="G78" i="1" s="1"/>
  <c r="K78" i="1" s="1"/>
  <c r="E90" i="1"/>
  <c r="F90" i="1"/>
  <c r="G90" i="1" s="1"/>
  <c r="K90" i="1" s="1"/>
  <c r="E108" i="1"/>
  <c r="F108" i="1" s="1"/>
  <c r="G108" i="1" s="1"/>
  <c r="K108" i="1" s="1"/>
  <c r="E23" i="1"/>
  <c r="E30" i="1"/>
  <c r="F30" i="1"/>
  <c r="G30" i="1" s="1"/>
  <c r="I30" i="1" s="1"/>
  <c r="E43" i="1"/>
  <c r="E67" i="2" s="1"/>
  <c r="F43" i="1"/>
  <c r="G43" i="1" s="1"/>
  <c r="I43" i="1" s="1"/>
  <c r="E52" i="1"/>
  <c r="F52" i="1"/>
  <c r="E60" i="1"/>
  <c r="F60" i="1"/>
  <c r="G60" i="1" s="1"/>
  <c r="I60" i="1" s="1"/>
  <c r="E66" i="1"/>
  <c r="F66" i="1"/>
  <c r="G66" i="1" s="1"/>
  <c r="I66" i="1" s="1"/>
  <c r="E79" i="1"/>
  <c r="F79" i="1"/>
  <c r="G79" i="1"/>
  <c r="K79" i="1" s="1"/>
  <c r="E83" i="1"/>
  <c r="F83" i="1"/>
  <c r="G83" i="1" s="1"/>
  <c r="K83" i="1" s="1"/>
  <c r="E87" i="1"/>
  <c r="F87" i="1"/>
  <c r="G87" i="1"/>
  <c r="K87" i="1" s="1"/>
  <c r="E94" i="1"/>
  <c r="F94" i="1"/>
  <c r="G94" i="1" s="1"/>
  <c r="K94" i="1" s="1"/>
  <c r="E101" i="1"/>
  <c r="F101" i="1"/>
  <c r="G101" i="1"/>
  <c r="K101" i="1" s="1"/>
  <c r="E27" i="1"/>
  <c r="F27" i="1"/>
  <c r="G27" i="1" s="1"/>
  <c r="I27" i="1" s="1"/>
  <c r="E34" i="1"/>
  <c r="F34" i="1"/>
  <c r="G34" i="1"/>
  <c r="I34" i="1" s="1"/>
  <c r="E46" i="1"/>
  <c r="F46" i="1"/>
  <c r="G46" i="1" s="1"/>
  <c r="I46" i="1" s="1"/>
  <c r="E55" i="1"/>
  <c r="F55" i="1" s="1"/>
  <c r="G55" i="1" s="1"/>
  <c r="I55" i="1" s="1"/>
  <c r="E61" i="1"/>
  <c r="F61" i="1" s="1"/>
  <c r="G61" i="1" s="1"/>
  <c r="I61" i="1" s="1"/>
  <c r="E69" i="1"/>
  <c r="E19" i="2" s="1"/>
  <c r="F69" i="1"/>
  <c r="G69" i="1" s="1"/>
  <c r="I69" i="1" s="1"/>
  <c r="E74" i="1"/>
  <c r="F74" i="1" s="1"/>
  <c r="G74" i="1" s="1"/>
  <c r="J74" i="1" s="1"/>
  <c r="E91" i="1"/>
  <c r="E34" i="2"/>
  <c r="E98" i="1"/>
  <c r="E24" i="1"/>
  <c r="F24" i="1"/>
  <c r="G24" i="1" s="1"/>
  <c r="I24" i="1" s="1"/>
  <c r="E31" i="1"/>
  <c r="E38" i="1"/>
  <c r="F38" i="1"/>
  <c r="G38" i="1"/>
  <c r="I38" i="1" s="1"/>
  <c r="E41" i="1"/>
  <c r="E65" i="2"/>
  <c r="E49" i="1"/>
  <c r="G52" i="1"/>
  <c r="I52" i="1"/>
  <c r="E58" i="1"/>
  <c r="E81" i="2"/>
  <c r="F58" i="1"/>
  <c r="G58" i="1" s="1"/>
  <c r="I58" i="1" s="1"/>
  <c r="E64" i="1"/>
  <c r="E14" i="2"/>
  <c r="F64" i="1"/>
  <c r="G64" i="1" s="1"/>
  <c r="I64" i="1" s="1"/>
  <c r="E75" i="1"/>
  <c r="F75" i="1" s="1"/>
  <c r="G75" i="1" s="1"/>
  <c r="K75" i="1" s="1"/>
  <c r="E95" i="1"/>
  <c r="F95" i="1" s="1"/>
  <c r="G95" i="1" s="1"/>
  <c r="K95" i="1" s="1"/>
  <c r="E92" i="2"/>
  <c r="E102" i="1"/>
  <c r="F102" i="1"/>
  <c r="G102" i="1" s="1"/>
  <c r="K102" i="1" s="1"/>
  <c r="E109" i="1"/>
  <c r="F109" i="1" s="1"/>
  <c r="G109" i="1" s="1"/>
  <c r="K109" i="1" s="1"/>
  <c r="E35" i="1"/>
  <c r="F35" i="1"/>
  <c r="G35" i="1" s="1"/>
  <c r="I35" i="1" s="1"/>
  <c r="E44" i="1"/>
  <c r="F44" i="1" s="1"/>
  <c r="G44" i="1" s="1"/>
  <c r="I44" i="1" s="1"/>
  <c r="E53" i="1"/>
  <c r="F53" i="1"/>
  <c r="G53" i="1" s="1"/>
  <c r="I53" i="1" s="1"/>
  <c r="E71" i="1"/>
  <c r="F71" i="1" s="1"/>
  <c r="G71" i="1" s="1"/>
  <c r="I71" i="1" s="1"/>
  <c r="E67" i="1"/>
  <c r="F67" i="1"/>
  <c r="G67" i="1" s="1"/>
  <c r="J67" i="1" s="1"/>
  <c r="E92" i="1"/>
  <c r="F92" i="1" s="1"/>
  <c r="G92" i="1" s="1"/>
  <c r="J92" i="1" s="1"/>
  <c r="E99" i="1"/>
  <c r="F99" i="1"/>
  <c r="G99" i="1" s="1"/>
  <c r="J99" i="1" s="1"/>
  <c r="E106" i="1"/>
  <c r="F106" i="1" s="1"/>
  <c r="G106" i="1" s="1"/>
  <c r="K106" i="1" s="1"/>
  <c r="E32" i="1"/>
  <c r="F32" i="1"/>
  <c r="G32" i="1"/>
  <c r="I32" i="1" s="1"/>
  <c r="E39" i="1"/>
  <c r="F39" i="1"/>
  <c r="G39" i="1" s="1"/>
  <c r="I39" i="1" s="1"/>
  <c r="E47" i="1"/>
  <c r="F47" i="1"/>
  <c r="G47" i="1"/>
  <c r="I47" i="1" s="1"/>
  <c r="E56" i="1"/>
  <c r="F56" i="1" s="1"/>
  <c r="G56" i="1" s="1"/>
  <c r="I56" i="1" s="1"/>
  <c r="E79" i="2"/>
  <c r="E62" i="1"/>
  <c r="E12" i="2" s="1"/>
  <c r="F62" i="1"/>
  <c r="G62" i="1" s="1"/>
  <c r="I62" i="1" s="1"/>
  <c r="E70" i="1"/>
  <c r="F70" i="1" s="1"/>
  <c r="G70" i="1" s="1"/>
  <c r="I70" i="1" s="1"/>
  <c r="E85" i="1"/>
  <c r="E31" i="2" s="1"/>
  <c r="F85" i="1"/>
  <c r="G85" i="1" s="1"/>
  <c r="J85" i="1" s="1"/>
  <c r="E103" i="1"/>
  <c r="F103" i="1" s="1"/>
  <c r="G103" i="1" s="1"/>
  <c r="K103" i="1" s="1"/>
  <c r="E110" i="1"/>
  <c r="F110" i="1" s="1"/>
  <c r="G110" i="1" s="1"/>
  <c r="K110" i="1" s="1"/>
  <c r="E25" i="1"/>
  <c r="E49" i="2"/>
  <c r="E42" i="1"/>
  <c r="E66" i="2" s="1"/>
  <c r="E51" i="1"/>
  <c r="E74" i="2" s="1"/>
  <c r="E59" i="1"/>
  <c r="E82" i="2"/>
  <c r="E65" i="1"/>
  <c r="F65" i="1" s="1"/>
  <c r="G65" i="1" s="1"/>
  <c r="I65" i="1" s="1"/>
  <c r="E59" i="2"/>
  <c r="E22" i="2"/>
  <c r="F23" i="1"/>
  <c r="G23" i="1"/>
  <c r="I23" i="1"/>
  <c r="E47" i="2"/>
  <c r="E25" i="2"/>
  <c r="E42" i="2"/>
  <c r="E71" i="2"/>
  <c r="E83" i="2"/>
  <c r="E33" i="2"/>
  <c r="E90" i="2"/>
  <c r="E62" i="2"/>
  <c r="E37" i="2"/>
  <c r="E43" i="2"/>
  <c r="E52" i="2"/>
  <c r="E70" i="2"/>
  <c r="E76" i="2"/>
  <c r="E58" i="2"/>
  <c r="E16" i="2"/>
  <c r="E53" i="2"/>
  <c r="E26" i="2"/>
  <c r="F49" i="1"/>
  <c r="G49" i="1"/>
  <c r="I49" i="1"/>
  <c r="E73" i="2"/>
  <c r="E15" i="2"/>
  <c r="E48" i="2"/>
  <c r="E84" i="2"/>
  <c r="F98" i="1"/>
  <c r="G98" i="1"/>
  <c r="K98" i="1"/>
  <c r="E38" i="2"/>
  <c r="E78" i="2"/>
  <c r="E56" i="2"/>
  <c r="E28" i="2"/>
  <c r="E63" i="2"/>
  <c r="E54" i="2"/>
  <c r="E30" i="2"/>
  <c r="F59" i="1"/>
  <c r="G59" i="1"/>
  <c r="I59" i="1"/>
  <c r="F25" i="1"/>
  <c r="G25" i="1"/>
  <c r="I25" i="1" s="1"/>
  <c r="F41" i="1"/>
  <c r="G41" i="1"/>
  <c r="I41" i="1" s="1"/>
  <c r="F91" i="1"/>
  <c r="G91" i="1" s="1"/>
  <c r="K91" i="1" s="1"/>
  <c r="F36" i="1"/>
  <c r="G36" i="1"/>
  <c r="I36" i="1" s="1"/>
  <c r="E39" i="2"/>
  <c r="E51" i="2"/>
  <c r="E17" i="2"/>
  <c r="E24" i="2"/>
  <c r="E94" i="2"/>
  <c r="E95" i="2"/>
  <c r="F31" i="1"/>
  <c r="G31" i="1"/>
  <c r="I31" i="1"/>
  <c r="C12" i="3"/>
  <c r="C11" i="3"/>
  <c r="O116" i="3" l="1"/>
  <c r="O115" i="3"/>
  <c r="O114" i="3"/>
  <c r="O51" i="3"/>
  <c r="O46" i="3"/>
  <c r="O80" i="3"/>
  <c r="O105" i="3"/>
  <c r="O110" i="3"/>
  <c r="O96" i="3"/>
  <c r="O86" i="3"/>
  <c r="O23" i="3"/>
  <c r="O75" i="3"/>
  <c r="O100" i="3"/>
  <c r="O27" i="3"/>
  <c r="O35" i="3"/>
  <c r="O48" i="3"/>
  <c r="O112" i="3"/>
  <c r="O22" i="3"/>
  <c r="O67" i="3"/>
  <c r="O26" i="3"/>
  <c r="O107" i="3"/>
  <c r="O55" i="3"/>
  <c r="O36" i="3"/>
  <c r="O31" i="3"/>
  <c r="O59" i="3"/>
  <c r="O49" i="3"/>
  <c r="O52" i="3"/>
  <c r="O34" i="3"/>
  <c r="O98" i="3"/>
  <c r="O102" i="3"/>
  <c r="O62" i="3"/>
  <c r="O63" i="3"/>
  <c r="O79" i="3"/>
  <c r="O24" i="3"/>
  <c r="O74" i="3"/>
  <c r="O71" i="3"/>
  <c r="O44" i="3"/>
  <c r="O82" i="3"/>
  <c r="O84" i="3"/>
  <c r="O81" i="3"/>
  <c r="O90" i="3"/>
  <c r="O68" i="3"/>
  <c r="O39" i="3"/>
  <c r="O58" i="3"/>
  <c r="O66" i="3"/>
  <c r="O56" i="3"/>
  <c r="O101" i="3"/>
  <c r="O106" i="3"/>
  <c r="O95" i="3"/>
  <c r="O41" i="3"/>
  <c r="C15" i="3"/>
  <c r="O113" i="3"/>
  <c r="O97" i="3"/>
  <c r="O25" i="3"/>
  <c r="O83" i="3"/>
  <c r="O65" i="3"/>
  <c r="O47" i="3"/>
  <c r="O57" i="3"/>
  <c r="O87" i="3"/>
  <c r="O45" i="3"/>
  <c r="O32" i="3"/>
  <c r="O78" i="3"/>
  <c r="O91" i="3"/>
  <c r="O72" i="3"/>
  <c r="O53" i="3"/>
  <c r="O29" i="3"/>
  <c r="O60" i="3"/>
  <c r="O43" i="3"/>
  <c r="O64" i="3"/>
  <c r="O61" i="3"/>
  <c r="O33" i="3"/>
  <c r="O28" i="3"/>
  <c r="O108" i="3"/>
  <c r="O109" i="3"/>
  <c r="O42" i="3"/>
  <c r="O85" i="3"/>
  <c r="O103" i="3"/>
  <c r="O50" i="3"/>
  <c r="O70" i="3"/>
  <c r="O99" i="3"/>
  <c r="O69" i="3"/>
  <c r="O37" i="3"/>
  <c r="O88" i="3"/>
  <c r="O76" i="3"/>
  <c r="O111" i="3"/>
  <c r="O104" i="3"/>
  <c r="O92" i="3"/>
  <c r="O89" i="3"/>
  <c r="O94" i="3"/>
  <c r="O54" i="3"/>
  <c r="O77" i="3"/>
  <c r="O21" i="3"/>
  <c r="O93" i="3"/>
  <c r="O73" i="3"/>
  <c r="O38" i="3"/>
  <c r="O30" i="3"/>
  <c r="O40" i="3"/>
  <c r="C16" i="3"/>
  <c r="D18" i="3" s="1"/>
  <c r="E36" i="2"/>
  <c r="E35" i="2"/>
  <c r="E44" i="2"/>
  <c r="E20" i="2"/>
  <c r="F51" i="1"/>
  <c r="G51" i="1" s="1"/>
  <c r="I51" i="1" s="1"/>
  <c r="E68" i="2"/>
  <c r="E29" i="2"/>
  <c r="F42" i="1"/>
  <c r="G42" i="1" s="1"/>
  <c r="I42" i="1" s="1"/>
  <c r="E41" i="2"/>
  <c r="E88" i="2"/>
  <c r="E72" i="1"/>
  <c r="E50" i="1"/>
  <c r="F50" i="1" s="1"/>
  <c r="E93" i="1"/>
  <c r="F93" i="1" s="1"/>
  <c r="G93" i="1" s="1"/>
  <c r="J93" i="1" s="1"/>
  <c r="E26" i="1"/>
  <c r="E40" i="1"/>
  <c r="E54" i="1"/>
  <c r="E63" i="1"/>
  <c r="F63" i="1" s="1"/>
  <c r="G63" i="1" s="1"/>
  <c r="I63" i="1" s="1"/>
  <c r="E45" i="1"/>
  <c r="E68" i="1"/>
  <c r="E111" i="1"/>
  <c r="F111" i="1" s="1"/>
  <c r="E57" i="1"/>
  <c r="E48" i="1"/>
  <c r="E33" i="1"/>
  <c r="F33" i="1" s="1"/>
  <c r="G33" i="1" s="1"/>
  <c r="I33" i="1" s="1"/>
  <c r="E22" i="1"/>
  <c r="F22" i="1" s="1"/>
  <c r="G22" i="1" s="1"/>
  <c r="I22" i="1" s="1"/>
  <c r="E100" i="1"/>
  <c r="F100" i="1" s="1"/>
  <c r="G100" i="1" s="1"/>
  <c r="J100" i="1" s="1"/>
  <c r="E86" i="1"/>
  <c r="E112" i="1"/>
  <c r="F112" i="1" s="1"/>
  <c r="G112" i="1" s="1"/>
  <c r="K112" i="1" s="1"/>
  <c r="G113" i="1"/>
  <c r="K113" i="1" s="1"/>
  <c r="E113" i="1"/>
  <c r="F113" i="1" s="1"/>
  <c r="G111" i="1"/>
  <c r="K111" i="1" s="1"/>
  <c r="F57" i="1" l="1"/>
  <c r="G57" i="1" s="1"/>
  <c r="I57" i="1" s="1"/>
  <c r="E80" i="2"/>
  <c r="E18" i="2"/>
  <c r="F68" i="1"/>
  <c r="G68" i="1" s="1"/>
  <c r="J68" i="1" s="1"/>
  <c r="F72" i="1"/>
  <c r="G72" i="1" s="1"/>
  <c r="I72" i="1" s="1"/>
  <c r="E85" i="2"/>
  <c r="E57" i="2"/>
  <c r="F86" i="1"/>
  <c r="G86" i="1" s="1"/>
  <c r="E32" i="2"/>
  <c r="F45" i="1"/>
  <c r="G45" i="1" s="1"/>
  <c r="I45" i="1" s="1"/>
  <c r="E69" i="2"/>
  <c r="E46" i="2"/>
  <c r="E77" i="2"/>
  <c r="F54" i="1"/>
  <c r="G54" i="1" s="1"/>
  <c r="I54" i="1" s="1"/>
  <c r="C18" i="3"/>
  <c r="F18" i="3"/>
  <c r="F19" i="3" s="1"/>
  <c r="F40" i="1"/>
  <c r="G40" i="1" s="1"/>
  <c r="I40" i="1" s="1"/>
  <c r="E64" i="2"/>
  <c r="E40" i="2"/>
  <c r="F48" i="1"/>
  <c r="G48" i="1" s="1"/>
  <c r="I48" i="1" s="1"/>
  <c r="E72" i="2"/>
  <c r="F26" i="1"/>
  <c r="G26" i="1" s="1"/>
  <c r="I26" i="1" s="1"/>
  <c r="E50" i="2"/>
  <c r="E13" i="2"/>
  <c r="C11" i="1"/>
  <c r="C12" i="1"/>
  <c r="O116" i="1" l="1"/>
  <c r="O115" i="1"/>
  <c r="O114" i="1"/>
  <c r="O85" i="1"/>
  <c r="O64" i="1"/>
  <c r="O68" i="1"/>
  <c r="O92" i="1"/>
  <c r="O29" i="1"/>
  <c r="O70" i="1"/>
  <c r="O41" i="1"/>
  <c r="O21" i="1"/>
  <c r="O75" i="1"/>
  <c r="O62" i="1"/>
  <c r="O63" i="1"/>
  <c r="O73" i="1"/>
  <c r="O108" i="1"/>
  <c r="O91" i="1"/>
  <c r="O101" i="1"/>
  <c r="O96" i="1"/>
  <c r="O24" i="1"/>
  <c r="O23" i="1"/>
  <c r="O22" i="1"/>
  <c r="O51" i="1"/>
  <c r="O99" i="1"/>
  <c r="O105" i="1"/>
  <c r="O78" i="1"/>
  <c r="O65" i="1"/>
  <c r="O36" i="1"/>
  <c r="O30" i="1"/>
  <c r="O76" i="1"/>
  <c r="O113" i="1"/>
  <c r="O61" i="1"/>
  <c r="O33" i="1"/>
  <c r="O98" i="1"/>
  <c r="C15" i="1"/>
  <c r="O90" i="1"/>
  <c r="O49" i="1"/>
  <c r="O80" i="1"/>
  <c r="O54" i="1"/>
  <c r="O35" i="1"/>
  <c r="O104" i="1"/>
  <c r="O95" i="1"/>
  <c r="O82" i="1"/>
  <c r="O32" i="1"/>
  <c r="O50" i="1"/>
  <c r="O100" i="1"/>
  <c r="O111" i="1"/>
  <c r="O74" i="1"/>
  <c r="O58" i="1"/>
  <c r="O107" i="1"/>
  <c r="O81" i="1"/>
  <c r="O97" i="1"/>
  <c r="O59" i="1"/>
  <c r="O87" i="1"/>
  <c r="O103" i="1"/>
  <c r="O34" i="1"/>
  <c r="O37" i="1"/>
  <c r="O56" i="1"/>
  <c r="O77" i="1"/>
  <c r="O57" i="1"/>
  <c r="O66" i="1"/>
  <c r="O27" i="1"/>
  <c r="O72" i="1"/>
  <c r="O79" i="1"/>
  <c r="O106" i="1"/>
  <c r="O71" i="1"/>
  <c r="O110" i="1"/>
  <c r="O112" i="1"/>
  <c r="O44" i="1"/>
  <c r="O48" i="1"/>
  <c r="O31" i="1"/>
  <c r="O84" i="1"/>
  <c r="O69" i="1"/>
  <c r="O89" i="1"/>
  <c r="O53" i="1"/>
  <c r="O67" i="1"/>
  <c r="O28" i="1"/>
  <c r="O102" i="1"/>
  <c r="O25" i="1"/>
  <c r="O52" i="1"/>
  <c r="O38" i="1"/>
  <c r="O93" i="1"/>
  <c r="O83" i="1"/>
  <c r="O47" i="1"/>
  <c r="O39" i="1"/>
  <c r="O45" i="1"/>
  <c r="O94" i="1"/>
  <c r="O55" i="1"/>
  <c r="O46" i="1"/>
  <c r="O40" i="1"/>
  <c r="O88" i="1"/>
  <c r="O60" i="1"/>
  <c r="O26" i="1"/>
  <c r="O86" i="1"/>
  <c r="O42" i="1"/>
  <c r="O43" i="1"/>
  <c r="O109" i="1"/>
  <c r="C16" i="1"/>
  <c r="D18" i="1" s="1"/>
  <c r="K86" i="1"/>
  <c r="C18" i="1" l="1"/>
  <c r="F18" i="1"/>
  <c r="F19" i="1" s="1"/>
</calcChain>
</file>

<file path=xl/sharedStrings.xml><?xml version="1.0" encoding="utf-8"?>
<sst xmlns="http://schemas.openxmlformats.org/spreadsheetml/2006/main" count="1263" uniqueCount="426">
  <si>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</si>
  <si>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</si>
  <si>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</si>
  <si>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</si>
  <si>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</si>
  <si>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</si>
  <si>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</si>
  <si>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</si>
  <si>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</si>
  <si>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</si>
  <si>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</si>
  <si>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</si>
  <si>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</si>
  <si>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</si>
  <si>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</si>
  <si>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</si>
  <si>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</si>
  <si>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</si>
  <si>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</si>
  <si>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</si>
  <si>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</si>
  <si>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</si>
  <si>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</si>
  <si>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</si>
  <si>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</si>
  <si>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</si>
  <si>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</si>
  <si>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</si>
  <si>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</si>
  <si>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</si>
  <si>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Vandenbroere J</t>
  </si>
  <si>
    <t>BBSAG Bull.95</t>
  </si>
  <si>
    <t>B</t>
  </si>
  <si>
    <t>v</t>
  </si>
  <si>
    <t>BBSAG Bull.99</t>
  </si>
  <si>
    <t>phe</t>
  </si>
  <si>
    <t>V</t>
  </si>
  <si>
    <t>BAV-M 62</t>
  </si>
  <si>
    <t>K</t>
  </si>
  <si>
    <t>BBSAG Bull.108</t>
  </si>
  <si>
    <t>IBVS 5643</t>
  </si>
  <si>
    <t>EB/KE</t>
  </si>
  <si>
    <t>IBVS 5672</t>
  </si>
  <si>
    <t>IBVS 5676</t>
  </si>
  <si>
    <t>I</t>
  </si>
  <si>
    <t>II</t>
  </si>
  <si>
    <t>IBVS 5694</t>
  </si>
  <si>
    <t># of data points:</t>
  </si>
  <si>
    <t>IBVS 5438</t>
  </si>
  <si>
    <t>IBVS 5653</t>
  </si>
  <si>
    <t>BE Dra / gsc 4430-1418</t>
  </si>
  <si>
    <t>My time zone &gt;&gt;&gt;&gt;&gt;</t>
  </si>
  <si>
    <t>(PST=8, PDT=MDT=7, MDT=CST=6, etc.)</t>
  </si>
  <si>
    <t>JD today</t>
  </si>
  <si>
    <t>New Cycle</t>
  </si>
  <si>
    <t>Next ToM</t>
  </si>
  <si>
    <t>IBVS 5777</t>
  </si>
  <si>
    <t>IBVS 5802</t>
  </si>
  <si>
    <t>Start of linear fit &gt;&gt;&gt;&gt;&gt;&gt;&gt;&gt;&gt;&gt;&gt;&gt;&gt;&gt;&gt;&gt;&gt;&gt;&gt;&gt;&gt;</t>
  </si>
  <si>
    <t>OEJV 0074</t>
  </si>
  <si>
    <t>OEJV 0094</t>
  </si>
  <si>
    <t>Add cycle</t>
  </si>
  <si>
    <t>Old Cycle</t>
  </si>
  <si>
    <t>IBVS 5918</t>
  </si>
  <si>
    <t>IBVS 5959</t>
  </si>
  <si>
    <t>IBVS 6007</t>
  </si>
  <si>
    <t>IBVS 6010</t>
  </si>
  <si>
    <t>OEJV 0160</t>
  </si>
  <si>
    <t>IBVS 6048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</si>
  <si>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</si>
  <si>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</si>
  <si>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</si>
  <si>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</si>
  <si>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</si>
  <si>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</si>
  <si>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</si>
  <si>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</si>
  <si>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</si>
  <si>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</si>
  <si>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</si>
  <si>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2428306.546 </t>
  </si>
  <si>
    <t> 18.05.1936 01:06 </t>
  </si>
  <si>
    <t> 0.012 </t>
  </si>
  <si>
    <t>P </t>
  </si>
  <si>
    <t> Strohmeier&amp;Knigge </t>
  </si>
  <si>
    <t> VB 5.11 </t>
  </si>
  <si>
    <t>2428339.465 </t>
  </si>
  <si>
    <t> 19.06.1936 23:09 </t>
  </si>
  <si>
    <t> 0.014 </t>
  </si>
  <si>
    <t>2428610.624 </t>
  </si>
  <si>
    <t> 18.03.1937 02:58 </t>
  </si>
  <si>
    <t> -0.000 </t>
  </si>
  <si>
    <t>2428664.417 </t>
  </si>
  <si>
    <t> 10.05.1937 22:00 </t>
  </si>
  <si>
    <t> -0.024 </t>
  </si>
  <si>
    <t>2428779.414 </t>
  </si>
  <si>
    <t> 02.09.1937 21:56 </t>
  </si>
  <si>
    <t> 0.025 </t>
  </si>
  <si>
    <t>2428991.510 </t>
  </si>
  <si>
    <t> 03.04.1938 00:14 </t>
  </si>
  <si>
    <t> -0.010 </t>
  </si>
  <si>
    <t>2429014.494 </t>
  </si>
  <si>
    <t> 25.04.1938 23:51 </t>
  </si>
  <si>
    <t> -0.016 </t>
  </si>
  <si>
    <t>2429072.492 </t>
  </si>
  <si>
    <t> 22.06.1938 23:48 </t>
  </si>
  <si>
    <t> -0.014 </t>
  </si>
  <si>
    <t>2429341.551 </t>
  </si>
  <si>
    <t> 19.03.1939 01:13 </t>
  </si>
  <si>
    <t> -0.038 </t>
  </si>
  <si>
    <t>2430547.453 </t>
  </si>
  <si>
    <t> 06.07.1942 22:52 </t>
  </si>
  <si>
    <t> -0.046 </t>
  </si>
  <si>
    <t> M.Döppner </t>
  </si>
  <si>
    <t> MVS 538 </t>
  </si>
  <si>
    <t>2431914.581 </t>
  </si>
  <si>
    <t> 04.04.1946 01:56 </t>
  </si>
  <si>
    <t>2433062.277 </t>
  </si>
  <si>
    <t> 25.05.1949 18:38 </t>
  </si>
  <si>
    <t> 0.029 </t>
  </si>
  <si>
    <t> G.S.Filatov </t>
  </si>
  <si>
    <t> AC 215.22 </t>
  </si>
  <si>
    <t>2433085.240 </t>
  </si>
  <si>
    <t> 17.06.1949 17:45 </t>
  </si>
  <si>
    <t> 0.002 </t>
  </si>
  <si>
    <t>2433177.186 </t>
  </si>
  <si>
    <t> 17.09.1949 16:27 </t>
  </si>
  <si>
    <t>2433507.394 </t>
  </si>
  <si>
    <t> 13.08.1950 21:27 </t>
  </si>
  <si>
    <t> -0.017 </t>
  </si>
  <si>
    <t>2433858.258 </t>
  </si>
  <si>
    <t> 30.07.1951 18:11 </t>
  </si>
  <si>
    <t> -0.006 </t>
  </si>
  <si>
    <t>2433896.197 </t>
  </si>
  <si>
    <t> 06.09.1951 16:43 </t>
  </si>
  <si>
    <t> 0.053 </t>
  </si>
  <si>
    <t>2434155.342 </t>
  </si>
  <si>
    <t> 22.05.1952 20:12 </t>
  </si>
  <si>
    <t> 0.042 </t>
  </si>
  <si>
    <t>2434179.335 </t>
  </si>
  <si>
    <t> 15.06.1952 20:02 </t>
  </si>
  <si>
    <t> 0.001 </t>
  </si>
  <si>
    <t>2434244.383 </t>
  </si>
  <si>
    <t> 19.08.1952 21:11 </t>
  </si>
  <si>
    <t> -0.002 </t>
  </si>
  <si>
    <t>2434274.176 </t>
  </si>
  <si>
    <t> 18.09.1952 16:13 </t>
  </si>
  <si>
    <t> 0.009 </t>
  </si>
  <si>
    <t>2435691.437 </t>
  </si>
  <si>
    <t> 05.08.1956 22:29 </t>
  </si>
  <si>
    <t> 0.013 </t>
  </si>
  <si>
    <t>2435960.505 </t>
  </si>
  <si>
    <t> 02.05.1957 00:07 </t>
  </si>
  <si>
    <t>2436042.296 </t>
  </si>
  <si>
    <t> 22.07.1957 19:06 </t>
  </si>
  <si>
    <t> 0.020 </t>
  </si>
  <si>
    <t>2436070.242 </t>
  </si>
  <si>
    <t> 19.08.1957 17:48 </t>
  </si>
  <si>
    <t>2436073.369 </t>
  </si>
  <si>
    <t> 22.08.1957 20:51 </t>
  </si>
  <si>
    <t> 0.004 </t>
  </si>
  <si>
    <t>2436080.151 </t>
  </si>
  <si>
    <t> 29.08.1957 15:37 </t>
  </si>
  <si>
    <t>2436288.637 </t>
  </si>
  <si>
    <t> 26.03.1958 03:17 </t>
  </si>
  <si>
    <t> 0.006 </t>
  </si>
  <si>
    <t>2436317.355 </t>
  </si>
  <si>
    <t> 23.04.1958 20:31 </t>
  </si>
  <si>
    <t> -0.013 </t>
  </si>
  <si>
    <t>2436343.501 </t>
  </si>
  <si>
    <t> 20.05.1958 00:01 </t>
  </si>
  <si>
    <t> 0.008 </t>
  </si>
  <si>
    <t>2436399.410 </t>
  </si>
  <si>
    <t> 14.07.1958 21:50 </t>
  </si>
  <si>
    <t> 0.011 </t>
  </si>
  <si>
    <t>2436410.375 </t>
  </si>
  <si>
    <t> 25.07.1958 21:00 </t>
  </si>
  <si>
    <t>2436421.373 </t>
  </si>
  <si>
    <t> 05.08.1958 20:57 </t>
  </si>
  <si>
    <t>2436436.217 </t>
  </si>
  <si>
    <t> 20.08.1958 17:12 </t>
  </si>
  <si>
    <t> -0.018 </t>
  </si>
  <si>
    <t>2436454.266 </t>
  </si>
  <si>
    <t> 07.09.1958 18:23 </t>
  </si>
  <si>
    <t> 0.005 </t>
  </si>
  <si>
    <t>2436598.467 </t>
  </si>
  <si>
    <t> 29.01.1959 23:12 </t>
  </si>
  <si>
    <t> -0.001 </t>
  </si>
  <si>
    <t>2436716.273 </t>
  </si>
  <si>
    <t> 27.05.1959 18:33 </t>
  </si>
  <si>
    <t>2436839.319 </t>
  </si>
  <si>
    <t> 27.09.1959 19:39 </t>
  </si>
  <si>
    <t>2436895.236 </t>
  </si>
  <si>
    <t> 22.11.1959 17:39 </t>
  </si>
  <si>
    <t> -0.007 </t>
  </si>
  <si>
    <t>2447980.498 </t>
  </si>
  <si>
    <t> 29.03.1990 23:57 </t>
  </si>
  <si>
    <t> -0.439 </t>
  </si>
  <si>
    <t>V </t>
  </si>
  <si>
    <t> J.Vandenbroere </t>
  </si>
  <si>
    <t> BBS 95 </t>
  </si>
  <si>
    <t>2447990.410 </t>
  </si>
  <si>
    <t> 08.04.1990 21:50 </t>
  </si>
  <si>
    <t> -0.454 </t>
  </si>
  <si>
    <t>2447991.471 </t>
  </si>
  <si>
    <t> 09.04.1990 23:18 </t>
  </si>
  <si>
    <t> -0.438 </t>
  </si>
  <si>
    <t>2448013.405 </t>
  </si>
  <si>
    <t> 01.05.1990 21:43 </t>
  </si>
  <si>
    <t> -0.449 </t>
  </si>
  <si>
    <t>2448014.462 </t>
  </si>
  <si>
    <t> 02.05.1990 23:05 </t>
  </si>
  <si>
    <t> -0.437 </t>
  </si>
  <si>
    <t>2448512.388 </t>
  </si>
  <si>
    <t> 12.09.1991 21:18 </t>
  </si>
  <si>
    <t> -0.445 </t>
  </si>
  <si>
    <t> BBS 99 </t>
  </si>
  <si>
    <t>2448883.3649 </t>
  </si>
  <si>
    <t> 17.09.1992 20:45 </t>
  </si>
  <si>
    <t> -0.4365 </t>
  </si>
  <si>
    <t>E </t>
  </si>
  <si>
    <t>G</t>
  </si>
  <si>
    <t> F.Agerer </t>
  </si>
  <si>
    <t>BAVM 62 </t>
  </si>
  <si>
    <t>2448883.3657 </t>
  </si>
  <si>
    <t> 17.09.1992 20:46 </t>
  </si>
  <si>
    <t> -0.4357 </t>
  </si>
  <si>
    <t>B;V</t>
  </si>
  <si>
    <t>2449581.415 </t>
  </si>
  <si>
    <t> 16.08.1994 21:57 </t>
  </si>
  <si>
    <t> -0.435 </t>
  </si>
  <si>
    <t> BBS 108 </t>
  </si>
  <si>
    <t>2449593.418 </t>
  </si>
  <si>
    <t> 28.08.1994 22:01 </t>
  </si>
  <si>
    <t>2451021.430 </t>
  </si>
  <si>
    <t> 26.07.1998 22:19 </t>
  </si>
  <si>
    <t> -0.405 </t>
  </si>
  <si>
    <t> BBS 119 </t>
  </si>
  <si>
    <t>2451708.502 </t>
  </si>
  <si>
    <t> 13.06.2000 00:02 </t>
  </si>
  <si>
    <t> -0.409 </t>
  </si>
  <si>
    <t> BBS 125 </t>
  </si>
  <si>
    <t>2452369.4544 </t>
  </si>
  <si>
    <t> 04.04.2002 22:54 </t>
  </si>
  <si>
    <t> -0.4077 </t>
  </si>
  <si>
    <t>o</t>
  </si>
  <si>
    <t>BAVM 158 </t>
  </si>
  <si>
    <t>2452718.4818 </t>
  </si>
  <si>
    <t> 19.03.2003 23:33 </t>
  </si>
  <si>
    <t> -0.4043 </t>
  </si>
  <si>
    <t>-I</t>
  </si>
  <si>
    <t>2452720.5739 </t>
  </si>
  <si>
    <t> 22.03.2003 01:46 </t>
  </si>
  <si>
    <t>31395</t>
  </si>
  <si>
    <t> -0.4022 </t>
  </si>
  <si>
    <t>?</t>
  </si>
  <si>
    <t> R.Diethelm </t>
  </si>
  <si>
    <t> BBS 129 </t>
  </si>
  <si>
    <t>2452812.5316 </t>
  </si>
  <si>
    <t> 22.06.2003 00:45 </t>
  </si>
  <si>
    <t>31571</t>
  </si>
  <si>
    <t> -0.4029 </t>
  </si>
  <si>
    <t> L.Kotková &amp; M.Wolf </t>
  </si>
  <si>
    <t>IBVS 5676 </t>
  </si>
  <si>
    <t>2452835.5216 </t>
  </si>
  <si>
    <t> 15.07.2003 00:31 </t>
  </si>
  <si>
    <t>31615</t>
  </si>
  <si>
    <t> -0.4025 </t>
  </si>
  <si>
    <t> v.Poschinger </t>
  </si>
  <si>
    <t>BAVM 172 </t>
  </si>
  <si>
    <t>2452956.2180 </t>
  </si>
  <si>
    <t> 12.11.2003 17:13 </t>
  </si>
  <si>
    <t>31846</t>
  </si>
  <si>
    <t> -0.4016 </t>
  </si>
  <si>
    <t>2453300.2841 </t>
  </si>
  <si>
    <t> 21.10.2004 18:49 </t>
  </si>
  <si>
    <t>32504.5</t>
  </si>
  <si>
    <t> -0.3959 </t>
  </si>
  <si>
    <t>2453456.2452 </t>
  </si>
  <si>
    <t> 26.03.2005 17:53 </t>
  </si>
  <si>
    <t>32803</t>
  </si>
  <si>
    <t> -0.3984 </t>
  </si>
  <si>
    <t> C.-H.Kim et al. </t>
  </si>
  <si>
    <t>IBVS 5694 </t>
  </si>
  <si>
    <t>2453463.5588 </t>
  </si>
  <si>
    <t> 03.04.2005 01:24 </t>
  </si>
  <si>
    <t>32817</t>
  </si>
  <si>
    <t> -0.3996 </t>
  </si>
  <si>
    <t> R. Diethelm </t>
  </si>
  <si>
    <t>IBVS 5653 </t>
  </si>
  <si>
    <t>2453469.3077 </t>
  </si>
  <si>
    <t> 08.04.2005 19:23 </t>
  </si>
  <si>
    <t>32828</t>
  </si>
  <si>
    <t> -0.3981 </t>
  </si>
  <si>
    <t>2453515.8098 </t>
  </si>
  <si>
    <t> 25.05.2005 07:26 </t>
  </si>
  <si>
    <t>32917</t>
  </si>
  <si>
    <t> -0.3977 </t>
  </si>
  <si>
    <t> R. Nelson </t>
  </si>
  <si>
    <t>IBVS 5672 </t>
  </si>
  <si>
    <t>2453834.5354 </t>
  </si>
  <si>
    <t> 09.04.2006 00:50 </t>
  </si>
  <si>
    <t>33527</t>
  </si>
  <si>
    <t> -0.3917 </t>
  </si>
  <si>
    <t>C </t>
  </si>
  <si>
    <t> S. Parimucha et al. </t>
  </si>
  <si>
    <t>IBVS 5777 </t>
  </si>
  <si>
    <t>2453993.3712 </t>
  </si>
  <si>
    <t> 14.09.2006 20:54 </t>
  </si>
  <si>
    <t>33831</t>
  </si>
  <si>
    <t> -0.3932 </t>
  </si>
  <si>
    <t> K.&amp; M.Rätz </t>
  </si>
  <si>
    <t>BAVM 186 </t>
  </si>
  <si>
    <t>2454116.68277 </t>
  </si>
  <si>
    <t> 16.01.2007 04:23 </t>
  </si>
  <si>
    <t>34067</t>
  </si>
  <si>
    <t> -0.38953 </t>
  </si>
  <si>
    <t>R</t>
  </si>
  <si>
    <t> L.Brát </t>
  </si>
  <si>
    <t>OEJV 0074 </t>
  </si>
  <si>
    <t>2454193.48730 </t>
  </si>
  <si>
    <t> 02.04.2007 23:41 </t>
  </si>
  <si>
    <t>34214</t>
  </si>
  <si>
    <t> -0.39120 </t>
  </si>
  <si>
    <t> P.Zasche </t>
  </si>
  <si>
    <t>IBVS 6007 </t>
  </si>
  <si>
    <t>2454389.4211 </t>
  </si>
  <si>
    <t> 15.10.2007 22:06 </t>
  </si>
  <si>
    <t>34589</t>
  </si>
  <si>
    <t> -0.3916 </t>
  </si>
  <si>
    <t>BAVM 193 </t>
  </si>
  <si>
    <t>2454627.4240 </t>
  </si>
  <si>
    <t> 09.06.2008 22:10 </t>
  </si>
  <si>
    <t>35044.5</t>
  </si>
  <si>
    <t> -0.3834 </t>
  </si>
  <si>
    <t> R.Ehrenberger </t>
  </si>
  <si>
    <t>OEJV 0094 </t>
  </si>
  <si>
    <t>2454703.4445 </t>
  </si>
  <si>
    <t> 24.08.2008 22:40 </t>
  </si>
  <si>
    <t>35190</t>
  </si>
  <si>
    <t> -0.3853 </t>
  </si>
  <si>
    <t>BAVM 203 </t>
  </si>
  <si>
    <t>2454763.27267 </t>
  </si>
  <si>
    <t> 23.10.2008 18:32 </t>
  </si>
  <si>
    <t>35304.5</t>
  </si>
  <si>
    <t> -0.38237 </t>
  </si>
  <si>
    <t>2454937.5211 </t>
  </si>
  <si>
    <t> 16.04.2009 00:30 </t>
  </si>
  <si>
    <t>35638</t>
  </si>
  <si>
    <t> -0.3847 </t>
  </si>
  <si>
    <t> M.Rätz &amp; K.Rätz </t>
  </si>
  <si>
    <t>BAVM 214 </t>
  </si>
  <si>
    <t>2454943.5380 </t>
  </si>
  <si>
    <t> 22.04.2009 00:54 </t>
  </si>
  <si>
    <t>35649.5</t>
  </si>
  <si>
    <t> -0.3765 </t>
  </si>
  <si>
    <t>BAVM 209 </t>
  </si>
  <si>
    <t>2455034.4507 </t>
  </si>
  <si>
    <t> 21.07.2009 22:49 </t>
  </si>
  <si>
    <t>35823.5</t>
  </si>
  <si>
    <t> -0.3772 </t>
  </si>
  <si>
    <t>BAVM 212 </t>
  </si>
  <si>
    <t>2455311.1069 </t>
  </si>
  <si>
    <t> 24.04.2010 14:33 </t>
  </si>
  <si>
    <t>36353</t>
  </si>
  <si>
    <t> -0.3801 </t>
  </si>
  <si>
    <t>Rc</t>
  </si>
  <si>
    <t> K.Shiokawa </t>
  </si>
  <si>
    <t>VSB 51 </t>
  </si>
  <si>
    <t>2455312.1552 </t>
  </si>
  <si>
    <t> 25.04.2010 15:43 </t>
  </si>
  <si>
    <t>36355</t>
  </si>
  <si>
    <t> -0.3767 </t>
  </si>
  <si>
    <t>2455712.3864 </t>
  </si>
  <si>
    <t> 30.05.2011 21:16 </t>
  </si>
  <si>
    <t>37121</t>
  </si>
  <si>
    <t> -0.3737 </t>
  </si>
  <si>
    <t>BAVM 220 </t>
  </si>
  <si>
    <t>2455804.34511 </t>
  </si>
  <si>
    <t> 30.08.2011 20:16 </t>
  </si>
  <si>
    <t>37297</t>
  </si>
  <si>
    <t> -0.37345 </t>
  </si>
  <si>
    <t> K.Ho?kova </t>
  </si>
  <si>
    <t>OEJV 0160 </t>
  </si>
  <si>
    <t>2456001.3260 </t>
  </si>
  <si>
    <t> 14.03.2012 19:49 </t>
  </si>
  <si>
    <t>37674</t>
  </si>
  <si>
    <t> -0.3717 </t>
  </si>
  <si>
    <t>BAVM 228 </t>
  </si>
  <si>
    <t>2456001.5923 </t>
  </si>
  <si>
    <t> 15.03.2012 02:12 </t>
  </si>
  <si>
    <t>37674.5</t>
  </si>
  <si>
    <t> -0.3666 </t>
  </si>
  <si>
    <t>2456013.0836 </t>
  </si>
  <si>
    <t> 26.03.2012 14:00 </t>
  </si>
  <si>
    <t>37696.5</t>
  </si>
  <si>
    <t> -0.3702 </t>
  </si>
  <si>
    <t>VSB 55 </t>
  </si>
  <si>
    <t>2456014.1311 </t>
  </si>
  <si>
    <t> 27.03.2012 15:08 </t>
  </si>
  <si>
    <t>37698.5</t>
  </si>
  <si>
    <t> -0.3676 </t>
  </si>
  <si>
    <t>2456143.44325 </t>
  </si>
  <si>
    <t> 03.08.2012 22:38 </t>
  </si>
  <si>
    <t>37946</t>
  </si>
  <si>
    <t> -0.37203 </t>
  </si>
  <si>
    <t>2456187.3351 </t>
  </si>
  <si>
    <t> 16.09.2012 20:02 </t>
  </si>
  <si>
    <t>38030</t>
  </si>
  <si>
    <t> -0.3694 </t>
  </si>
  <si>
    <t> M.&amp; K.Rätz </t>
  </si>
  <si>
    <t>BAVM 231 </t>
  </si>
  <si>
    <t>2456263.35832 </t>
  </si>
  <si>
    <t> 01.12.2012 20:35 </t>
  </si>
  <si>
    <t>38175.5</t>
  </si>
  <si>
    <t> -0.36867 </t>
  </si>
  <si>
    <t>BAD?</t>
  </si>
  <si>
    <t>IBVS 6167</t>
  </si>
  <si>
    <t>OEJV 0179</t>
  </si>
  <si>
    <t>RHN 2018</t>
  </si>
  <si>
    <t>Period checked by ToMcat 2018-05-24</t>
  </si>
  <si>
    <t>OEJV 0211</t>
  </si>
  <si>
    <t>IBVS, 63, 6262</t>
  </si>
  <si>
    <t>JBAV, 60</t>
  </si>
  <si>
    <t>JAAVSO 51, 2023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</si>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</sst>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1" fillId="24" borderId="0" xfId="0" applyFont="1" applyFill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9" fillId="24" borderId="0" xfId="0" applyFont="1" applyFill="1" applyAlignment="1"/>
    <xf numFmtId="0" fontId="38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9" fillId="0" borderId="0" xfId="0" applyFont="1" applyAlignment="1"/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11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 (2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Dra - O-C Diagr.</a:t>
            </a:r>
          </a:p>
        </c:rich>
      </c:tx>
      <c:layout>
        <c:manualLayout>
          <c:xMode val="edge"/>
          <c:yMode val="edge"/>
          <c:x val="0.3676731793960923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4831261101244"/>
          <c:y val="0.14769252958613219"/>
          <c:w val="0.7992895204262877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4-44B5-98DA-84449FB669F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1.1545199995453004E-2</c:v>
                </c:pt>
                <c:pt idx="1">
                  <c:v>1.3605899996036896E-2</c:v>
                </c:pt>
                <c:pt idx="2">
                  <c:v>-2.7500000214786269E-4</c:v>
                </c:pt>
                <c:pt idx="3">
                  <c:v>-2.385830000275746E-2</c:v>
                </c:pt>
                <c:pt idx="4">
                  <c:v>2.509970000028261E-2</c:v>
                </c:pt>
                <c:pt idx="5">
                  <c:v>-1.0286900003848132E-2</c:v>
                </c:pt>
                <c:pt idx="6">
                  <c:v>-1.5895300002739532E-2</c:v>
                </c:pt>
                <c:pt idx="7">
                  <c:v>-1.4407400005438831E-2</c:v>
                </c:pt>
                <c:pt idx="8">
                  <c:v>-3.8323900003888411E-2</c:v>
                </c:pt>
                <c:pt idx="9">
                  <c:v>-4.5782699999108445E-2</c:v>
                </c:pt>
                <c:pt idx="10">
                  <c:v>-1.5745850003440864E-2</c:v>
                </c:pt>
                <c:pt idx="11">
                  <c:v>2.8552999996463768E-2</c:v>
                </c:pt>
                <c:pt idx="12">
                  <c:v>1.9445999932941049E-3</c:v>
                </c:pt>
                <c:pt idx="13">
                  <c:v>-1.0489000000234228E-2</c:v>
                </c:pt>
                <c:pt idx="14">
                  <c:v>-1.6864199998963159E-2</c:v>
                </c:pt>
                <c:pt idx="15">
                  <c:v>-5.6378500012215227E-3</c:v>
                </c:pt>
                <c:pt idx="16">
                  <c:v>5.2757400000700727E-2</c:v>
                </c:pt>
                <c:pt idx="17">
                  <c:v>4.2171799992502201E-2</c:v>
                </c:pt>
                <c:pt idx="18">
                  <c:v>5.8119999448535964E-4</c:v>
                </c:pt>
                <c:pt idx="19">
                  <c:v>-1.5607500026817434E-3</c:v>
                </c:pt>
                <c:pt idx="20">
                  <c:v>9.4465500005753711E-3</c:v>
                </c:pt>
                <c:pt idx="21">
                  <c:v>1.3337799995497335E-2</c:v>
                </c:pt>
                <c:pt idx="22">
                  <c:v>-1.5787000083946623E-3</c:v>
                </c:pt>
                <c:pt idx="23">
                  <c:v>1.9564150003134273E-2</c:v>
                </c:pt>
                <c:pt idx="24">
                  <c:v>1.2290299993765075E-2</c:v>
                </c:pt>
                <c:pt idx="25">
                  <c:v>4.3436999985715374E-3</c:v>
                </c:pt>
                <c:pt idx="26">
                  <c:v>-6.0406000047805719E-3</c:v>
                </c:pt>
                <c:pt idx="27">
                  <c:v>6.0105000011390075E-3</c:v>
                </c:pt>
                <c:pt idx="28">
                  <c:v>-1.299999999901047E-2</c:v>
                </c:pt>
                <c:pt idx="30">
                  <c:v>8.4449999922071584E-3</c:v>
                </c:pt>
                <c:pt idx="31">
                  <c:v>1.0897300002397969E-2</c:v>
                </c:pt>
                <c:pt idx="32">
                  <c:v>3.5841999997501262E-3</c:v>
                </c:pt>
                <c:pt idx="33">
                  <c:v>2.9271100000187289E-2</c:v>
                </c:pt>
                <c:pt idx="34">
                  <c:v>-1.7725250007060822E-2</c:v>
                </c:pt>
                <c:pt idx="35">
                  <c:v>5.3317999991122633E-3</c:v>
                </c:pt>
                <c:pt idx="36">
                  <c:v>-1.2118000086047687E-3</c:v>
                </c:pt>
                <c:pt idx="37">
                  <c:v>-1.6954849998001009E-2</c:v>
                </c:pt>
                <c:pt idx="38">
                  <c:v>-1.760890000150539E-2</c:v>
                </c:pt>
                <c:pt idx="39">
                  <c:v>-7.1566000042366795E-3</c:v>
                </c:pt>
                <c:pt idx="40">
                  <c:v>8.366579999710666E-2</c:v>
                </c:pt>
                <c:pt idx="41">
                  <c:v>6.8334900002810173E-2</c:v>
                </c:pt>
                <c:pt idx="42">
                  <c:v>8.4352699996088631E-2</c:v>
                </c:pt>
                <c:pt idx="43">
                  <c:v>7.372649999888381E-2</c:v>
                </c:pt>
                <c:pt idx="44">
                  <c:v>8.5744299998623319E-2</c:v>
                </c:pt>
                <c:pt idx="45">
                  <c:v>7.772599999589147E-2</c:v>
                </c:pt>
                <c:pt idx="48">
                  <c:v>8.7935399998968933E-2</c:v>
                </c:pt>
                <c:pt idx="49">
                  <c:v>7.3640099995827768E-2</c:v>
                </c:pt>
                <c:pt idx="50">
                  <c:v>0.11746380000113277</c:v>
                </c:pt>
                <c:pt idx="51">
                  <c:v>0.11366730000008829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34-44B5-98DA-84449FB669F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46">
                  <c:v>8.5944999998901039E-2</c:v>
                </c:pt>
                <c:pt idx="47">
                  <c:v>8.6745000000519212E-2</c:v>
                </c:pt>
                <c:pt idx="52">
                  <c:v>0.11482580000301823</c:v>
                </c:pt>
                <c:pt idx="53">
                  <c:v>0.11817100000189384</c:v>
                </c:pt>
                <c:pt idx="56">
                  <c:v>0.11996459999500075</c:v>
                </c:pt>
                <c:pt idx="64">
                  <c:v>0.12928699999611126</c:v>
                </c:pt>
                <c:pt idx="71">
                  <c:v>0.13776929999585263</c:v>
                </c:pt>
                <c:pt idx="72">
                  <c:v>0.14602164999814704</c:v>
                </c:pt>
                <c:pt idx="76">
                  <c:v>0.14876799999910872</c:v>
                </c:pt>
                <c:pt idx="78">
                  <c:v>0.15078969999740366</c:v>
                </c:pt>
                <c:pt idx="79">
                  <c:v>0.15584414999466389</c:v>
                </c:pt>
                <c:pt idx="84">
                  <c:v>0.15305809999699704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34-44B5-98DA-84449FB669F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1'!$D$21:$D$191</c:f>
                <c:numCache>
                  <c:formatCode>General</c:formatCode>
                  <c:ptCount val="1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1'!$D$21:$D$191</c:f>
                <c:numCache>
                  <c:formatCode>General</c:formatCode>
                  <c:ptCount val="1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54">
                  <c:v>0.12030660000164062</c:v>
                </c:pt>
                <c:pt idx="55">
                  <c:v>0.11955300000408897</c:v>
                </c:pt>
                <c:pt idx="57">
                  <c:v>0.12092049999773735</c:v>
                </c:pt>
                <c:pt idx="58">
                  <c:v>0.12663115000032121</c:v>
                </c:pt>
                <c:pt idx="59">
                  <c:v>0.12413779999042163</c:v>
                </c:pt>
                <c:pt idx="60">
                  <c:v>0.1228623999923002</c:v>
                </c:pt>
                <c:pt idx="61">
                  <c:v>0.12436029999662424</c:v>
                </c:pt>
                <c:pt idx="62">
                  <c:v>0.12472748740401585</c:v>
                </c:pt>
                <c:pt idx="63">
                  <c:v>0.13078139999561245</c:v>
                </c:pt>
                <c:pt idx="65">
                  <c:v>0.13295739999739453</c:v>
                </c:pt>
                <c:pt idx="66">
                  <c:v>0.13129569999728119</c:v>
                </c:pt>
                <c:pt idx="67">
                  <c:v>0.13093320000189124</c:v>
                </c:pt>
                <c:pt idx="68">
                  <c:v>0.13922714999353047</c:v>
                </c:pt>
                <c:pt idx="69">
                  <c:v>0.1371820999920601</c:v>
                </c:pt>
                <c:pt idx="70">
                  <c:v>0.14012114999786718</c:v>
                </c:pt>
                <c:pt idx="73">
                  <c:v>0.14527024999551941</c:v>
                </c:pt>
                <c:pt idx="74">
                  <c:v>0.14243279999936931</c:v>
                </c:pt>
                <c:pt idx="75">
                  <c:v>0.14575060000061058</c:v>
                </c:pt>
                <c:pt idx="77">
                  <c:v>0.14904440000100294</c:v>
                </c:pt>
                <c:pt idx="80">
                  <c:v>0.15233995000016876</c:v>
                </c:pt>
                <c:pt idx="81">
                  <c:v>0.15485774999251589</c:v>
                </c:pt>
                <c:pt idx="82">
                  <c:v>0.15046049999364186</c:v>
                </c:pt>
                <c:pt idx="83">
                  <c:v>0.15046049999364186</c:v>
                </c:pt>
                <c:pt idx="85">
                  <c:v>0.15382305000093766</c:v>
                </c:pt>
                <c:pt idx="86">
                  <c:v>0.16346060000068974</c:v>
                </c:pt>
                <c:pt idx="87">
                  <c:v>0.16114530000049854</c:v>
                </c:pt>
                <c:pt idx="88">
                  <c:v>0.16795714999898337</c:v>
                </c:pt>
                <c:pt idx="89">
                  <c:v>0.16321049999532988</c:v>
                </c:pt>
                <c:pt idx="90">
                  <c:v>0.17072239999833982</c:v>
                </c:pt>
                <c:pt idx="91">
                  <c:v>0.17176600007951492</c:v>
                </c:pt>
                <c:pt idx="92">
                  <c:v>0.17429319999791915</c:v>
                </c:pt>
                <c:pt idx="93">
                  <c:v>0.17429319999791915</c:v>
                </c:pt>
                <c:pt idx="94">
                  <c:v>0.18634605000261217</c:v>
                </c:pt>
                <c:pt idx="95">
                  <c:v>0.19181779999780701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34-44B5-98DA-84449FB669F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34-44B5-98DA-84449FB669F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34-44B5-98DA-84449FB669F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34-44B5-98DA-84449FB669F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-0.13327546778173666</c:v>
                </c:pt>
                <c:pt idx="1">
                  <c:v>-0.13293665248218256</c:v>
                </c:pt>
                <c:pt idx="2">
                  <c:v>-0.13014545977633207</c:v>
                </c:pt>
                <c:pt idx="3">
                  <c:v>-0.12959152365166426</c:v>
                </c:pt>
                <c:pt idx="4">
                  <c:v>-0.12840835911353882</c:v>
                </c:pt>
                <c:pt idx="5">
                  <c:v>-0.12622488273863455</c:v>
                </c:pt>
                <c:pt idx="6">
                  <c:v>-0.12598824983100948</c:v>
                </c:pt>
                <c:pt idx="7">
                  <c:v>-0.1253912895413189</c:v>
                </c:pt>
                <c:pt idx="8">
                  <c:v>-0.12262160891797978</c:v>
                </c:pt>
                <c:pt idx="9">
                  <c:v>-0.11020913730891824</c:v>
                </c:pt>
                <c:pt idx="10">
                  <c:v>-9.613754633616714E-2</c:v>
                </c:pt>
                <c:pt idx="11">
                  <c:v>-8.4324724027110096E-2</c:v>
                </c:pt>
                <c:pt idx="12">
                  <c:v>-8.4088091119485009E-2</c:v>
                </c:pt>
                <c:pt idx="13">
                  <c:v>-8.3141559488984648E-2</c:v>
                </c:pt>
                <c:pt idx="14">
                  <c:v>-7.9742650452187896E-2</c:v>
                </c:pt>
                <c:pt idx="15">
                  <c:v>-7.6131309600591363E-2</c:v>
                </c:pt>
                <c:pt idx="16">
                  <c:v>-7.5741403105072741E-2</c:v>
                </c:pt>
                <c:pt idx="17">
                  <c:v>-7.3073904873662637E-2</c:v>
                </c:pt>
                <c:pt idx="18">
                  <c:v>-7.2826515924781857E-2</c:v>
                </c:pt>
                <c:pt idx="19">
                  <c:v>-7.2156952356615414E-2</c:v>
                </c:pt>
                <c:pt idx="20">
                  <c:v>-7.1850405180828358E-2</c:v>
                </c:pt>
                <c:pt idx="21">
                  <c:v>-5.7262524227804347E-2</c:v>
                </c:pt>
                <c:pt idx="22">
                  <c:v>-5.4492843604465227E-2</c:v>
                </c:pt>
                <c:pt idx="23">
                  <c:v>-5.3651183376207806E-2</c:v>
                </c:pt>
                <c:pt idx="24">
                  <c:v>-5.3363459272618208E-2</c:v>
                </c:pt>
                <c:pt idx="25">
                  <c:v>-5.3331191148851147E-2</c:v>
                </c:pt>
                <c:pt idx="26">
                  <c:v>-5.3261276880689191E-2</c:v>
                </c:pt>
                <c:pt idx="27">
                  <c:v>-5.1115446650179849E-2</c:v>
                </c:pt>
                <c:pt idx="28">
                  <c:v>-5.0819655515648487E-2</c:v>
                </c:pt>
                <c:pt idx="29">
                  <c:v>-5.0819655515648487E-2</c:v>
                </c:pt>
                <c:pt idx="30">
                  <c:v>-5.055075448425634E-2</c:v>
                </c:pt>
                <c:pt idx="31">
                  <c:v>-4.9975306277077143E-2</c:v>
                </c:pt>
                <c:pt idx="32">
                  <c:v>-4.986236784389244E-2</c:v>
                </c:pt>
                <c:pt idx="33">
                  <c:v>-4.9749429410707736E-2</c:v>
                </c:pt>
                <c:pt idx="34">
                  <c:v>-4.9596155822814215E-2</c:v>
                </c:pt>
                <c:pt idx="35">
                  <c:v>-4.9410614111153633E-2</c:v>
                </c:pt>
                <c:pt idx="36">
                  <c:v>-4.7926280417868977E-2</c:v>
                </c:pt>
                <c:pt idx="37">
                  <c:v>-4.6713536766290392E-2</c:v>
                </c:pt>
                <c:pt idx="38">
                  <c:v>-4.5447012908433379E-2</c:v>
                </c:pt>
                <c:pt idx="39">
                  <c:v>-4.4871564701254182E-2</c:v>
                </c:pt>
                <c:pt idx="40">
                  <c:v>6.9228520939061955E-2</c:v>
                </c:pt>
                <c:pt idx="41">
                  <c:v>6.9330703330990964E-2</c:v>
                </c:pt>
                <c:pt idx="42">
                  <c:v>6.9341459372246658E-2</c:v>
                </c:pt>
                <c:pt idx="43">
                  <c:v>6.9567336238616051E-2</c:v>
                </c:pt>
                <c:pt idx="44">
                  <c:v>6.9578092279871745E-2</c:v>
                </c:pt>
                <c:pt idx="45">
                  <c:v>7.4703345938206073E-2</c:v>
                </c:pt>
                <c:pt idx="46">
                  <c:v>7.852174058397457E-2</c:v>
                </c:pt>
                <c:pt idx="47">
                  <c:v>7.852174058397457E-2</c:v>
                </c:pt>
                <c:pt idx="48">
                  <c:v>8.5706776142772778E-2</c:v>
                </c:pt>
                <c:pt idx="49">
                  <c:v>8.5830470617213162E-2</c:v>
                </c:pt>
                <c:pt idx="50">
                  <c:v>0.10052860099310795</c:v>
                </c:pt>
                <c:pt idx="51">
                  <c:v>0.10760069811872144</c:v>
                </c:pt>
                <c:pt idx="52">
                  <c:v>0.11440389421294278</c:v>
                </c:pt>
                <c:pt idx="53">
                  <c:v>0.11799641199234187</c:v>
                </c:pt>
                <c:pt idx="54">
                  <c:v>0.11801792407485323</c:v>
                </c:pt>
                <c:pt idx="55">
                  <c:v>0.11896445570535361</c:v>
                </c:pt>
                <c:pt idx="56">
                  <c:v>0.11920108861297868</c:v>
                </c:pt>
                <c:pt idx="57">
                  <c:v>0.1204434113780104</c:v>
                </c:pt>
                <c:pt idx="58">
                  <c:v>0.12398483796144499</c:v>
                </c:pt>
                <c:pt idx="59">
                  <c:v>0.12559017711885612</c:v>
                </c:pt>
                <c:pt idx="60">
                  <c:v>0.12566546940764592</c:v>
                </c:pt>
                <c:pt idx="61">
                  <c:v>0.12572462763455219</c:v>
                </c:pt>
                <c:pt idx="62">
                  <c:v>0.12620327147043023</c:v>
                </c:pt>
                <c:pt idx="63">
                  <c:v>0.12948386405341442</c:v>
                </c:pt>
                <c:pt idx="64">
                  <c:v>0.13111878232427868</c:v>
                </c:pt>
                <c:pt idx="65">
                  <c:v>0.13238799519244962</c:v>
                </c:pt>
                <c:pt idx="66">
                  <c:v>0.13317856422474253</c:v>
                </c:pt>
                <c:pt idx="67">
                  <c:v>0.13519532196018363</c:v>
                </c:pt>
                <c:pt idx="68">
                  <c:v>0.13764501035616611</c:v>
                </c:pt>
                <c:pt idx="69">
                  <c:v>0.13842751235751724</c:v>
                </c:pt>
                <c:pt idx="70">
                  <c:v>0.13904329571940527</c:v>
                </c:pt>
                <c:pt idx="71">
                  <c:v>0.14083686559879088</c:v>
                </c:pt>
                <c:pt idx="72">
                  <c:v>0.1408987128360111</c:v>
                </c:pt>
                <c:pt idx="73">
                  <c:v>0.14183448842525576</c:v>
                </c:pt>
                <c:pt idx="74">
                  <c:v>0.1446821503476986</c:v>
                </c:pt>
                <c:pt idx="75">
                  <c:v>0.1446929063889543</c:v>
                </c:pt>
                <c:pt idx="76">
                  <c:v>0.148812470189882</c:v>
                </c:pt>
                <c:pt idx="77">
                  <c:v>0.14975900182038235</c:v>
                </c:pt>
                <c:pt idx="78">
                  <c:v>0.15178651559707915</c:v>
                </c:pt>
                <c:pt idx="79">
                  <c:v>0.15178920460739306</c:v>
                </c:pt>
                <c:pt idx="80">
                  <c:v>0.15190752106120561</c:v>
                </c:pt>
                <c:pt idx="81">
                  <c:v>0.15191827710246131</c:v>
                </c:pt>
                <c:pt idx="82">
                  <c:v>0.15324933720785244</c:v>
                </c:pt>
                <c:pt idx="83">
                  <c:v>0.15324933720785244</c:v>
                </c:pt>
                <c:pt idx="84">
                  <c:v>0.15370109094059126</c:v>
                </c:pt>
                <c:pt idx="85">
                  <c:v>0.15448359294194239</c:v>
                </c:pt>
                <c:pt idx="86">
                  <c:v>0.16297817652362034</c:v>
                </c:pt>
                <c:pt idx="87">
                  <c:v>0.16310187099806073</c:v>
                </c:pt>
                <c:pt idx="88">
                  <c:v>0.16345950936981229</c:v>
                </c:pt>
                <c:pt idx="89">
                  <c:v>0.16400537846353835</c:v>
                </c:pt>
                <c:pt idx="90">
                  <c:v>0.17084084268152674</c:v>
                </c:pt>
                <c:pt idx="91">
                  <c:v>0.17204551930216355</c:v>
                </c:pt>
                <c:pt idx="92">
                  <c:v>0.1749926746062215</c:v>
                </c:pt>
                <c:pt idx="93">
                  <c:v>0.1749926746062215</c:v>
                </c:pt>
                <c:pt idx="94">
                  <c:v>0.18605257402738054</c:v>
                </c:pt>
                <c:pt idx="95">
                  <c:v>0.19120202877854017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34-44B5-98DA-84449FB669F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34-44B5-98DA-84449FB66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8840"/>
        <c:axId val="1"/>
      </c:scatterChart>
      <c:valAx>
        <c:axId val="61324884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024866785079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8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22912966252221"/>
          <c:y val="0.92000129214617399"/>
          <c:w val="0.8543516873889875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Dra - O-C Diagr.</a:t>
            </a:r>
          </a:p>
        </c:rich>
      </c:tx>
      <c:layout>
        <c:manualLayout>
          <c:xMode val="edge"/>
          <c:yMode val="edge"/>
          <c:x val="0.3670218350365778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723926380368099"/>
          <c:w val="0.7890084583618308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DB-4A4F-A672-A32551BB52F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1.1545199995453004E-2</c:v>
                </c:pt>
                <c:pt idx="1">
                  <c:v>1.3605899996036896E-2</c:v>
                </c:pt>
                <c:pt idx="2">
                  <c:v>-2.7500000214786269E-4</c:v>
                </c:pt>
                <c:pt idx="3">
                  <c:v>-2.385830000275746E-2</c:v>
                </c:pt>
                <c:pt idx="4">
                  <c:v>2.509970000028261E-2</c:v>
                </c:pt>
                <c:pt idx="5">
                  <c:v>-1.0286900003848132E-2</c:v>
                </c:pt>
                <c:pt idx="6">
                  <c:v>-1.5895300002739532E-2</c:v>
                </c:pt>
                <c:pt idx="7">
                  <c:v>-1.4407400005438831E-2</c:v>
                </c:pt>
                <c:pt idx="8">
                  <c:v>-3.8323900003888411E-2</c:v>
                </c:pt>
                <c:pt idx="9">
                  <c:v>-4.5782699999108445E-2</c:v>
                </c:pt>
                <c:pt idx="10">
                  <c:v>-1.5745850003440864E-2</c:v>
                </c:pt>
                <c:pt idx="11">
                  <c:v>2.8552999996463768E-2</c:v>
                </c:pt>
                <c:pt idx="12">
                  <c:v>1.9445999932941049E-3</c:v>
                </c:pt>
                <c:pt idx="13">
                  <c:v>-1.0489000000234228E-2</c:v>
                </c:pt>
                <c:pt idx="14">
                  <c:v>-1.6864199998963159E-2</c:v>
                </c:pt>
                <c:pt idx="15">
                  <c:v>-5.6378500012215227E-3</c:v>
                </c:pt>
                <c:pt idx="16">
                  <c:v>5.2757400000700727E-2</c:v>
                </c:pt>
                <c:pt idx="17">
                  <c:v>4.2171799992502201E-2</c:v>
                </c:pt>
                <c:pt idx="18">
                  <c:v>5.8119999448535964E-4</c:v>
                </c:pt>
                <c:pt idx="19">
                  <c:v>-1.5607500026817434E-3</c:v>
                </c:pt>
                <c:pt idx="20">
                  <c:v>9.4465500005753711E-3</c:v>
                </c:pt>
                <c:pt idx="21">
                  <c:v>1.3337799995497335E-2</c:v>
                </c:pt>
                <c:pt idx="22">
                  <c:v>-1.5787000083946623E-3</c:v>
                </c:pt>
                <c:pt idx="23">
                  <c:v>1.9564150003134273E-2</c:v>
                </c:pt>
                <c:pt idx="24">
                  <c:v>1.2290299993765075E-2</c:v>
                </c:pt>
                <c:pt idx="25">
                  <c:v>4.3436999985715374E-3</c:v>
                </c:pt>
                <c:pt idx="26">
                  <c:v>-6.0406000047805719E-3</c:v>
                </c:pt>
                <c:pt idx="27">
                  <c:v>6.0105000011390075E-3</c:v>
                </c:pt>
                <c:pt idx="28">
                  <c:v>-1.299999999901047E-2</c:v>
                </c:pt>
                <c:pt idx="30">
                  <c:v>8.4449999922071584E-3</c:v>
                </c:pt>
                <c:pt idx="31">
                  <c:v>1.0897300002397969E-2</c:v>
                </c:pt>
                <c:pt idx="32">
                  <c:v>3.5841999997501262E-3</c:v>
                </c:pt>
                <c:pt idx="33">
                  <c:v>2.9271100000187289E-2</c:v>
                </c:pt>
                <c:pt idx="34">
                  <c:v>-1.7725250007060822E-2</c:v>
                </c:pt>
                <c:pt idx="35">
                  <c:v>5.3317999991122633E-3</c:v>
                </c:pt>
                <c:pt idx="36">
                  <c:v>-1.2118000086047687E-3</c:v>
                </c:pt>
                <c:pt idx="37">
                  <c:v>-1.6954849998001009E-2</c:v>
                </c:pt>
                <c:pt idx="38">
                  <c:v>-1.760890000150539E-2</c:v>
                </c:pt>
                <c:pt idx="39">
                  <c:v>-7.1566000042366795E-3</c:v>
                </c:pt>
                <c:pt idx="40">
                  <c:v>8.366579999710666E-2</c:v>
                </c:pt>
                <c:pt idx="41">
                  <c:v>6.8334900002810173E-2</c:v>
                </c:pt>
                <c:pt idx="42">
                  <c:v>8.4352699996088631E-2</c:v>
                </c:pt>
                <c:pt idx="43">
                  <c:v>7.372649999888381E-2</c:v>
                </c:pt>
                <c:pt idx="44">
                  <c:v>8.5744299998623319E-2</c:v>
                </c:pt>
                <c:pt idx="45">
                  <c:v>7.772599999589147E-2</c:v>
                </c:pt>
                <c:pt idx="48">
                  <c:v>8.7935399998968933E-2</c:v>
                </c:pt>
                <c:pt idx="49">
                  <c:v>7.3640099995827768E-2</c:v>
                </c:pt>
                <c:pt idx="50">
                  <c:v>0.11746380000113277</c:v>
                </c:pt>
                <c:pt idx="51">
                  <c:v>0.11366730000008829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DB-4A4F-A672-A32551BB52F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46">
                  <c:v>8.5944999998901039E-2</c:v>
                </c:pt>
                <c:pt idx="47">
                  <c:v>8.6745000000519212E-2</c:v>
                </c:pt>
                <c:pt idx="52">
                  <c:v>0.11482580000301823</c:v>
                </c:pt>
                <c:pt idx="53">
                  <c:v>0.11817100000189384</c:v>
                </c:pt>
                <c:pt idx="56">
                  <c:v>0.11996459999500075</c:v>
                </c:pt>
                <c:pt idx="64">
                  <c:v>0.12928699999611126</c:v>
                </c:pt>
                <c:pt idx="71">
                  <c:v>0.13776929999585263</c:v>
                </c:pt>
                <c:pt idx="72">
                  <c:v>0.14602164999814704</c:v>
                </c:pt>
                <c:pt idx="76">
                  <c:v>0.14876799999910872</c:v>
                </c:pt>
                <c:pt idx="78">
                  <c:v>0.15078969999740366</c:v>
                </c:pt>
                <c:pt idx="79">
                  <c:v>0.15584414999466389</c:v>
                </c:pt>
                <c:pt idx="84">
                  <c:v>0.15305809999699704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DB-4A4F-A672-A32551BB52F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54">
                  <c:v>0.12030660000164062</c:v>
                </c:pt>
                <c:pt idx="55">
                  <c:v>0.11955300000408897</c:v>
                </c:pt>
                <c:pt idx="57">
                  <c:v>0.12092049999773735</c:v>
                </c:pt>
                <c:pt idx="58">
                  <c:v>0.12663115000032121</c:v>
                </c:pt>
                <c:pt idx="59">
                  <c:v>0.12413779999042163</c:v>
                </c:pt>
                <c:pt idx="60">
                  <c:v>0.1228623999923002</c:v>
                </c:pt>
                <c:pt idx="61">
                  <c:v>0.12436029999662424</c:v>
                </c:pt>
                <c:pt idx="62">
                  <c:v>0.12472748740401585</c:v>
                </c:pt>
                <c:pt idx="63">
                  <c:v>0.13078139999561245</c:v>
                </c:pt>
                <c:pt idx="65">
                  <c:v>0.13295739999739453</c:v>
                </c:pt>
                <c:pt idx="66">
                  <c:v>0.13129569999728119</c:v>
                </c:pt>
                <c:pt idx="67">
                  <c:v>0.13093320000189124</c:v>
                </c:pt>
                <c:pt idx="68">
                  <c:v>0.13922714999353047</c:v>
                </c:pt>
                <c:pt idx="69">
                  <c:v>0.1371820999920601</c:v>
                </c:pt>
                <c:pt idx="70">
                  <c:v>0.14012114999786718</c:v>
                </c:pt>
                <c:pt idx="73">
                  <c:v>0.14527024999551941</c:v>
                </c:pt>
                <c:pt idx="74">
                  <c:v>0.14243279999936931</c:v>
                </c:pt>
                <c:pt idx="75">
                  <c:v>0.14575060000061058</c:v>
                </c:pt>
                <c:pt idx="77">
                  <c:v>0.14904440000100294</c:v>
                </c:pt>
                <c:pt idx="80">
                  <c:v>0.15233995000016876</c:v>
                </c:pt>
                <c:pt idx="81">
                  <c:v>0.15485774999251589</c:v>
                </c:pt>
                <c:pt idx="82">
                  <c:v>0.15046049999364186</c:v>
                </c:pt>
                <c:pt idx="83">
                  <c:v>0.15046049999364186</c:v>
                </c:pt>
                <c:pt idx="85">
                  <c:v>0.15382305000093766</c:v>
                </c:pt>
                <c:pt idx="86">
                  <c:v>0.16346060000068974</c:v>
                </c:pt>
                <c:pt idx="87">
                  <c:v>0.16114530000049854</c:v>
                </c:pt>
                <c:pt idx="88">
                  <c:v>0.16795714999898337</c:v>
                </c:pt>
                <c:pt idx="89">
                  <c:v>0.16321049999532988</c:v>
                </c:pt>
                <c:pt idx="90">
                  <c:v>0.17072239999833982</c:v>
                </c:pt>
                <c:pt idx="91">
                  <c:v>0.17176600007951492</c:v>
                </c:pt>
                <c:pt idx="92">
                  <c:v>0.17429319999791915</c:v>
                </c:pt>
                <c:pt idx="93">
                  <c:v>0.17429319999791915</c:v>
                </c:pt>
                <c:pt idx="94">
                  <c:v>0.18634605000261217</c:v>
                </c:pt>
                <c:pt idx="95">
                  <c:v>0.19181779999780701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DB-4A4F-A672-A32551BB52F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DB-4A4F-A672-A32551BB52F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DB-4A4F-A672-A32551BB52F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DB-4A4F-A672-A32551BB52F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-0.13327546778173666</c:v>
                </c:pt>
                <c:pt idx="1">
                  <c:v>-0.13293665248218256</c:v>
                </c:pt>
                <c:pt idx="2">
                  <c:v>-0.13014545977633207</c:v>
                </c:pt>
                <c:pt idx="3">
                  <c:v>-0.12959152365166426</c:v>
                </c:pt>
                <c:pt idx="4">
                  <c:v>-0.12840835911353882</c:v>
                </c:pt>
                <c:pt idx="5">
                  <c:v>-0.12622488273863455</c:v>
                </c:pt>
                <c:pt idx="6">
                  <c:v>-0.12598824983100948</c:v>
                </c:pt>
                <c:pt idx="7">
                  <c:v>-0.1253912895413189</c:v>
                </c:pt>
                <c:pt idx="8">
                  <c:v>-0.12262160891797978</c:v>
                </c:pt>
                <c:pt idx="9">
                  <c:v>-0.11020913730891824</c:v>
                </c:pt>
                <c:pt idx="10">
                  <c:v>-9.613754633616714E-2</c:v>
                </c:pt>
                <c:pt idx="11">
                  <c:v>-8.4324724027110096E-2</c:v>
                </c:pt>
                <c:pt idx="12">
                  <c:v>-8.4088091119485009E-2</c:v>
                </c:pt>
                <c:pt idx="13">
                  <c:v>-8.3141559488984648E-2</c:v>
                </c:pt>
                <c:pt idx="14">
                  <c:v>-7.9742650452187896E-2</c:v>
                </c:pt>
                <c:pt idx="15">
                  <c:v>-7.6131309600591363E-2</c:v>
                </c:pt>
                <c:pt idx="16">
                  <c:v>-7.5741403105072741E-2</c:v>
                </c:pt>
                <c:pt idx="17">
                  <c:v>-7.3073904873662637E-2</c:v>
                </c:pt>
                <c:pt idx="18">
                  <c:v>-7.2826515924781857E-2</c:v>
                </c:pt>
                <c:pt idx="19">
                  <c:v>-7.2156952356615414E-2</c:v>
                </c:pt>
                <c:pt idx="20">
                  <c:v>-7.1850405180828358E-2</c:v>
                </c:pt>
                <c:pt idx="21">
                  <c:v>-5.7262524227804347E-2</c:v>
                </c:pt>
                <c:pt idx="22">
                  <c:v>-5.4492843604465227E-2</c:v>
                </c:pt>
                <c:pt idx="23">
                  <c:v>-5.3651183376207806E-2</c:v>
                </c:pt>
                <c:pt idx="24">
                  <c:v>-5.3363459272618208E-2</c:v>
                </c:pt>
                <c:pt idx="25">
                  <c:v>-5.3331191148851147E-2</c:v>
                </c:pt>
                <c:pt idx="26">
                  <c:v>-5.3261276880689191E-2</c:v>
                </c:pt>
                <c:pt idx="27">
                  <c:v>-5.1115446650179849E-2</c:v>
                </c:pt>
                <c:pt idx="28">
                  <c:v>-5.0819655515648487E-2</c:v>
                </c:pt>
                <c:pt idx="29">
                  <c:v>-5.0819655515648487E-2</c:v>
                </c:pt>
                <c:pt idx="30">
                  <c:v>-5.055075448425634E-2</c:v>
                </c:pt>
                <c:pt idx="31">
                  <c:v>-4.9975306277077143E-2</c:v>
                </c:pt>
                <c:pt idx="32">
                  <c:v>-4.986236784389244E-2</c:v>
                </c:pt>
                <c:pt idx="33">
                  <c:v>-4.9749429410707736E-2</c:v>
                </c:pt>
                <c:pt idx="34">
                  <c:v>-4.9596155822814215E-2</c:v>
                </c:pt>
                <c:pt idx="35">
                  <c:v>-4.9410614111153633E-2</c:v>
                </c:pt>
                <c:pt idx="36">
                  <c:v>-4.7926280417868977E-2</c:v>
                </c:pt>
                <c:pt idx="37">
                  <c:v>-4.6713536766290392E-2</c:v>
                </c:pt>
                <c:pt idx="38">
                  <c:v>-4.5447012908433379E-2</c:v>
                </c:pt>
                <c:pt idx="39">
                  <c:v>-4.4871564701254182E-2</c:v>
                </c:pt>
                <c:pt idx="40">
                  <c:v>6.9228520939061955E-2</c:v>
                </c:pt>
                <c:pt idx="41">
                  <c:v>6.9330703330990964E-2</c:v>
                </c:pt>
                <c:pt idx="42">
                  <c:v>6.9341459372246658E-2</c:v>
                </c:pt>
                <c:pt idx="43">
                  <c:v>6.9567336238616051E-2</c:v>
                </c:pt>
                <c:pt idx="44">
                  <c:v>6.9578092279871745E-2</c:v>
                </c:pt>
                <c:pt idx="45">
                  <c:v>7.4703345938206073E-2</c:v>
                </c:pt>
                <c:pt idx="46">
                  <c:v>7.852174058397457E-2</c:v>
                </c:pt>
                <c:pt idx="47">
                  <c:v>7.852174058397457E-2</c:v>
                </c:pt>
                <c:pt idx="48">
                  <c:v>8.5706776142772778E-2</c:v>
                </c:pt>
                <c:pt idx="49">
                  <c:v>8.5830470617213162E-2</c:v>
                </c:pt>
                <c:pt idx="50">
                  <c:v>0.10052860099310795</c:v>
                </c:pt>
                <c:pt idx="51">
                  <c:v>0.10760069811872144</c:v>
                </c:pt>
                <c:pt idx="52">
                  <c:v>0.11440389421294278</c:v>
                </c:pt>
                <c:pt idx="53">
                  <c:v>0.11799641199234187</c:v>
                </c:pt>
                <c:pt idx="54">
                  <c:v>0.11801792407485323</c:v>
                </c:pt>
                <c:pt idx="55">
                  <c:v>0.11896445570535361</c:v>
                </c:pt>
                <c:pt idx="56">
                  <c:v>0.11920108861297868</c:v>
                </c:pt>
                <c:pt idx="57">
                  <c:v>0.1204434113780104</c:v>
                </c:pt>
                <c:pt idx="58">
                  <c:v>0.12398483796144499</c:v>
                </c:pt>
                <c:pt idx="59">
                  <c:v>0.12559017711885612</c:v>
                </c:pt>
                <c:pt idx="60">
                  <c:v>0.12566546940764592</c:v>
                </c:pt>
                <c:pt idx="61">
                  <c:v>0.12572462763455219</c:v>
                </c:pt>
                <c:pt idx="62">
                  <c:v>0.12620327147043023</c:v>
                </c:pt>
                <c:pt idx="63">
                  <c:v>0.12948386405341442</c:v>
                </c:pt>
                <c:pt idx="64">
                  <c:v>0.13111878232427868</c:v>
                </c:pt>
                <c:pt idx="65">
                  <c:v>0.13238799519244962</c:v>
                </c:pt>
                <c:pt idx="66">
                  <c:v>0.13317856422474253</c:v>
                </c:pt>
                <c:pt idx="67">
                  <c:v>0.13519532196018363</c:v>
                </c:pt>
                <c:pt idx="68">
                  <c:v>0.13764501035616611</c:v>
                </c:pt>
                <c:pt idx="69">
                  <c:v>0.13842751235751724</c:v>
                </c:pt>
                <c:pt idx="70">
                  <c:v>0.13904329571940527</c:v>
                </c:pt>
                <c:pt idx="71">
                  <c:v>0.14083686559879088</c:v>
                </c:pt>
                <c:pt idx="72">
                  <c:v>0.1408987128360111</c:v>
                </c:pt>
                <c:pt idx="73">
                  <c:v>0.14183448842525576</c:v>
                </c:pt>
                <c:pt idx="74">
                  <c:v>0.1446821503476986</c:v>
                </c:pt>
                <c:pt idx="75">
                  <c:v>0.1446929063889543</c:v>
                </c:pt>
                <c:pt idx="76">
                  <c:v>0.148812470189882</c:v>
                </c:pt>
                <c:pt idx="77">
                  <c:v>0.14975900182038235</c:v>
                </c:pt>
                <c:pt idx="78">
                  <c:v>0.15178651559707915</c:v>
                </c:pt>
                <c:pt idx="79">
                  <c:v>0.15178920460739306</c:v>
                </c:pt>
                <c:pt idx="80">
                  <c:v>0.15190752106120561</c:v>
                </c:pt>
                <c:pt idx="81">
                  <c:v>0.15191827710246131</c:v>
                </c:pt>
                <c:pt idx="82">
                  <c:v>0.15324933720785244</c:v>
                </c:pt>
                <c:pt idx="83">
                  <c:v>0.15324933720785244</c:v>
                </c:pt>
                <c:pt idx="84">
                  <c:v>0.15370109094059126</c:v>
                </c:pt>
                <c:pt idx="85">
                  <c:v>0.15448359294194239</c:v>
                </c:pt>
                <c:pt idx="86">
                  <c:v>0.16297817652362034</c:v>
                </c:pt>
                <c:pt idx="87">
                  <c:v>0.16310187099806073</c:v>
                </c:pt>
                <c:pt idx="88">
                  <c:v>0.16345950936981229</c:v>
                </c:pt>
                <c:pt idx="89">
                  <c:v>0.16400537846353835</c:v>
                </c:pt>
                <c:pt idx="90">
                  <c:v>0.17084084268152674</c:v>
                </c:pt>
                <c:pt idx="91">
                  <c:v>0.17204551930216355</c:v>
                </c:pt>
                <c:pt idx="92">
                  <c:v>0.1749926746062215</c:v>
                </c:pt>
                <c:pt idx="93">
                  <c:v>0.1749926746062215</c:v>
                </c:pt>
                <c:pt idx="94">
                  <c:v>0.18605257402738054</c:v>
                </c:pt>
                <c:pt idx="95">
                  <c:v>0.19120202877854017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DB-4A4F-A672-A32551BB52F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-15332</c:v>
                </c:pt>
                <c:pt idx="1">
                  <c:v>-15269</c:v>
                </c:pt>
                <c:pt idx="2">
                  <c:v>-14750</c:v>
                </c:pt>
                <c:pt idx="3">
                  <c:v>-14647</c:v>
                </c:pt>
                <c:pt idx="4">
                  <c:v>-14427</c:v>
                </c:pt>
                <c:pt idx="5">
                  <c:v>-14021</c:v>
                </c:pt>
                <c:pt idx="6">
                  <c:v>-13977</c:v>
                </c:pt>
                <c:pt idx="7">
                  <c:v>-13866</c:v>
                </c:pt>
                <c:pt idx="8">
                  <c:v>-13351</c:v>
                </c:pt>
                <c:pt idx="9">
                  <c:v>-11043</c:v>
                </c:pt>
                <c:pt idx="10">
                  <c:v>-8426.5</c:v>
                </c:pt>
                <c:pt idx="11">
                  <c:v>-6230</c:v>
                </c:pt>
                <c:pt idx="12">
                  <c:v>-6186</c:v>
                </c:pt>
                <c:pt idx="13">
                  <c:v>-6010</c:v>
                </c:pt>
                <c:pt idx="14">
                  <c:v>-5378</c:v>
                </c:pt>
                <c:pt idx="15">
                  <c:v>-4706.5</c:v>
                </c:pt>
                <c:pt idx="16">
                  <c:v>-4634</c:v>
                </c:pt>
                <c:pt idx="17">
                  <c:v>-4138</c:v>
                </c:pt>
                <c:pt idx="18">
                  <c:v>-4092</c:v>
                </c:pt>
                <c:pt idx="19">
                  <c:v>-3967.5</c:v>
                </c:pt>
                <c:pt idx="20">
                  <c:v>-3910.5</c:v>
                </c:pt>
                <c:pt idx="21">
                  <c:v>-1198</c:v>
                </c:pt>
                <c:pt idx="22">
                  <c:v>-683</c:v>
                </c:pt>
                <c:pt idx="23">
                  <c:v>-526.5</c:v>
                </c:pt>
                <c:pt idx="24">
                  <c:v>-473</c:v>
                </c:pt>
                <c:pt idx="25">
                  <c:v>-467</c:v>
                </c:pt>
                <c:pt idx="26">
                  <c:v>-454</c:v>
                </c:pt>
                <c:pt idx="27">
                  <c:v>-55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157</c:v>
                </c:pt>
                <c:pt idx="32">
                  <c:v>178</c:v>
                </c:pt>
                <c:pt idx="33">
                  <c:v>199</c:v>
                </c:pt>
                <c:pt idx="34">
                  <c:v>227.5</c:v>
                </c:pt>
                <c:pt idx="35">
                  <c:v>262</c:v>
                </c:pt>
                <c:pt idx="36">
                  <c:v>538</c:v>
                </c:pt>
                <c:pt idx="37">
                  <c:v>763.5</c:v>
                </c:pt>
                <c:pt idx="38">
                  <c:v>999</c:v>
                </c:pt>
                <c:pt idx="39">
                  <c:v>1106</c:v>
                </c:pt>
                <c:pt idx="40">
                  <c:v>22322</c:v>
                </c:pt>
                <c:pt idx="41">
                  <c:v>22341</c:v>
                </c:pt>
                <c:pt idx="42">
                  <c:v>22343</c:v>
                </c:pt>
                <c:pt idx="43">
                  <c:v>22385</c:v>
                </c:pt>
                <c:pt idx="44">
                  <c:v>22387</c:v>
                </c:pt>
                <c:pt idx="45">
                  <c:v>23340</c:v>
                </c:pt>
                <c:pt idx="46">
                  <c:v>24050</c:v>
                </c:pt>
                <c:pt idx="47">
                  <c:v>24050</c:v>
                </c:pt>
                <c:pt idx="48">
                  <c:v>25386</c:v>
                </c:pt>
                <c:pt idx="49">
                  <c:v>25409</c:v>
                </c:pt>
                <c:pt idx="50">
                  <c:v>28142</c:v>
                </c:pt>
                <c:pt idx="51">
                  <c:v>29457</c:v>
                </c:pt>
                <c:pt idx="52">
                  <c:v>30722</c:v>
                </c:pt>
                <c:pt idx="53">
                  <c:v>31390</c:v>
                </c:pt>
                <c:pt idx="54">
                  <c:v>31394</c:v>
                </c:pt>
                <c:pt idx="55">
                  <c:v>31570</c:v>
                </c:pt>
                <c:pt idx="56">
                  <c:v>31614</c:v>
                </c:pt>
                <c:pt idx="57">
                  <c:v>31845</c:v>
                </c:pt>
                <c:pt idx="58">
                  <c:v>32503.5</c:v>
                </c:pt>
                <c:pt idx="59">
                  <c:v>32802</c:v>
                </c:pt>
                <c:pt idx="60">
                  <c:v>32816</c:v>
                </c:pt>
                <c:pt idx="61">
                  <c:v>32827</c:v>
                </c:pt>
                <c:pt idx="62">
                  <c:v>32916</c:v>
                </c:pt>
                <c:pt idx="63">
                  <c:v>33526</c:v>
                </c:pt>
                <c:pt idx="64">
                  <c:v>33830</c:v>
                </c:pt>
                <c:pt idx="65">
                  <c:v>34066</c:v>
                </c:pt>
                <c:pt idx="66">
                  <c:v>34213</c:v>
                </c:pt>
                <c:pt idx="67">
                  <c:v>34588</c:v>
                </c:pt>
                <c:pt idx="68">
                  <c:v>35043.5</c:v>
                </c:pt>
                <c:pt idx="69">
                  <c:v>35189</c:v>
                </c:pt>
                <c:pt idx="70">
                  <c:v>35303.5</c:v>
                </c:pt>
                <c:pt idx="71">
                  <c:v>35637</c:v>
                </c:pt>
                <c:pt idx="72">
                  <c:v>35648.5</c:v>
                </c:pt>
                <c:pt idx="73">
                  <c:v>35822.5</c:v>
                </c:pt>
                <c:pt idx="74">
                  <c:v>36352</c:v>
                </c:pt>
                <c:pt idx="75">
                  <c:v>36354</c:v>
                </c:pt>
                <c:pt idx="76">
                  <c:v>37120</c:v>
                </c:pt>
                <c:pt idx="77">
                  <c:v>37296</c:v>
                </c:pt>
                <c:pt idx="78">
                  <c:v>37673</c:v>
                </c:pt>
                <c:pt idx="79">
                  <c:v>37673.5</c:v>
                </c:pt>
                <c:pt idx="80">
                  <c:v>37695.5</c:v>
                </c:pt>
                <c:pt idx="81">
                  <c:v>37697.5</c:v>
                </c:pt>
                <c:pt idx="82">
                  <c:v>37945</c:v>
                </c:pt>
                <c:pt idx="83">
                  <c:v>37945</c:v>
                </c:pt>
                <c:pt idx="84">
                  <c:v>38029</c:v>
                </c:pt>
                <c:pt idx="85">
                  <c:v>38174.5</c:v>
                </c:pt>
                <c:pt idx="86">
                  <c:v>39754</c:v>
                </c:pt>
                <c:pt idx="87">
                  <c:v>39777</c:v>
                </c:pt>
                <c:pt idx="88">
                  <c:v>39843.5</c:v>
                </c:pt>
                <c:pt idx="89">
                  <c:v>39945</c:v>
                </c:pt>
                <c:pt idx="90">
                  <c:v>41216</c:v>
                </c:pt>
                <c:pt idx="91">
                  <c:v>41440</c:v>
                </c:pt>
                <c:pt idx="92">
                  <c:v>41988</c:v>
                </c:pt>
                <c:pt idx="93">
                  <c:v>41988</c:v>
                </c:pt>
                <c:pt idx="94">
                  <c:v>44044.5</c:v>
                </c:pt>
                <c:pt idx="95">
                  <c:v>45002</c:v>
                </c:pt>
              </c:numCache>
            </c:numRef>
          </c:xVal>
          <c:yVal>
            <c:numRef>
              <c:f>'Active 1'!$U$21:$U$990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DB-4A4F-A672-A32551BB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9168"/>
        <c:axId val="1"/>
      </c:scatterChart>
      <c:valAx>
        <c:axId val="61324916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75264794028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56756203346922"/>
          <c:y val="0.92024539877300615"/>
          <c:w val="0.8528383686081791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Dra - O-C Diagr.</a:t>
            </a:r>
          </a:p>
        </c:rich>
      </c:tx>
      <c:layout>
        <c:manualLayout>
          <c:xMode val="edge"/>
          <c:yMode val="edge"/>
          <c:x val="0.3676731793960923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769252958613219"/>
          <c:w val="0.7886323268206039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2'!$H$21:$H$990</c:f>
              <c:numCache>
                <c:formatCode>General</c:formatCode>
                <c:ptCount val="970"/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71-42F7-9F51-1D92DA7636B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2'!$I$21:$I$990</c:f>
              <c:numCache>
                <c:formatCode>General</c:formatCode>
                <c:ptCount val="970"/>
                <c:pt idx="0">
                  <c:v>0.14457725607644534</c:v>
                </c:pt>
                <c:pt idx="1">
                  <c:v>0.14629943617546814</c:v>
                </c:pt>
                <c:pt idx="2">
                  <c:v>0.12962977696952294</c:v>
                </c:pt>
                <c:pt idx="3">
                  <c:v>0.10549302379513392</c:v>
                </c:pt>
                <c:pt idx="4">
                  <c:v>0.15326889080097317</c:v>
                </c:pt>
                <c:pt idx="5">
                  <c:v>0.11570071808455396</c:v>
                </c:pt>
                <c:pt idx="6">
                  <c:v>0.10985589148549479</c:v>
                </c:pt>
                <c:pt idx="7">
                  <c:v>0.1107473516567552</c:v>
                </c:pt>
                <c:pt idx="8">
                  <c:v>8.4063585778494598E-2</c:v>
                </c:pt>
                <c:pt idx="9">
                  <c:v>6.4203135982097592E-2</c:v>
                </c:pt>
                <c:pt idx="10">
                  <c:v>8.0180663317150902E-2</c:v>
                </c:pt>
                <c:pt idx="11">
                  <c:v>0.11267699001473375</c:v>
                </c:pt>
                <c:pt idx="12">
                  <c:v>8.5832163415034302E-2</c:v>
                </c:pt>
                <c:pt idx="13">
                  <c:v>7.2452857020834927E-2</c:v>
                </c:pt>
                <c:pt idx="14">
                  <c:v>6.2681711322511546E-2</c:v>
                </c:pt>
                <c:pt idx="15">
                  <c:v>7.0299869017617311E-2</c:v>
                </c:pt>
                <c:pt idx="16">
                  <c:v>0.12830555246182485</c:v>
                </c:pt>
                <c:pt idx="17">
                  <c:v>0.11505477988248458</c:v>
                </c:pt>
                <c:pt idx="18">
                  <c:v>7.3217006625782233E-2</c:v>
                </c:pt>
                <c:pt idx="19">
                  <c:v>7.0406076818471774E-2</c:v>
                </c:pt>
                <c:pt idx="20">
                  <c:v>8.1107096899359021E-2</c:v>
                </c:pt>
                <c:pt idx="21">
                  <c:v>7.042318439198425E-2</c:v>
                </c:pt>
                <c:pt idx="22">
                  <c:v>5.2739418511919212E-2</c:v>
                </c:pt>
                <c:pt idx="23">
                  <c:v>7.3041342082433403E-2</c:v>
                </c:pt>
                <c:pt idx="24">
                  <c:v>6.5480018834932707E-2</c:v>
                </c:pt>
                <c:pt idx="25">
                  <c:v>5.750117883872008E-2</c:v>
                </c:pt>
                <c:pt idx="26">
                  <c:v>4.70470255240798E-2</c:v>
                </c:pt>
                <c:pt idx="27">
                  <c:v>5.6954166138893925E-2</c:v>
                </c:pt>
                <c:pt idx="28">
                  <c:v>3.764813289308222E-2</c:v>
                </c:pt>
                <c:pt idx="30">
                  <c:v>5.8824466301302891E-2</c:v>
                </c:pt>
                <c:pt idx="31">
                  <c:v>6.0701819806126878E-2</c:v>
                </c:pt>
                <c:pt idx="32">
                  <c:v>5.3275879829016048E-2</c:v>
                </c:pt>
                <c:pt idx="33">
                  <c:v>7.8849939862266183E-2</c:v>
                </c:pt>
                <c:pt idx="34">
                  <c:v>3.1700449901109096E-2</c:v>
                </c:pt>
                <c:pt idx="35">
                  <c:v>5.4572119959630072E-2</c:v>
                </c:pt>
                <c:pt idx="36">
                  <c:v>4.6545480377972126E-2</c:v>
                </c:pt>
                <c:pt idx="37">
                  <c:v>2.9590744059532881E-2</c:v>
                </c:pt>
                <c:pt idx="38">
                  <c:v>2.7671274423482828E-2</c:v>
                </c:pt>
                <c:pt idx="39">
                  <c:v>3.7548627915384714E-2</c:v>
                </c:pt>
                <c:pt idx="40">
                  <c:v>1.4370420401974116E-2</c:v>
                </c:pt>
                <c:pt idx="41">
                  <c:v>-1.0625728973536752E-3</c:v>
                </c:pt>
                <c:pt idx="42">
                  <c:v>1.4944480433769058E-2</c:v>
                </c:pt>
                <c:pt idx="43">
                  <c:v>4.0926005021901801E-3</c:v>
                </c:pt>
                <c:pt idx="44">
                  <c:v>1.6099653839773964E-2</c:v>
                </c:pt>
                <c:pt idx="45">
                  <c:v>2.9605686286231503E-3</c:v>
                </c:pt>
                <c:pt idx="48">
                  <c:v>2.176131762098521E-3</c:v>
                </c:pt>
                <c:pt idx="49">
                  <c:v>-1.2242754870385397E-2</c:v>
                </c:pt>
                <c:pt idx="50">
                  <c:v>1.6895629320060834E-2</c:v>
                </c:pt>
                <c:pt idx="51">
                  <c:v>6.0331979984766804E-3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71-42F7-9F51-1D92DA7636B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2'!$J$21:$J$990</c:f>
              <c:numCache>
                <c:formatCode>General</c:formatCode>
                <c:ptCount val="970"/>
                <c:pt idx="46">
                  <c:v>7.3645030497573316E-3</c:v>
                </c:pt>
                <c:pt idx="47">
                  <c:v>8.1645030513755046E-3</c:v>
                </c:pt>
                <c:pt idx="52">
                  <c:v>3.9443327113986015E-4</c:v>
                </c:pt>
                <c:pt idx="53">
                  <c:v>1.5024762251414359E-4</c:v>
                </c:pt>
                <c:pt idx="56">
                  <c:v>7.4022130138473585E-4</c:v>
                </c:pt>
                <c:pt idx="64">
                  <c:v>-1.8446819740347564E-3</c:v>
                </c:pt>
                <c:pt idx="71">
                  <c:v>-3.0719925416633487E-3</c:v>
                </c:pt>
                <c:pt idx="72">
                  <c:v>5.1185641423217021E-3</c:v>
                </c:pt>
                <c:pt idx="76">
                  <c:v>-4.1943596443161368E-5</c:v>
                </c:pt>
                <c:pt idx="78">
                  <c:v>-9.9169608438387513E-4</c:v>
                </c:pt>
                <c:pt idx="79">
                  <c:v>4.06006724369945E-3</c:v>
                </c:pt>
                <c:pt idx="84">
                  <c:v>-6.362022104440257E-4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71-42F7-9F51-1D92DA7636B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2'!$K$21:$K$990</c:f>
              <c:numCache>
                <c:formatCode>General</c:formatCode>
                <c:ptCount val="970"/>
                <c:pt idx="54">
                  <c:v>2.2643542979494669E-3</c:v>
                </c:pt>
                <c:pt idx="55">
                  <c:v>5.6504789972677827E-4</c:v>
                </c:pt>
                <c:pt idx="57">
                  <c:v>4.5488165778806433E-4</c:v>
                </c:pt>
                <c:pt idx="58">
                  <c:v>2.6271926617482677E-3</c:v>
                </c:pt>
                <c:pt idx="59">
                  <c:v>-1.4700968822580762E-3</c:v>
                </c:pt>
                <c:pt idx="60">
                  <c:v>-2.8207235300214961E-3</c:v>
                </c:pt>
                <c:pt idx="61">
                  <c:v>-1.381930174829904E-3</c:v>
                </c:pt>
                <c:pt idx="62">
                  <c:v>-1.4929693061276339E-3</c:v>
                </c:pt>
                <c:pt idx="63">
                  <c:v>1.2832108986913227E-3</c:v>
                </c:pt>
                <c:pt idx="65">
                  <c:v>5.5761171824997291E-4</c:v>
                </c:pt>
                <c:pt idx="66">
                  <c:v>-1.8939680521725677E-3</c:v>
                </c:pt>
                <c:pt idx="67">
                  <c:v>-4.2714674782473594E-3</c:v>
                </c:pt>
                <c:pt idx="68">
                  <c:v>1.5749298836453818E-3</c:v>
                </c:pt>
                <c:pt idx="69">
                  <c:v>-1.251939895155374E-3</c:v>
                </c:pt>
                <c:pt idx="70">
                  <c:v>1.0718636185629293E-3</c:v>
                </c:pt>
                <c:pt idx="73">
                  <c:v>3.4322044157306664E-3</c:v>
                </c:pt>
                <c:pt idx="74">
                  <c:v>-2.2504247754113749E-3</c:v>
                </c:pt>
                <c:pt idx="75">
                  <c:v>1.0566285563982092E-3</c:v>
                </c:pt>
                <c:pt idx="77">
                  <c:v>-7.1124999521998689E-4</c:v>
                </c:pt>
                <c:pt idx="80">
                  <c:v>4.37653943663463E-4</c:v>
                </c:pt>
                <c:pt idx="81">
                  <c:v>2.9447072811308317E-3</c:v>
                </c:pt>
                <c:pt idx="82">
                  <c:v>-2.7824423450510949E-3</c:v>
                </c:pt>
                <c:pt idx="83">
                  <c:v>-2.7824423450510949E-3</c:v>
                </c:pt>
                <c:pt idx="85">
                  <c:v>-6.5307198383379728E-4</c:v>
                </c:pt>
                <c:pt idx="86">
                  <c:v>4.9730043247109279E-4</c:v>
                </c:pt>
                <c:pt idx="87">
                  <c:v>-1.9415861970628612E-3</c:v>
                </c:pt>
                <c:pt idx="88">
                  <c:v>4.5129372374503873E-3</c:v>
                </c:pt>
                <c:pt idx="89">
                  <c:v>-7.7910594700369984E-4</c:v>
                </c:pt>
                <c:pt idx="90">
                  <c:v>-9.6710660727694631E-5</c:v>
                </c:pt>
                <c:pt idx="91">
                  <c:v>-2.5673690834082663E-4</c:v>
                </c:pt>
                <c:pt idx="92">
                  <c:v>-6.7412281350698322E-4</c:v>
                </c:pt>
                <c:pt idx="93">
                  <c:v>-6.7412281350698322E-4</c:v>
                </c:pt>
                <c:pt idx="94">
                  <c:v>3.2847033435245976E-4</c:v>
                </c:pt>
                <c:pt idx="95">
                  <c:v>6.5525513491593301E-4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71-42F7-9F51-1D92DA7636B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71-42F7-9F51-1D92DA7636B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71-42F7-9F51-1D92DA7636B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71-42F7-9F51-1D92DA7636B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'Active 2'!$D$21:$D$340</c:f>
                <c:numCache>
                  <c:formatCode>General</c:formatCode>
                  <c:ptCount val="3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2'!$D$21:$D$340</c:f>
                <c:numCache>
                  <c:formatCode>General</c:formatCode>
                  <c:ptCount val="3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2'!$O$21:$O$990</c:f>
              <c:numCache>
                <c:formatCode>General</c:formatCode>
                <c:ptCount val="970"/>
                <c:pt idx="0">
                  <c:v>-2.4341169841011974E-4</c:v>
                </c:pt>
                <c:pt idx="1">
                  <c:v>-2.4311630238747442E-4</c:v>
                </c:pt>
                <c:pt idx="2">
                  <c:v>-2.4068280181996772E-4</c:v>
                </c:pt>
                <c:pt idx="3">
                  <c:v>-2.4019985276707144E-4</c:v>
                </c:pt>
                <c:pt idx="4">
                  <c:v>-2.3916831110069094E-4</c:v>
                </c:pt>
                <c:pt idx="5">
                  <c:v>-2.3726464784364337E-4</c:v>
                </c:pt>
                <c:pt idx="6">
                  <c:v>-2.3705833951036725E-4</c:v>
                </c:pt>
                <c:pt idx="7">
                  <c:v>-2.3653787985142071E-4</c:v>
                </c:pt>
                <c:pt idx="8">
                  <c:v>-2.3412313458693918E-4</c:v>
                </c:pt>
                <c:pt idx="9">
                  <c:v>-2.2330132474145673E-4</c:v>
                </c:pt>
                <c:pt idx="10">
                  <c:v>-2.1103301215016348E-4</c:v>
                </c:pt>
                <c:pt idx="11">
                  <c:v>-2.0073400637650571E-4</c:v>
                </c:pt>
                <c:pt idx="12">
                  <c:v>-2.005276980432296E-4</c:v>
                </c:pt>
                <c:pt idx="13">
                  <c:v>-1.9970246471012523E-4</c:v>
                </c:pt>
                <c:pt idx="14">
                  <c:v>-1.967391268321595E-4</c:v>
                </c:pt>
                <c:pt idx="15">
                  <c:v>-1.9359058033682091E-4</c:v>
                </c:pt>
                <c:pt idx="16">
                  <c:v>-1.9325064046949098E-4</c:v>
                </c:pt>
                <c:pt idx="17">
                  <c:v>-1.9092498289437863E-4</c:v>
                </c:pt>
                <c:pt idx="18">
                  <c:v>-1.9070929690958999E-4</c:v>
                </c:pt>
                <c:pt idx="19">
                  <c:v>-1.9012553810293377E-4</c:v>
                </c:pt>
                <c:pt idx="20">
                  <c:v>-1.898582750348261E-4</c:v>
                </c:pt>
                <c:pt idx="21">
                  <c:v>-1.7713983517093047E-4</c:v>
                </c:pt>
                <c:pt idx="22">
                  <c:v>-1.7472508990644891E-4</c:v>
                </c:pt>
                <c:pt idx="23">
                  <c:v>-1.7399128867559189E-4</c:v>
                </c:pt>
                <c:pt idx="24">
                  <c:v>-1.7374043649763117E-4</c:v>
                </c:pt>
                <c:pt idx="25">
                  <c:v>-1.7371230354309351E-4</c:v>
                </c:pt>
                <c:pt idx="26">
                  <c:v>-1.7365134880826196E-4</c:v>
                </c:pt>
                <c:pt idx="27">
                  <c:v>-1.7178050733150828E-4</c:v>
                </c:pt>
                <c:pt idx="28">
                  <c:v>-1.7152262191491317E-4</c:v>
                </c:pt>
                <c:pt idx="29">
                  <c:v>-1.7152262191491317E-4</c:v>
                </c:pt>
                <c:pt idx="30">
                  <c:v>-1.712881806270994E-4</c:v>
                </c:pt>
                <c:pt idx="31">
                  <c:v>-1.7078647627117799E-4</c:v>
                </c:pt>
                <c:pt idx="32">
                  <c:v>-1.7068801093029622E-4</c:v>
                </c:pt>
                <c:pt idx="33">
                  <c:v>-1.7058954558941446E-4</c:v>
                </c:pt>
                <c:pt idx="34">
                  <c:v>-1.7045591405536061E-4</c:v>
                </c:pt>
                <c:pt idx="35">
                  <c:v>-1.7029414956676913E-4</c:v>
                </c:pt>
                <c:pt idx="36">
                  <c:v>-1.6900003365803726E-4</c:v>
                </c:pt>
                <c:pt idx="37">
                  <c:v>-1.6794270344999728E-4</c:v>
                </c:pt>
                <c:pt idx="38">
                  <c:v>-1.6683848498439454E-4</c:v>
                </c:pt>
                <c:pt idx="39">
                  <c:v>-1.6633678062847313E-4</c:v>
                </c:pt>
                <c:pt idx="40">
                  <c:v>-6.6858653383345125E-5</c:v>
                </c:pt>
                <c:pt idx="41">
                  <c:v>-6.6769565693975913E-5</c:v>
                </c:pt>
                <c:pt idx="42">
                  <c:v>-6.676018804246336E-5</c:v>
                </c:pt>
                <c:pt idx="43">
                  <c:v>-6.6563257360699815E-5</c:v>
                </c:pt>
                <c:pt idx="44">
                  <c:v>-6.6553879709187262E-5</c:v>
                </c:pt>
                <c:pt idx="45">
                  <c:v>-6.2085428763457301E-5</c:v>
                </c:pt>
                <c:pt idx="46">
                  <c:v>-5.875636247650212E-5</c:v>
                </c:pt>
                <c:pt idx="47">
                  <c:v>-5.875636247650212E-5</c:v>
                </c:pt>
                <c:pt idx="48">
                  <c:v>-5.2492091266118874E-5</c:v>
                </c:pt>
                <c:pt idx="49">
                  <c:v>-5.2384248273724555E-5</c:v>
                </c:pt>
                <c:pt idx="50">
                  <c:v>-3.9569687481825293E-5</c:v>
                </c:pt>
                <c:pt idx="51">
                  <c:v>-3.3403881612323812E-5</c:v>
                </c:pt>
                <c:pt idx="52">
                  <c:v>-2.7472517030636079E-5</c:v>
                </c:pt>
                <c:pt idx="53">
                  <c:v>-2.4340381425444456E-5</c:v>
                </c:pt>
                <c:pt idx="54">
                  <c:v>-2.4321626122419357E-5</c:v>
                </c:pt>
                <c:pt idx="55">
                  <c:v>-2.3496392789314973E-5</c:v>
                </c:pt>
                <c:pt idx="56">
                  <c:v>-2.3290084456038882E-5</c:v>
                </c:pt>
                <c:pt idx="57">
                  <c:v>-2.2206965706339379E-5</c:v>
                </c:pt>
                <c:pt idx="58">
                  <c:v>-1.9119373945832369E-5</c:v>
                </c:pt>
                <c:pt idx="59">
                  <c:v>-1.7719759457584312E-5</c:v>
                </c:pt>
                <c:pt idx="60">
                  <c:v>-1.7654115896996468E-5</c:v>
                </c:pt>
                <c:pt idx="61">
                  <c:v>-1.7602538813677441E-5</c:v>
                </c:pt>
                <c:pt idx="62">
                  <c:v>-1.7185233321368975E-5</c:v>
                </c:pt>
                <c:pt idx="63">
                  <c:v>-1.4325049610041294E-5</c:v>
                </c:pt>
                <c:pt idx="64">
                  <c:v>-1.289964658013373E-5</c:v>
                </c:pt>
                <c:pt idx="65">
                  <c:v>-1.1793083701652858E-5</c:v>
                </c:pt>
                <c:pt idx="66">
                  <c:v>-1.1103826315480445E-5</c:v>
                </c:pt>
                <c:pt idx="67">
                  <c:v>-9.3455166568773652E-6</c:v>
                </c:pt>
                <c:pt idx="68">
                  <c:v>-7.209756524894157E-6</c:v>
                </c:pt>
                <c:pt idx="69">
                  <c:v>-6.5275323773561585E-6</c:v>
                </c:pt>
                <c:pt idx="70">
                  <c:v>-5.9906618282626837E-6</c:v>
                </c:pt>
                <c:pt idx="71">
                  <c:v>-4.4269384385450104E-6</c:v>
                </c:pt>
                <c:pt idx="72">
                  <c:v>-4.3730169423478478E-6</c:v>
                </c:pt>
                <c:pt idx="73">
                  <c:v>-3.5571612607560168E-6</c:v>
                </c:pt>
                <c:pt idx="74">
                  <c:v>-1.0744280228084638E-6</c:v>
                </c:pt>
                <c:pt idx="75">
                  <c:v>-1.0650503712959142E-6</c:v>
                </c:pt>
                <c:pt idx="76">
                  <c:v>2.5265901580106486E-6</c:v>
                </c:pt>
                <c:pt idx="77">
                  <c:v>3.3518234911150292E-6</c:v>
                </c:pt>
                <c:pt idx="78">
                  <c:v>5.1195108012306585E-6</c:v>
                </c:pt>
                <c:pt idx="79">
                  <c:v>5.1218552141087967E-6</c:v>
                </c:pt>
                <c:pt idx="80">
                  <c:v>5.2250093807468456E-6</c:v>
                </c:pt>
                <c:pt idx="81">
                  <c:v>5.2343870322593951E-6</c:v>
                </c:pt>
                <c:pt idx="82">
                  <c:v>6.3948714069374294E-6</c:v>
                </c:pt>
                <c:pt idx="83">
                  <c:v>6.3948714069374294E-6</c:v>
                </c:pt>
                <c:pt idx="84">
                  <c:v>6.7887327704645188E-6</c:v>
                </c:pt>
                <c:pt idx="85">
                  <c:v>7.4709569180025173E-6</c:v>
                </c:pt>
                <c:pt idx="86">
                  <c:v>1.48769572000387E-5</c:v>
                </c:pt>
                <c:pt idx="87">
                  <c:v>1.4984800192433022E-5</c:v>
                </c:pt>
                <c:pt idx="88">
                  <c:v>1.5296607105225301E-5</c:v>
                </c:pt>
                <c:pt idx="89">
                  <c:v>1.5772522919487202E-5</c:v>
                </c:pt>
                <c:pt idx="90">
                  <c:v>2.1732020455712585E-5</c:v>
                </c:pt>
                <c:pt idx="91">
                  <c:v>2.2782317425118159E-5</c:v>
                </c:pt>
                <c:pt idx="92">
                  <c:v>2.5351793939556797E-5</c:v>
                </c:pt>
                <c:pt idx="93">
                  <c:v>2.5351793939556797E-5</c:v>
                </c:pt>
                <c:pt idx="94">
                  <c:v>3.4994364107336103E-5</c:v>
                </c:pt>
                <c:pt idx="95">
                  <c:v>3.9483914768969301E-5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71-42F7-9F51-1D92DA7636B0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71-42F7-9F51-1D92DA763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4416"/>
        <c:axId val="1"/>
      </c:scatterChart>
      <c:valAx>
        <c:axId val="613254416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024866785079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8152753108348"/>
          <c:y val="0.92000129214617399"/>
          <c:w val="0.8543516873889875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Dra - O-C Diagr.</a:t>
            </a:r>
          </a:p>
        </c:rich>
      </c:tx>
      <c:layout>
        <c:manualLayout>
          <c:xMode val="edge"/>
          <c:yMode val="edge"/>
          <c:x val="0.3670218350365778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12084981862571"/>
          <c:y val="0.14723926380368099"/>
          <c:w val="0.778370142069311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2'!$H$21:$H$990</c:f>
              <c:numCache>
                <c:formatCode>General</c:formatCode>
                <c:ptCount val="970"/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1-4994-AAAD-579E8A4FB6A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2'!$I$21:$I$990</c:f>
              <c:numCache>
                <c:formatCode>General</c:formatCode>
                <c:ptCount val="970"/>
                <c:pt idx="0">
                  <c:v>0.14457725607644534</c:v>
                </c:pt>
                <c:pt idx="1">
                  <c:v>0.14629943617546814</c:v>
                </c:pt>
                <c:pt idx="2">
                  <c:v>0.12962977696952294</c:v>
                </c:pt>
                <c:pt idx="3">
                  <c:v>0.10549302379513392</c:v>
                </c:pt>
                <c:pt idx="4">
                  <c:v>0.15326889080097317</c:v>
                </c:pt>
                <c:pt idx="5">
                  <c:v>0.11570071808455396</c:v>
                </c:pt>
                <c:pt idx="6">
                  <c:v>0.10985589148549479</c:v>
                </c:pt>
                <c:pt idx="7">
                  <c:v>0.1107473516567552</c:v>
                </c:pt>
                <c:pt idx="8">
                  <c:v>8.4063585778494598E-2</c:v>
                </c:pt>
                <c:pt idx="9">
                  <c:v>6.4203135982097592E-2</c:v>
                </c:pt>
                <c:pt idx="10">
                  <c:v>8.0180663317150902E-2</c:v>
                </c:pt>
                <c:pt idx="11">
                  <c:v>0.11267699001473375</c:v>
                </c:pt>
                <c:pt idx="12">
                  <c:v>8.5832163415034302E-2</c:v>
                </c:pt>
                <c:pt idx="13">
                  <c:v>7.2452857020834927E-2</c:v>
                </c:pt>
                <c:pt idx="14">
                  <c:v>6.2681711322511546E-2</c:v>
                </c:pt>
                <c:pt idx="15">
                  <c:v>7.0299869017617311E-2</c:v>
                </c:pt>
                <c:pt idx="16">
                  <c:v>0.12830555246182485</c:v>
                </c:pt>
                <c:pt idx="17">
                  <c:v>0.11505477988248458</c:v>
                </c:pt>
                <c:pt idx="18">
                  <c:v>7.3217006625782233E-2</c:v>
                </c:pt>
                <c:pt idx="19">
                  <c:v>7.0406076818471774E-2</c:v>
                </c:pt>
                <c:pt idx="20">
                  <c:v>8.1107096899359021E-2</c:v>
                </c:pt>
                <c:pt idx="21">
                  <c:v>7.042318439198425E-2</c:v>
                </c:pt>
                <c:pt idx="22">
                  <c:v>5.2739418511919212E-2</c:v>
                </c:pt>
                <c:pt idx="23">
                  <c:v>7.3041342082433403E-2</c:v>
                </c:pt>
                <c:pt idx="24">
                  <c:v>6.5480018834932707E-2</c:v>
                </c:pt>
                <c:pt idx="25">
                  <c:v>5.750117883872008E-2</c:v>
                </c:pt>
                <c:pt idx="26">
                  <c:v>4.70470255240798E-2</c:v>
                </c:pt>
                <c:pt idx="27">
                  <c:v>5.6954166138893925E-2</c:v>
                </c:pt>
                <c:pt idx="28">
                  <c:v>3.764813289308222E-2</c:v>
                </c:pt>
                <c:pt idx="30">
                  <c:v>5.8824466301302891E-2</c:v>
                </c:pt>
                <c:pt idx="31">
                  <c:v>6.0701819806126878E-2</c:v>
                </c:pt>
                <c:pt idx="32">
                  <c:v>5.3275879829016048E-2</c:v>
                </c:pt>
                <c:pt idx="33">
                  <c:v>7.8849939862266183E-2</c:v>
                </c:pt>
                <c:pt idx="34">
                  <c:v>3.1700449901109096E-2</c:v>
                </c:pt>
                <c:pt idx="35">
                  <c:v>5.4572119959630072E-2</c:v>
                </c:pt>
                <c:pt idx="36">
                  <c:v>4.6545480377972126E-2</c:v>
                </c:pt>
                <c:pt idx="37">
                  <c:v>2.9590744059532881E-2</c:v>
                </c:pt>
                <c:pt idx="38">
                  <c:v>2.7671274423482828E-2</c:v>
                </c:pt>
                <c:pt idx="39">
                  <c:v>3.7548627915384714E-2</c:v>
                </c:pt>
                <c:pt idx="40">
                  <c:v>1.4370420401974116E-2</c:v>
                </c:pt>
                <c:pt idx="41">
                  <c:v>-1.0625728973536752E-3</c:v>
                </c:pt>
                <c:pt idx="42">
                  <c:v>1.4944480433769058E-2</c:v>
                </c:pt>
                <c:pt idx="43">
                  <c:v>4.0926005021901801E-3</c:v>
                </c:pt>
                <c:pt idx="44">
                  <c:v>1.6099653839773964E-2</c:v>
                </c:pt>
                <c:pt idx="45">
                  <c:v>2.9605686286231503E-3</c:v>
                </c:pt>
                <c:pt idx="48">
                  <c:v>2.176131762098521E-3</c:v>
                </c:pt>
                <c:pt idx="49">
                  <c:v>-1.2242754870385397E-2</c:v>
                </c:pt>
                <c:pt idx="50">
                  <c:v>1.6895629320060834E-2</c:v>
                </c:pt>
                <c:pt idx="51">
                  <c:v>6.0331979984766804E-3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1-4994-AAAD-579E8A4FB6A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2'!$J$21:$J$990</c:f>
              <c:numCache>
                <c:formatCode>General</c:formatCode>
                <c:ptCount val="970"/>
                <c:pt idx="46">
                  <c:v>7.3645030497573316E-3</c:v>
                </c:pt>
                <c:pt idx="47">
                  <c:v>8.1645030513755046E-3</c:v>
                </c:pt>
                <c:pt idx="52">
                  <c:v>3.9443327113986015E-4</c:v>
                </c:pt>
                <c:pt idx="53">
                  <c:v>1.5024762251414359E-4</c:v>
                </c:pt>
                <c:pt idx="56">
                  <c:v>7.4022130138473585E-4</c:v>
                </c:pt>
                <c:pt idx="64">
                  <c:v>-1.8446819740347564E-3</c:v>
                </c:pt>
                <c:pt idx="71">
                  <c:v>-3.0719925416633487E-3</c:v>
                </c:pt>
                <c:pt idx="72">
                  <c:v>5.1185641423217021E-3</c:v>
                </c:pt>
                <c:pt idx="76">
                  <c:v>-4.1943596443161368E-5</c:v>
                </c:pt>
                <c:pt idx="78">
                  <c:v>-9.9169608438387513E-4</c:v>
                </c:pt>
                <c:pt idx="79">
                  <c:v>4.06006724369945E-3</c:v>
                </c:pt>
                <c:pt idx="84">
                  <c:v>-6.362022104440257E-4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61-4994-AAAD-579E8A4FB6A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2'!$D$21:$D$1191</c:f>
                <c:numCache>
                  <c:formatCode>General</c:formatCode>
                  <c:ptCount val="11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plus>
            <c:minus>
              <c:numRef>
                <c:f>'Active 2'!$D$21:$D$1191</c:f>
                <c:numCache>
                  <c:formatCode>General</c:formatCode>
                  <c:ptCount val="11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  <c:pt idx="71">
                    <c:v>2.0000000000000001E-4</c:v>
                  </c:pt>
                  <c:pt idx="72">
                    <c:v>1.2999999999999999E-3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1.9E-3</c:v>
                  </c:pt>
                  <c:pt idx="77">
                    <c:v>2.0000000000000001E-4</c:v>
                  </c:pt>
                  <c:pt idx="78">
                    <c:v>3.3E-3</c:v>
                  </c:pt>
                  <c:pt idx="79">
                    <c:v>4.1999999999999997E-3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5.9999999999999995E-4</c:v>
                  </c:pt>
                  <c:pt idx="88">
                    <c:v>4.0000000000000002E-4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6.9999999999999999E-4</c:v>
                  </c:pt>
                  <c:pt idx="93">
                    <c:v>6.9999999999999999E-4</c:v>
                  </c:pt>
                  <c:pt idx="94">
                    <c:v>1.6000000000000001E-3</c:v>
                  </c:pt>
                  <c:pt idx="9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2'!$K$21:$K$990</c:f>
              <c:numCache>
                <c:formatCode>General</c:formatCode>
                <c:ptCount val="970"/>
                <c:pt idx="54">
                  <c:v>2.2643542979494669E-3</c:v>
                </c:pt>
                <c:pt idx="55">
                  <c:v>5.6504789972677827E-4</c:v>
                </c:pt>
                <c:pt idx="57">
                  <c:v>4.5488165778806433E-4</c:v>
                </c:pt>
                <c:pt idx="58">
                  <c:v>2.6271926617482677E-3</c:v>
                </c:pt>
                <c:pt idx="59">
                  <c:v>-1.4700968822580762E-3</c:v>
                </c:pt>
                <c:pt idx="60">
                  <c:v>-2.8207235300214961E-3</c:v>
                </c:pt>
                <c:pt idx="61">
                  <c:v>-1.381930174829904E-3</c:v>
                </c:pt>
                <c:pt idx="62">
                  <c:v>-1.4929693061276339E-3</c:v>
                </c:pt>
                <c:pt idx="63">
                  <c:v>1.2832108986913227E-3</c:v>
                </c:pt>
                <c:pt idx="65">
                  <c:v>5.5761171824997291E-4</c:v>
                </c:pt>
                <c:pt idx="66">
                  <c:v>-1.8939680521725677E-3</c:v>
                </c:pt>
                <c:pt idx="67">
                  <c:v>-4.2714674782473594E-3</c:v>
                </c:pt>
                <c:pt idx="68">
                  <c:v>1.5749298836453818E-3</c:v>
                </c:pt>
                <c:pt idx="69">
                  <c:v>-1.251939895155374E-3</c:v>
                </c:pt>
                <c:pt idx="70">
                  <c:v>1.0718636185629293E-3</c:v>
                </c:pt>
                <c:pt idx="73">
                  <c:v>3.4322044157306664E-3</c:v>
                </c:pt>
                <c:pt idx="74">
                  <c:v>-2.2504247754113749E-3</c:v>
                </c:pt>
                <c:pt idx="75">
                  <c:v>1.0566285563982092E-3</c:v>
                </c:pt>
                <c:pt idx="77">
                  <c:v>-7.1124999521998689E-4</c:v>
                </c:pt>
                <c:pt idx="80">
                  <c:v>4.37653943663463E-4</c:v>
                </c:pt>
                <c:pt idx="81">
                  <c:v>2.9447072811308317E-3</c:v>
                </c:pt>
                <c:pt idx="82">
                  <c:v>-2.7824423450510949E-3</c:v>
                </c:pt>
                <c:pt idx="83">
                  <c:v>-2.7824423450510949E-3</c:v>
                </c:pt>
                <c:pt idx="85">
                  <c:v>-6.5307198383379728E-4</c:v>
                </c:pt>
                <c:pt idx="86">
                  <c:v>4.9730043247109279E-4</c:v>
                </c:pt>
                <c:pt idx="87">
                  <c:v>-1.9415861970628612E-3</c:v>
                </c:pt>
                <c:pt idx="88">
                  <c:v>4.5129372374503873E-3</c:v>
                </c:pt>
                <c:pt idx="89">
                  <c:v>-7.7910594700369984E-4</c:v>
                </c:pt>
                <c:pt idx="90">
                  <c:v>-9.6710660727694631E-5</c:v>
                </c:pt>
                <c:pt idx="91">
                  <c:v>-2.5673690834082663E-4</c:v>
                </c:pt>
                <c:pt idx="92">
                  <c:v>-6.7412281350698322E-4</c:v>
                </c:pt>
                <c:pt idx="93">
                  <c:v>-6.7412281350698322E-4</c:v>
                </c:pt>
                <c:pt idx="94">
                  <c:v>3.2847033435245976E-4</c:v>
                </c:pt>
                <c:pt idx="95">
                  <c:v>6.5525513491593301E-4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61-4994-AAAD-579E8A4FB6A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61-4994-AAAD-579E8A4FB6A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61-4994-AAAD-579E8A4FB6A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7.0000000000000001E-3</c:v>
                  </c:pt>
                  <c:pt idx="48">
                    <c:v>6.0000000000000001E-3</c:v>
                  </c:pt>
                  <c:pt idx="49">
                    <c:v>2E-3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6.9999999999999994E-5</c:v>
                  </c:pt>
                  <c:pt idx="56">
                    <c:v>3.8E-3</c:v>
                  </c:pt>
                  <c:pt idx="57">
                    <c:v>2.0000000000000001E-4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1.2E-4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61-4994-AAAD-579E8A4FB6A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2'!$O$21:$O$990</c:f>
              <c:numCache>
                <c:formatCode>General</c:formatCode>
                <c:ptCount val="970"/>
                <c:pt idx="0">
                  <c:v>-2.4341169841011974E-4</c:v>
                </c:pt>
                <c:pt idx="1">
                  <c:v>-2.4311630238747442E-4</c:v>
                </c:pt>
                <c:pt idx="2">
                  <c:v>-2.4068280181996772E-4</c:v>
                </c:pt>
                <c:pt idx="3">
                  <c:v>-2.4019985276707144E-4</c:v>
                </c:pt>
                <c:pt idx="4">
                  <c:v>-2.3916831110069094E-4</c:v>
                </c:pt>
                <c:pt idx="5">
                  <c:v>-2.3726464784364337E-4</c:v>
                </c:pt>
                <c:pt idx="6">
                  <c:v>-2.3705833951036725E-4</c:v>
                </c:pt>
                <c:pt idx="7">
                  <c:v>-2.3653787985142071E-4</c:v>
                </c:pt>
                <c:pt idx="8">
                  <c:v>-2.3412313458693918E-4</c:v>
                </c:pt>
                <c:pt idx="9">
                  <c:v>-2.2330132474145673E-4</c:v>
                </c:pt>
                <c:pt idx="10">
                  <c:v>-2.1103301215016348E-4</c:v>
                </c:pt>
                <c:pt idx="11">
                  <c:v>-2.0073400637650571E-4</c:v>
                </c:pt>
                <c:pt idx="12">
                  <c:v>-2.005276980432296E-4</c:v>
                </c:pt>
                <c:pt idx="13">
                  <c:v>-1.9970246471012523E-4</c:v>
                </c:pt>
                <c:pt idx="14">
                  <c:v>-1.967391268321595E-4</c:v>
                </c:pt>
                <c:pt idx="15">
                  <c:v>-1.9359058033682091E-4</c:v>
                </c:pt>
                <c:pt idx="16">
                  <c:v>-1.9325064046949098E-4</c:v>
                </c:pt>
                <c:pt idx="17">
                  <c:v>-1.9092498289437863E-4</c:v>
                </c:pt>
                <c:pt idx="18">
                  <c:v>-1.9070929690958999E-4</c:v>
                </c:pt>
                <c:pt idx="19">
                  <c:v>-1.9012553810293377E-4</c:v>
                </c:pt>
                <c:pt idx="20">
                  <c:v>-1.898582750348261E-4</c:v>
                </c:pt>
                <c:pt idx="21">
                  <c:v>-1.7713983517093047E-4</c:v>
                </c:pt>
                <c:pt idx="22">
                  <c:v>-1.7472508990644891E-4</c:v>
                </c:pt>
                <c:pt idx="23">
                  <c:v>-1.7399128867559189E-4</c:v>
                </c:pt>
                <c:pt idx="24">
                  <c:v>-1.7374043649763117E-4</c:v>
                </c:pt>
                <c:pt idx="25">
                  <c:v>-1.7371230354309351E-4</c:v>
                </c:pt>
                <c:pt idx="26">
                  <c:v>-1.7365134880826196E-4</c:v>
                </c:pt>
                <c:pt idx="27">
                  <c:v>-1.7178050733150828E-4</c:v>
                </c:pt>
                <c:pt idx="28">
                  <c:v>-1.7152262191491317E-4</c:v>
                </c:pt>
                <c:pt idx="29">
                  <c:v>-1.7152262191491317E-4</c:v>
                </c:pt>
                <c:pt idx="30">
                  <c:v>-1.712881806270994E-4</c:v>
                </c:pt>
                <c:pt idx="31">
                  <c:v>-1.7078647627117799E-4</c:v>
                </c:pt>
                <c:pt idx="32">
                  <c:v>-1.7068801093029622E-4</c:v>
                </c:pt>
                <c:pt idx="33">
                  <c:v>-1.7058954558941446E-4</c:v>
                </c:pt>
                <c:pt idx="34">
                  <c:v>-1.7045591405536061E-4</c:v>
                </c:pt>
                <c:pt idx="35">
                  <c:v>-1.7029414956676913E-4</c:v>
                </c:pt>
                <c:pt idx="36">
                  <c:v>-1.6900003365803726E-4</c:v>
                </c:pt>
                <c:pt idx="37">
                  <c:v>-1.6794270344999728E-4</c:v>
                </c:pt>
                <c:pt idx="38">
                  <c:v>-1.6683848498439454E-4</c:v>
                </c:pt>
                <c:pt idx="39">
                  <c:v>-1.6633678062847313E-4</c:v>
                </c:pt>
                <c:pt idx="40">
                  <c:v>-6.6858653383345125E-5</c:v>
                </c:pt>
                <c:pt idx="41">
                  <c:v>-6.6769565693975913E-5</c:v>
                </c:pt>
                <c:pt idx="42">
                  <c:v>-6.676018804246336E-5</c:v>
                </c:pt>
                <c:pt idx="43">
                  <c:v>-6.6563257360699815E-5</c:v>
                </c:pt>
                <c:pt idx="44">
                  <c:v>-6.6553879709187262E-5</c:v>
                </c:pt>
                <c:pt idx="45">
                  <c:v>-6.2085428763457301E-5</c:v>
                </c:pt>
                <c:pt idx="46">
                  <c:v>-5.875636247650212E-5</c:v>
                </c:pt>
                <c:pt idx="47">
                  <c:v>-5.875636247650212E-5</c:v>
                </c:pt>
                <c:pt idx="48">
                  <c:v>-5.2492091266118874E-5</c:v>
                </c:pt>
                <c:pt idx="49">
                  <c:v>-5.2384248273724555E-5</c:v>
                </c:pt>
                <c:pt idx="50">
                  <c:v>-3.9569687481825293E-5</c:v>
                </c:pt>
                <c:pt idx="51">
                  <c:v>-3.3403881612323812E-5</c:v>
                </c:pt>
                <c:pt idx="52">
                  <c:v>-2.7472517030636079E-5</c:v>
                </c:pt>
                <c:pt idx="53">
                  <c:v>-2.4340381425444456E-5</c:v>
                </c:pt>
                <c:pt idx="54">
                  <c:v>-2.4321626122419357E-5</c:v>
                </c:pt>
                <c:pt idx="55">
                  <c:v>-2.3496392789314973E-5</c:v>
                </c:pt>
                <c:pt idx="56">
                  <c:v>-2.3290084456038882E-5</c:v>
                </c:pt>
                <c:pt idx="57">
                  <c:v>-2.2206965706339379E-5</c:v>
                </c:pt>
                <c:pt idx="58">
                  <c:v>-1.9119373945832369E-5</c:v>
                </c:pt>
                <c:pt idx="59">
                  <c:v>-1.7719759457584312E-5</c:v>
                </c:pt>
                <c:pt idx="60">
                  <c:v>-1.7654115896996468E-5</c:v>
                </c:pt>
                <c:pt idx="61">
                  <c:v>-1.7602538813677441E-5</c:v>
                </c:pt>
                <c:pt idx="62">
                  <c:v>-1.7185233321368975E-5</c:v>
                </c:pt>
                <c:pt idx="63">
                  <c:v>-1.4325049610041294E-5</c:v>
                </c:pt>
                <c:pt idx="64">
                  <c:v>-1.289964658013373E-5</c:v>
                </c:pt>
                <c:pt idx="65">
                  <c:v>-1.1793083701652858E-5</c:v>
                </c:pt>
                <c:pt idx="66">
                  <c:v>-1.1103826315480445E-5</c:v>
                </c:pt>
                <c:pt idx="67">
                  <c:v>-9.3455166568773652E-6</c:v>
                </c:pt>
                <c:pt idx="68">
                  <c:v>-7.209756524894157E-6</c:v>
                </c:pt>
                <c:pt idx="69">
                  <c:v>-6.5275323773561585E-6</c:v>
                </c:pt>
                <c:pt idx="70">
                  <c:v>-5.9906618282626837E-6</c:v>
                </c:pt>
                <c:pt idx="71">
                  <c:v>-4.4269384385450104E-6</c:v>
                </c:pt>
                <c:pt idx="72">
                  <c:v>-4.3730169423478478E-6</c:v>
                </c:pt>
                <c:pt idx="73">
                  <c:v>-3.5571612607560168E-6</c:v>
                </c:pt>
                <c:pt idx="74">
                  <c:v>-1.0744280228084638E-6</c:v>
                </c:pt>
                <c:pt idx="75">
                  <c:v>-1.0650503712959142E-6</c:v>
                </c:pt>
                <c:pt idx="76">
                  <c:v>2.5265901580106486E-6</c:v>
                </c:pt>
                <c:pt idx="77">
                  <c:v>3.3518234911150292E-6</c:v>
                </c:pt>
                <c:pt idx="78">
                  <c:v>5.1195108012306585E-6</c:v>
                </c:pt>
                <c:pt idx="79">
                  <c:v>5.1218552141087967E-6</c:v>
                </c:pt>
                <c:pt idx="80">
                  <c:v>5.2250093807468456E-6</c:v>
                </c:pt>
                <c:pt idx="81">
                  <c:v>5.2343870322593951E-6</c:v>
                </c:pt>
                <c:pt idx="82">
                  <c:v>6.3948714069374294E-6</c:v>
                </c:pt>
                <c:pt idx="83">
                  <c:v>6.3948714069374294E-6</c:v>
                </c:pt>
                <c:pt idx="84">
                  <c:v>6.7887327704645188E-6</c:v>
                </c:pt>
                <c:pt idx="85">
                  <c:v>7.4709569180025173E-6</c:v>
                </c:pt>
                <c:pt idx="86">
                  <c:v>1.48769572000387E-5</c:v>
                </c:pt>
                <c:pt idx="87">
                  <c:v>1.4984800192433022E-5</c:v>
                </c:pt>
                <c:pt idx="88">
                  <c:v>1.5296607105225301E-5</c:v>
                </c:pt>
                <c:pt idx="89">
                  <c:v>1.5772522919487202E-5</c:v>
                </c:pt>
                <c:pt idx="90">
                  <c:v>2.1732020455712585E-5</c:v>
                </c:pt>
                <c:pt idx="91">
                  <c:v>2.2782317425118159E-5</c:v>
                </c:pt>
                <c:pt idx="92">
                  <c:v>2.5351793939556797E-5</c:v>
                </c:pt>
                <c:pt idx="93">
                  <c:v>2.5351793939556797E-5</c:v>
                </c:pt>
                <c:pt idx="94">
                  <c:v>3.4994364107336103E-5</c:v>
                </c:pt>
                <c:pt idx="95">
                  <c:v>3.9483914768969301E-5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61-4994-AAAD-579E8A4FB6AD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-57320</c:v>
                </c:pt>
                <c:pt idx="1">
                  <c:v>-57257</c:v>
                </c:pt>
                <c:pt idx="2">
                  <c:v>-56738</c:v>
                </c:pt>
                <c:pt idx="3">
                  <c:v>-56635</c:v>
                </c:pt>
                <c:pt idx="4">
                  <c:v>-56415</c:v>
                </c:pt>
                <c:pt idx="5">
                  <c:v>-56009</c:v>
                </c:pt>
                <c:pt idx="6">
                  <c:v>-55965</c:v>
                </c:pt>
                <c:pt idx="7">
                  <c:v>-55854</c:v>
                </c:pt>
                <c:pt idx="8">
                  <c:v>-55339</c:v>
                </c:pt>
                <c:pt idx="9">
                  <c:v>-53031</c:v>
                </c:pt>
                <c:pt idx="10">
                  <c:v>-50414.5</c:v>
                </c:pt>
                <c:pt idx="11">
                  <c:v>-48218</c:v>
                </c:pt>
                <c:pt idx="12">
                  <c:v>-48174</c:v>
                </c:pt>
                <c:pt idx="13">
                  <c:v>-47998</c:v>
                </c:pt>
                <c:pt idx="14">
                  <c:v>-47366</c:v>
                </c:pt>
                <c:pt idx="15">
                  <c:v>-46694.5</c:v>
                </c:pt>
                <c:pt idx="16">
                  <c:v>-46622</c:v>
                </c:pt>
                <c:pt idx="17">
                  <c:v>-46126</c:v>
                </c:pt>
                <c:pt idx="18">
                  <c:v>-46080</c:v>
                </c:pt>
                <c:pt idx="19">
                  <c:v>-45955.5</c:v>
                </c:pt>
                <c:pt idx="20">
                  <c:v>-45898.5</c:v>
                </c:pt>
                <c:pt idx="21">
                  <c:v>-43186</c:v>
                </c:pt>
                <c:pt idx="22">
                  <c:v>-42671</c:v>
                </c:pt>
                <c:pt idx="23">
                  <c:v>-42514.5</c:v>
                </c:pt>
                <c:pt idx="24">
                  <c:v>-42461</c:v>
                </c:pt>
                <c:pt idx="25">
                  <c:v>-42455</c:v>
                </c:pt>
                <c:pt idx="26">
                  <c:v>-42442</c:v>
                </c:pt>
                <c:pt idx="27">
                  <c:v>-42043</c:v>
                </c:pt>
                <c:pt idx="28">
                  <c:v>-41988</c:v>
                </c:pt>
                <c:pt idx="29">
                  <c:v>-41988</c:v>
                </c:pt>
                <c:pt idx="30">
                  <c:v>-41938</c:v>
                </c:pt>
                <c:pt idx="31">
                  <c:v>-41831</c:v>
                </c:pt>
                <c:pt idx="32">
                  <c:v>-41810</c:v>
                </c:pt>
                <c:pt idx="33">
                  <c:v>-41789</c:v>
                </c:pt>
                <c:pt idx="34">
                  <c:v>-41760.5</c:v>
                </c:pt>
                <c:pt idx="35">
                  <c:v>-41726</c:v>
                </c:pt>
                <c:pt idx="36">
                  <c:v>-41450</c:v>
                </c:pt>
                <c:pt idx="37">
                  <c:v>-41224.5</c:v>
                </c:pt>
                <c:pt idx="38">
                  <c:v>-40989</c:v>
                </c:pt>
                <c:pt idx="39">
                  <c:v>-40882</c:v>
                </c:pt>
                <c:pt idx="40">
                  <c:v>-19666</c:v>
                </c:pt>
                <c:pt idx="41">
                  <c:v>-19647</c:v>
                </c:pt>
                <c:pt idx="42">
                  <c:v>-19645</c:v>
                </c:pt>
                <c:pt idx="43">
                  <c:v>-19603</c:v>
                </c:pt>
                <c:pt idx="44">
                  <c:v>-19601</c:v>
                </c:pt>
                <c:pt idx="45">
                  <c:v>-18648</c:v>
                </c:pt>
                <c:pt idx="46">
                  <c:v>-17938</c:v>
                </c:pt>
                <c:pt idx="47">
                  <c:v>-17938</c:v>
                </c:pt>
                <c:pt idx="48">
                  <c:v>-16602</c:v>
                </c:pt>
                <c:pt idx="49">
                  <c:v>-16579</c:v>
                </c:pt>
                <c:pt idx="50">
                  <c:v>-13846</c:v>
                </c:pt>
                <c:pt idx="51">
                  <c:v>-12531</c:v>
                </c:pt>
                <c:pt idx="52">
                  <c:v>-11266</c:v>
                </c:pt>
                <c:pt idx="53">
                  <c:v>-10598</c:v>
                </c:pt>
                <c:pt idx="54">
                  <c:v>-10594</c:v>
                </c:pt>
                <c:pt idx="55">
                  <c:v>-10418</c:v>
                </c:pt>
                <c:pt idx="56">
                  <c:v>-10374</c:v>
                </c:pt>
                <c:pt idx="57">
                  <c:v>-10143</c:v>
                </c:pt>
                <c:pt idx="58">
                  <c:v>-9484.5</c:v>
                </c:pt>
                <c:pt idx="59">
                  <c:v>-9186</c:v>
                </c:pt>
                <c:pt idx="60">
                  <c:v>-9172</c:v>
                </c:pt>
                <c:pt idx="61">
                  <c:v>-9161</c:v>
                </c:pt>
                <c:pt idx="62">
                  <c:v>-9072</c:v>
                </c:pt>
                <c:pt idx="63">
                  <c:v>-8462</c:v>
                </c:pt>
                <c:pt idx="64">
                  <c:v>-8158</c:v>
                </c:pt>
                <c:pt idx="65">
                  <c:v>-7922</c:v>
                </c:pt>
                <c:pt idx="66">
                  <c:v>-7775</c:v>
                </c:pt>
                <c:pt idx="67">
                  <c:v>-7400</c:v>
                </c:pt>
                <c:pt idx="68">
                  <c:v>-6944.5</c:v>
                </c:pt>
                <c:pt idx="69">
                  <c:v>-6799</c:v>
                </c:pt>
                <c:pt idx="70">
                  <c:v>-6684.5</c:v>
                </c:pt>
                <c:pt idx="71">
                  <c:v>-6351</c:v>
                </c:pt>
                <c:pt idx="72">
                  <c:v>-6339.5</c:v>
                </c:pt>
                <c:pt idx="73">
                  <c:v>-6165.5</c:v>
                </c:pt>
                <c:pt idx="74">
                  <c:v>-5636</c:v>
                </c:pt>
                <c:pt idx="75">
                  <c:v>-5634</c:v>
                </c:pt>
                <c:pt idx="76">
                  <c:v>-4868</c:v>
                </c:pt>
                <c:pt idx="77">
                  <c:v>-4692</c:v>
                </c:pt>
                <c:pt idx="78">
                  <c:v>-4315</c:v>
                </c:pt>
                <c:pt idx="79">
                  <c:v>-4314.5</c:v>
                </c:pt>
                <c:pt idx="80">
                  <c:v>-4292.5</c:v>
                </c:pt>
                <c:pt idx="81">
                  <c:v>-4290.5</c:v>
                </c:pt>
                <c:pt idx="82">
                  <c:v>-4043</c:v>
                </c:pt>
                <c:pt idx="83">
                  <c:v>-4043</c:v>
                </c:pt>
                <c:pt idx="84">
                  <c:v>-3959</c:v>
                </c:pt>
                <c:pt idx="85">
                  <c:v>-3813.5</c:v>
                </c:pt>
                <c:pt idx="86">
                  <c:v>-2234</c:v>
                </c:pt>
                <c:pt idx="87">
                  <c:v>-2211</c:v>
                </c:pt>
                <c:pt idx="88">
                  <c:v>-2144.5</c:v>
                </c:pt>
                <c:pt idx="89">
                  <c:v>-2043</c:v>
                </c:pt>
                <c:pt idx="90">
                  <c:v>-772</c:v>
                </c:pt>
                <c:pt idx="91">
                  <c:v>-548</c:v>
                </c:pt>
                <c:pt idx="92">
                  <c:v>0</c:v>
                </c:pt>
                <c:pt idx="93">
                  <c:v>0</c:v>
                </c:pt>
                <c:pt idx="94">
                  <c:v>2056.5</c:v>
                </c:pt>
                <c:pt idx="95">
                  <c:v>3014</c:v>
                </c:pt>
              </c:numCache>
            </c:numRef>
          </c:xVal>
          <c:yVal>
            <c:numRef>
              <c:f>'Active 2'!$U$21:$U$990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61-4994-AAAD-579E8A4F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9496"/>
        <c:axId val="1"/>
      </c:scatterChart>
      <c:valAx>
        <c:axId val="613249496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966754155730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9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88671096963944"/>
          <c:y val="0.92024539877300615"/>
          <c:w val="0.8528383686081791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15</xdr:col>
      <xdr:colOff>371475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52F9881-4DE7-9738-DDB0-ECE60A01A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25</xdr:col>
      <xdr:colOff>47625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0F86073-9B1D-82FA-58F7-88A55ECA0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15</xdr:col>
      <xdr:colOff>371475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160FFCE0-4CE1-FA6F-2F75-B3F2B7285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0</xdr:row>
      <xdr:rowOff>0</xdr:rowOff>
    </xdr:from>
    <xdr:to>
      <xdr:col>23</xdr:col>
      <xdr:colOff>619125</xdr:colOff>
      <xdr:row>18</xdr:row>
      <xdr:rowOff>28575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E4CD46DD-849E-FF68-7725-0A975F060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6" TargetMode="External"/><Relationship Id="rId13" Type="http://schemas.openxmlformats.org/officeDocument/2006/relationships/hyperlink" Target="http://www.konkoly.hu/cgi-bin/IBVS?5777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214" TargetMode="External"/><Relationship Id="rId34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676" TargetMode="External"/><Relationship Id="rId12" Type="http://schemas.openxmlformats.org/officeDocument/2006/relationships/hyperlink" Target="http://www.konkoly.hu/cgi-bin/IBVS?5672" TargetMode="External"/><Relationship Id="rId17" Type="http://schemas.openxmlformats.org/officeDocument/2006/relationships/hyperlink" Target="http://www.bav-astro.de/sfs/BAVM_link.php?BAVMnr=193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konkoly.hu/cgi-bin/IBVS?6007" TargetMode="External"/><Relationship Id="rId20" Type="http://schemas.openxmlformats.org/officeDocument/2006/relationships/hyperlink" Target="http://www.konkoly.hu/cgi-bin/IBVS?6007" TargetMode="External"/><Relationship Id="rId29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5694" TargetMode="External"/><Relationship Id="rId24" Type="http://schemas.openxmlformats.org/officeDocument/2006/relationships/hyperlink" Target="http://vsolj.cetus-net.org/vsoljno51.pdf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5653" TargetMode="External"/><Relationship Id="rId19" Type="http://schemas.openxmlformats.org/officeDocument/2006/relationships/hyperlink" Target="http://www.bav-astro.de/sfs/BAVM_link.php?BAVMnr=203" TargetMode="External"/><Relationship Id="rId31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konkoly.hu/cgi-bin/IBVS?5694" TargetMode="External"/><Relationship Id="rId14" Type="http://schemas.openxmlformats.org/officeDocument/2006/relationships/hyperlink" Target="http://www.bav-astro.de/sfs/BAVM_link.php?BAVMnr=186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solj.cetus-net.org/vsoljno55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766"/>
  <sheetViews>
    <sheetView tabSelected="1" workbookViewId="0">
      <pane xSplit="14" ySplit="22" topLeftCell="O108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710937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25</v>
      </c>
      <c r="B2" s="14" t="s">
        <v>41</v>
      </c>
    </row>
    <row r="4" spans="1:6" ht="14.25" thickTop="1" thickBot="1" x14ac:dyDescent="0.25">
      <c r="A4" s="7" t="s">
        <v>1</v>
      </c>
      <c r="C4" s="3">
        <v>36317.368000000002</v>
      </c>
      <c r="D4" s="4">
        <v>0.52249109999999999</v>
      </c>
    </row>
    <row r="5" spans="1:6" ht="13.5" thickTop="1" x14ac:dyDescent="0.2">
      <c r="A5" s="21" t="s">
        <v>51</v>
      </c>
      <c r="B5" s="22"/>
      <c r="C5" s="23">
        <v>-9.5</v>
      </c>
      <c r="D5" s="22" t="s">
        <v>52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36317.368000000002</v>
      </c>
    </row>
    <row r="8" spans="1:6" x14ac:dyDescent="0.2">
      <c r="A8" t="s">
        <v>4</v>
      </c>
      <c r="C8">
        <f>+D4</f>
        <v>0.52249109999999999</v>
      </c>
    </row>
    <row r="9" spans="1:6" x14ac:dyDescent="0.2">
      <c r="A9" s="35" t="s">
        <v>58</v>
      </c>
      <c r="B9" s="36">
        <v>73</v>
      </c>
      <c r="C9" s="34" t="str">
        <f>"F"&amp;B9</f>
        <v>F73</v>
      </c>
      <c r="D9" s="12" t="str">
        <f>"G"&amp;B9</f>
        <v>G73</v>
      </c>
    </row>
    <row r="10" spans="1:6" ht="13.5" thickBot="1" x14ac:dyDescent="0.25">
      <c r="A10" s="22"/>
      <c r="B10" s="22"/>
      <c r="C10" s="6" t="s">
        <v>21</v>
      </c>
      <c r="D10" s="6" t="s">
        <v>22</v>
      </c>
      <c r="E10" s="22"/>
    </row>
    <row r="11" spans="1:6" x14ac:dyDescent="0.2">
      <c r="A11" s="22" t="s">
        <v>17</v>
      </c>
      <c r="B11" s="22"/>
      <c r="C11" s="33">
        <f ca="1">INTERCEPT(INDIRECT($D$9):G989,INDIRECT($C$9):F989)</f>
        <v>-5.0819655515648487E-2</v>
      </c>
      <c r="D11" s="5"/>
      <c r="E11" s="22"/>
    </row>
    <row r="12" spans="1:6" x14ac:dyDescent="0.2">
      <c r="A12" s="22" t="s">
        <v>18</v>
      </c>
      <c r="B12" s="22"/>
      <c r="C12" s="33">
        <f ca="1">SLOPE(INDIRECT($D$9):G989,INDIRECT($C$9):F989)</f>
        <v>5.3780206278429549E-6</v>
      </c>
      <c r="D12" s="5"/>
      <c r="E12" s="22"/>
    </row>
    <row r="13" spans="1:6" x14ac:dyDescent="0.2">
      <c r="A13" s="22" t="s">
        <v>20</v>
      </c>
      <c r="B13" s="22"/>
      <c r="C13" s="5" t="s">
        <v>15</v>
      </c>
    </row>
    <row r="14" spans="1:6" x14ac:dyDescent="0.2">
      <c r="A14" s="22"/>
      <c r="B14" s="22"/>
      <c r="C14" s="22"/>
    </row>
    <row r="15" spans="1:6" x14ac:dyDescent="0.2">
      <c r="A15" s="24" t="s">
        <v>19</v>
      </c>
      <c r="B15" s="22"/>
      <c r="C15" s="25">
        <f ca="1">(C7+C11)+(C8+C12)*INT(MAX(F21:F3530))</f>
        <v>59830.703684228778</v>
      </c>
      <c r="E15" s="26" t="s">
        <v>61</v>
      </c>
      <c r="F15" s="23">
        <v>1</v>
      </c>
    </row>
    <row r="16" spans="1:6" x14ac:dyDescent="0.2">
      <c r="A16" s="28" t="s">
        <v>5</v>
      </c>
      <c r="B16" s="22"/>
      <c r="C16" s="29">
        <f ca="1">+C8+C12</f>
        <v>0.52249647802062782</v>
      </c>
      <c r="E16" s="26" t="s">
        <v>53</v>
      </c>
      <c r="F16" s="27">
        <f ca="1">NOW()+15018.5+$C$5/24</f>
        <v>60162.857245023144</v>
      </c>
    </row>
    <row r="17" spans="1:21" ht="13.5" thickBot="1" x14ac:dyDescent="0.25">
      <c r="A17" s="26" t="s">
        <v>47</v>
      </c>
      <c r="B17" s="22"/>
      <c r="C17" s="22">
        <f>COUNT(C21:C2188)</f>
        <v>96</v>
      </c>
      <c r="E17" s="26" t="s">
        <v>62</v>
      </c>
      <c r="F17" s="27">
        <f ca="1">ROUND(2*(F16-$C$7)/$C$8,0)/2+F15</f>
        <v>45639</v>
      </c>
    </row>
    <row r="18" spans="1:21" ht="14.25" thickTop="1" thickBot="1" x14ac:dyDescent="0.25">
      <c r="A18" s="28" t="s">
        <v>6</v>
      </c>
      <c r="B18" s="22"/>
      <c r="C18" s="31">
        <f ca="1">+C15</f>
        <v>59830.703684228778</v>
      </c>
      <c r="D18" s="32">
        <f ca="1">+C16</f>
        <v>0.52249647802062782</v>
      </c>
      <c r="E18" s="26" t="s">
        <v>54</v>
      </c>
      <c r="F18" s="12">
        <f ca="1">ROUND(2*(F16-$C$15)/$C$16,0)/2+F15</f>
        <v>636.5</v>
      </c>
    </row>
    <row r="19" spans="1:21" ht="13.5" thickTop="1" x14ac:dyDescent="0.2">
      <c r="E19" s="26" t="s">
        <v>55</v>
      </c>
      <c r="F19" s="30">
        <f ca="1">+$C$15+$C$16*F18-15018.5-$C$5/24</f>
        <v>45145.168525822242</v>
      </c>
    </row>
    <row r="20" spans="1:2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77</v>
      </c>
      <c r="I20" s="9" t="s">
        <v>79</v>
      </c>
      <c r="J20" s="9" t="s">
        <v>74</v>
      </c>
      <c r="K20" s="9" t="s">
        <v>72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65" t="s">
        <v>416</v>
      </c>
    </row>
    <row r="21" spans="1:21" x14ac:dyDescent="0.2">
      <c r="A21" s="62" t="s">
        <v>85</v>
      </c>
      <c r="B21" s="63" t="s">
        <v>44</v>
      </c>
      <c r="C21" s="64">
        <v>28306.545999999998</v>
      </c>
      <c r="D21" s="64" t="s">
        <v>79</v>
      </c>
      <c r="E21">
        <f t="shared" ref="E21:E52" si="0">+(C21-C$7)/C$8</f>
        <v>-15331.977903547073</v>
      </c>
      <c r="F21">
        <f t="shared" ref="F21:F52" si="1">ROUND(2*E21,0)/2</f>
        <v>-15332</v>
      </c>
      <c r="G21">
        <f t="shared" ref="G21:G49" si="2">+C21-(C$7+F21*C$8)</f>
        <v>1.1545199995453004E-2</v>
      </c>
      <c r="I21" s="5">
        <f t="shared" ref="I21:I49" si="3">G21</f>
        <v>1.1545199995453004E-2</v>
      </c>
      <c r="O21">
        <f t="shared" ref="O21:O52" ca="1" si="4">+C$11+C$12*F21</f>
        <v>-0.13327546778173666</v>
      </c>
      <c r="Q21" s="2">
        <f t="shared" ref="Q21:Q52" si="5">+C21-15018.5</f>
        <v>13288.045999999998</v>
      </c>
    </row>
    <row r="22" spans="1:21" x14ac:dyDescent="0.2">
      <c r="A22" s="62" t="s">
        <v>85</v>
      </c>
      <c r="B22" s="63" t="s">
        <v>44</v>
      </c>
      <c r="C22" s="64">
        <v>28339.465</v>
      </c>
      <c r="D22" s="64" t="s">
        <v>79</v>
      </c>
      <c r="E22">
        <f t="shared" si="0"/>
        <v>-15268.973959556444</v>
      </c>
      <c r="F22">
        <f t="shared" si="1"/>
        <v>-15269</v>
      </c>
      <c r="G22">
        <f t="shared" si="2"/>
        <v>1.3605899996036896E-2</v>
      </c>
      <c r="I22" s="5">
        <f t="shared" si="3"/>
        <v>1.3605899996036896E-2</v>
      </c>
      <c r="O22">
        <f t="shared" ca="1" si="4"/>
        <v>-0.13293665248218256</v>
      </c>
      <c r="Q22" s="2">
        <f t="shared" si="5"/>
        <v>13320.965</v>
      </c>
    </row>
    <row r="23" spans="1:21" x14ac:dyDescent="0.2">
      <c r="A23" s="62" t="s">
        <v>85</v>
      </c>
      <c r="B23" s="63" t="s">
        <v>44</v>
      </c>
      <c r="C23" s="64">
        <v>28610.624</v>
      </c>
      <c r="D23" s="64" t="s">
        <v>79</v>
      </c>
      <c r="E23">
        <f t="shared" si="0"/>
        <v>-14750.00052632476</v>
      </c>
      <c r="F23">
        <f t="shared" si="1"/>
        <v>-14750</v>
      </c>
      <c r="G23">
        <f t="shared" si="2"/>
        <v>-2.7500000214786269E-4</v>
      </c>
      <c r="I23" s="5">
        <f t="shared" si="3"/>
        <v>-2.7500000214786269E-4</v>
      </c>
      <c r="O23">
        <f t="shared" ca="1" si="4"/>
        <v>-0.13014545977633207</v>
      </c>
      <c r="Q23" s="2">
        <f t="shared" si="5"/>
        <v>13592.124</v>
      </c>
    </row>
    <row r="24" spans="1:21" x14ac:dyDescent="0.2">
      <c r="A24" s="62" t="s">
        <v>85</v>
      </c>
      <c r="B24" s="63" t="s">
        <v>44</v>
      </c>
      <c r="C24" s="64">
        <v>28664.417000000001</v>
      </c>
      <c r="D24" s="64" t="s">
        <v>79</v>
      </c>
      <c r="E24">
        <f t="shared" si="0"/>
        <v>-14647.045662595978</v>
      </c>
      <c r="F24">
        <f t="shared" si="1"/>
        <v>-14647</v>
      </c>
      <c r="G24">
        <f t="shared" si="2"/>
        <v>-2.385830000275746E-2</v>
      </c>
      <c r="I24" s="5">
        <f t="shared" si="3"/>
        <v>-2.385830000275746E-2</v>
      </c>
      <c r="O24">
        <f t="shared" ca="1" si="4"/>
        <v>-0.12959152365166426</v>
      </c>
      <c r="Q24" s="2">
        <f t="shared" si="5"/>
        <v>13645.917000000001</v>
      </c>
    </row>
    <row r="25" spans="1:21" x14ac:dyDescent="0.2">
      <c r="A25" s="62" t="s">
        <v>85</v>
      </c>
      <c r="B25" s="63" t="s">
        <v>44</v>
      </c>
      <c r="C25" s="64">
        <v>28779.414000000001</v>
      </c>
      <c r="D25" s="64" t="s">
        <v>79</v>
      </c>
      <c r="E25">
        <f t="shared" si="0"/>
        <v>-14426.951961478389</v>
      </c>
      <c r="F25">
        <f t="shared" si="1"/>
        <v>-14427</v>
      </c>
      <c r="G25">
        <f t="shared" si="2"/>
        <v>2.509970000028261E-2</v>
      </c>
      <c r="I25" s="5">
        <f t="shared" si="3"/>
        <v>2.509970000028261E-2</v>
      </c>
      <c r="O25">
        <f t="shared" ca="1" si="4"/>
        <v>-0.12840835911353882</v>
      </c>
      <c r="Q25" s="2">
        <f t="shared" si="5"/>
        <v>13760.914000000001</v>
      </c>
    </row>
    <row r="26" spans="1:21" x14ac:dyDescent="0.2">
      <c r="A26" s="62" t="s">
        <v>85</v>
      </c>
      <c r="B26" s="63" t="s">
        <v>44</v>
      </c>
      <c r="C26" s="64">
        <v>28991.51</v>
      </c>
      <c r="D26" s="64" t="s">
        <v>79</v>
      </c>
      <c r="E26">
        <f t="shared" si="0"/>
        <v>-14021.019688182256</v>
      </c>
      <c r="F26">
        <f t="shared" si="1"/>
        <v>-14021</v>
      </c>
      <c r="G26">
        <f t="shared" si="2"/>
        <v>-1.0286900003848132E-2</v>
      </c>
      <c r="I26" s="5">
        <f t="shared" si="3"/>
        <v>-1.0286900003848132E-2</v>
      </c>
      <c r="O26">
        <f t="shared" ca="1" si="4"/>
        <v>-0.12622488273863455</v>
      </c>
      <c r="Q26" s="2">
        <f t="shared" si="5"/>
        <v>13973.009999999998</v>
      </c>
    </row>
    <row r="27" spans="1:21" x14ac:dyDescent="0.2">
      <c r="A27" s="62" t="s">
        <v>85</v>
      </c>
      <c r="B27" s="63" t="s">
        <v>44</v>
      </c>
      <c r="C27" s="64">
        <v>29014.493999999999</v>
      </c>
      <c r="D27" s="64" t="s">
        <v>79</v>
      </c>
      <c r="E27">
        <f t="shared" si="0"/>
        <v>-13977.030422144997</v>
      </c>
      <c r="F27">
        <f t="shared" si="1"/>
        <v>-13977</v>
      </c>
      <c r="G27">
        <f t="shared" si="2"/>
        <v>-1.5895300002739532E-2</v>
      </c>
      <c r="I27" s="5">
        <f t="shared" si="3"/>
        <v>-1.5895300002739532E-2</v>
      </c>
      <c r="O27">
        <f t="shared" ca="1" si="4"/>
        <v>-0.12598824983100948</v>
      </c>
      <c r="Q27" s="2">
        <f t="shared" si="5"/>
        <v>13995.993999999999</v>
      </c>
    </row>
    <row r="28" spans="1:21" x14ac:dyDescent="0.2">
      <c r="A28" s="62" t="s">
        <v>85</v>
      </c>
      <c r="B28" s="63" t="s">
        <v>44</v>
      </c>
      <c r="C28" s="64">
        <v>29072.491999999998</v>
      </c>
      <c r="D28" s="64" t="s">
        <v>79</v>
      </c>
      <c r="E28">
        <f t="shared" si="0"/>
        <v>-13866.027574440988</v>
      </c>
      <c r="F28">
        <f t="shared" si="1"/>
        <v>-13866</v>
      </c>
      <c r="G28">
        <f t="shared" si="2"/>
        <v>-1.4407400005438831E-2</v>
      </c>
      <c r="I28" s="5">
        <f t="shared" si="3"/>
        <v>-1.4407400005438831E-2</v>
      </c>
      <c r="O28">
        <f t="shared" ca="1" si="4"/>
        <v>-0.1253912895413189</v>
      </c>
      <c r="Q28" s="2">
        <f t="shared" si="5"/>
        <v>14053.991999999998</v>
      </c>
    </row>
    <row r="29" spans="1:21" x14ac:dyDescent="0.2">
      <c r="A29" s="62" t="s">
        <v>85</v>
      </c>
      <c r="B29" s="63" t="s">
        <v>44</v>
      </c>
      <c r="C29" s="64">
        <v>29341.550999999999</v>
      </c>
      <c r="D29" s="64" t="s">
        <v>79</v>
      </c>
      <c r="E29">
        <f t="shared" si="0"/>
        <v>-13351.073348426418</v>
      </c>
      <c r="F29">
        <f t="shared" si="1"/>
        <v>-13351</v>
      </c>
      <c r="G29">
        <f t="shared" si="2"/>
        <v>-3.8323900003888411E-2</v>
      </c>
      <c r="I29" s="5">
        <f t="shared" si="3"/>
        <v>-3.8323900003888411E-2</v>
      </c>
      <c r="O29">
        <f t="shared" ca="1" si="4"/>
        <v>-0.12262160891797978</v>
      </c>
      <c r="Q29" s="2">
        <f t="shared" si="5"/>
        <v>14323.050999999999</v>
      </c>
    </row>
    <row r="30" spans="1:21" x14ac:dyDescent="0.2">
      <c r="A30" s="62" t="s">
        <v>114</v>
      </c>
      <c r="B30" s="63" t="s">
        <v>44</v>
      </c>
      <c r="C30" s="64">
        <v>30547.453000000001</v>
      </c>
      <c r="D30" s="64" t="s">
        <v>79</v>
      </c>
      <c r="E30">
        <f t="shared" si="0"/>
        <v>-11043.087623884887</v>
      </c>
      <c r="F30">
        <f t="shared" si="1"/>
        <v>-11043</v>
      </c>
      <c r="G30">
        <f t="shared" si="2"/>
        <v>-4.5782699999108445E-2</v>
      </c>
      <c r="I30" s="5">
        <f t="shared" si="3"/>
        <v>-4.5782699999108445E-2</v>
      </c>
      <c r="O30">
        <f t="shared" ca="1" si="4"/>
        <v>-0.11020913730891824</v>
      </c>
      <c r="Q30" s="2">
        <f t="shared" si="5"/>
        <v>15528.953000000001</v>
      </c>
    </row>
    <row r="31" spans="1:21" x14ac:dyDescent="0.2">
      <c r="A31" s="62" t="s">
        <v>114</v>
      </c>
      <c r="B31" s="63" t="s">
        <v>45</v>
      </c>
      <c r="C31" s="64">
        <v>31914.580999999998</v>
      </c>
      <c r="D31" s="64" t="s">
        <v>79</v>
      </c>
      <c r="E31">
        <f t="shared" si="0"/>
        <v>-8426.5301361114161</v>
      </c>
      <c r="F31">
        <f t="shared" si="1"/>
        <v>-8426.5</v>
      </c>
      <c r="G31">
        <f t="shared" si="2"/>
        <v>-1.5745850003440864E-2</v>
      </c>
      <c r="I31" s="5">
        <f t="shared" si="3"/>
        <v>-1.5745850003440864E-2</v>
      </c>
      <c r="O31">
        <f t="shared" ca="1" si="4"/>
        <v>-9.613754633616714E-2</v>
      </c>
      <c r="Q31" s="2">
        <f t="shared" si="5"/>
        <v>16896.080999999998</v>
      </c>
    </row>
    <row r="32" spans="1:21" x14ac:dyDescent="0.2">
      <c r="A32" s="62" t="s">
        <v>121</v>
      </c>
      <c r="B32" s="63" t="s">
        <v>44</v>
      </c>
      <c r="C32" s="64">
        <v>33062.277000000002</v>
      </c>
      <c r="D32" s="64" t="s">
        <v>79</v>
      </c>
      <c r="E32">
        <f t="shared" si="0"/>
        <v>-6229.9453521792057</v>
      </c>
      <c r="F32">
        <f t="shared" si="1"/>
        <v>-6230</v>
      </c>
      <c r="G32">
        <f t="shared" si="2"/>
        <v>2.8552999996463768E-2</v>
      </c>
      <c r="I32" s="5">
        <f t="shared" si="3"/>
        <v>2.8552999996463768E-2</v>
      </c>
      <c r="O32">
        <f t="shared" ca="1" si="4"/>
        <v>-8.4324724027110096E-2</v>
      </c>
      <c r="Q32" s="2">
        <f t="shared" si="5"/>
        <v>18043.777000000002</v>
      </c>
    </row>
    <row r="33" spans="1:17" x14ac:dyDescent="0.2">
      <c r="A33" s="62" t="s">
        <v>121</v>
      </c>
      <c r="B33" s="63" t="s">
        <v>44</v>
      </c>
      <c r="C33" s="64">
        <v>33085.24</v>
      </c>
      <c r="D33" s="64" t="s">
        <v>79</v>
      </c>
      <c r="E33">
        <f t="shared" si="0"/>
        <v>-6185.9962782141256</v>
      </c>
      <c r="F33">
        <f t="shared" si="1"/>
        <v>-6186</v>
      </c>
      <c r="G33">
        <f t="shared" si="2"/>
        <v>1.9445999932941049E-3</v>
      </c>
      <c r="I33" s="5">
        <f t="shared" si="3"/>
        <v>1.9445999932941049E-3</v>
      </c>
      <c r="O33">
        <f t="shared" ca="1" si="4"/>
        <v>-8.4088091119485009E-2</v>
      </c>
      <c r="Q33" s="2">
        <f t="shared" si="5"/>
        <v>18066.739999999998</v>
      </c>
    </row>
    <row r="34" spans="1:17" x14ac:dyDescent="0.2">
      <c r="A34" s="62" t="s">
        <v>121</v>
      </c>
      <c r="B34" s="63" t="s">
        <v>44</v>
      </c>
      <c r="C34" s="64">
        <v>33177.186000000002</v>
      </c>
      <c r="D34" s="64" t="s">
        <v>79</v>
      </c>
      <c r="E34">
        <f t="shared" si="0"/>
        <v>-6010.0200749830965</v>
      </c>
      <c r="F34">
        <f t="shared" si="1"/>
        <v>-6010</v>
      </c>
      <c r="G34">
        <f t="shared" si="2"/>
        <v>-1.0489000000234228E-2</v>
      </c>
      <c r="I34" s="5">
        <f t="shared" si="3"/>
        <v>-1.0489000000234228E-2</v>
      </c>
      <c r="O34">
        <f t="shared" ca="1" si="4"/>
        <v>-8.3141559488984648E-2</v>
      </c>
      <c r="Q34" s="2">
        <f t="shared" si="5"/>
        <v>18158.686000000002</v>
      </c>
    </row>
    <row r="35" spans="1:17" x14ac:dyDescent="0.2">
      <c r="A35" s="62" t="s">
        <v>114</v>
      </c>
      <c r="B35" s="63" t="s">
        <v>44</v>
      </c>
      <c r="C35" s="64">
        <v>33507.394</v>
      </c>
      <c r="D35" s="64" t="s">
        <v>79</v>
      </c>
      <c r="E35">
        <f t="shared" si="0"/>
        <v>-5378.0322765306473</v>
      </c>
      <c r="F35">
        <f t="shared" si="1"/>
        <v>-5378</v>
      </c>
      <c r="G35">
        <f t="shared" si="2"/>
        <v>-1.6864199998963159E-2</v>
      </c>
      <c r="I35" s="5">
        <f t="shared" si="3"/>
        <v>-1.6864199998963159E-2</v>
      </c>
      <c r="O35">
        <f t="shared" ca="1" si="4"/>
        <v>-7.9742650452187896E-2</v>
      </c>
      <c r="Q35" s="2">
        <f t="shared" si="5"/>
        <v>18488.894</v>
      </c>
    </row>
    <row r="36" spans="1:17" x14ac:dyDescent="0.2">
      <c r="A36" s="62" t="s">
        <v>121</v>
      </c>
      <c r="B36" s="63" t="s">
        <v>45</v>
      </c>
      <c r="C36" s="64">
        <v>33858.258000000002</v>
      </c>
      <c r="D36" s="64" t="s">
        <v>79</v>
      </c>
      <c r="E36">
        <f t="shared" si="0"/>
        <v>-4706.5107903273392</v>
      </c>
      <c r="F36">
        <f t="shared" si="1"/>
        <v>-4706.5</v>
      </c>
      <c r="G36">
        <f t="shared" si="2"/>
        <v>-5.6378500012215227E-3</v>
      </c>
      <c r="I36" s="5">
        <f t="shared" si="3"/>
        <v>-5.6378500012215227E-3</v>
      </c>
      <c r="O36">
        <f t="shared" ca="1" si="4"/>
        <v>-7.6131309600591363E-2</v>
      </c>
      <c r="Q36" s="2">
        <f t="shared" si="5"/>
        <v>18839.758000000002</v>
      </c>
    </row>
    <row r="37" spans="1:17" x14ac:dyDescent="0.2">
      <c r="A37" s="62" t="s">
        <v>121</v>
      </c>
      <c r="B37" s="63" t="s">
        <v>44</v>
      </c>
      <c r="C37" s="64">
        <v>33896.197</v>
      </c>
      <c r="D37" s="64" t="s">
        <v>79</v>
      </c>
      <c r="E37">
        <f t="shared" si="0"/>
        <v>-4633.8990271796056</v>
      </c>
      <c r="F37">
        <f t="shared" si="1"/>
        <v>-4634</v>
      </c>
      <c r="G37">
        <f t="shared" si="2"/>
        <v>5.2757400000700727E-2</v>
      </c>
      <c r="I37" s="5">
        <f t="shared" si="3"/>
        <v>5.2757400000700727E-2</v>
      </c>
      <c r="O37">
        <f t="shared" ca="1" si="4"/>
        <v>-7.5741403105072741E-2</v>
      </c>
      <c r="Q37" s="2">
        <f t="shared" si="5"/>
        <v>18877.697</v>
      </c>
    </row>
    <row r="38" spans="1:17" x14ac:dyDescent="0.2">
      <c r="A38" s="62" t="s">
        <v>121</v>
      </c>
      <c r="B38" s="63" t="s">
        <v>44</v>
      </c>
      <c r="C38" s="64">
        <v>34155.341999999997</v>
      </c>
      <c r="D38" s="64" t="s">
        <v>79</v>
      </c>
      <c r="E38">
        <f t="shared" si="0"/>
        <v>-4137.9192870462393</v>
      </c>
      <c r="F38">
        <f t="shared" si="1"/>
        <v>-4138</v>
      </c>
      <c r="G38">
        <f t="shared" si="2"/>
        <v>4.2171799992502201E-2</v>
      </c>
      <c r="I38" s="5">
        <f t="shared" si="3"/>
        <v>4.2171799992502201E-2</v>
      </c>
      <c r="O38">
        <f t="shared" ca="1" si="4"/>
        <v>-7.3073904873662637E-2</v>
      </c>
      <c r="Q38" s="2">
        <f t="shared" si="5"/>
        <v>19136.841999999997</v>
      </c>
    </row>
    <row r="39" spans="1:17" x14ac:dyDescent="0.2">
      <c r="A39" s="62" t="s">
        <v>121</v>
      </c>
      <c r="B39" s="63" t="s">
        <v>44</v>
      </c>
      <c r="C39" s="64">
        <v>34179.334999999999</v>
      </c>
      <c r="D39" s="64" t="s">
        <v>79</v>
      </c>
      <c r="E39">
        <f t="shared" si="0"/>
        <v>-4091.998887636561</v>
      </c>
      <c r="F39">
        <f t="shared" si="1"/>
        <v>-4092</v>
      </c>
      <c r="G39">
        <f t="shared" si="2"/>
        <v>5.8119999448535964E-4</v>
      </c>
      <c r="I39" s="5">
        <f t="shared" si="3"/>
        <v>5.8119999448535964E-4</v>
      </c>
      <c r="O39">
        <f t="shared" ca="1" si="4"/>
        <v>-7.2826515924781857E-2</v>
      </c>
      <c r="Q39" s="2">
        <f t="shared" si="5"/>
        <v>19160.834999999999</v>
      </c>
    </row>
    <row r="40" spans="1:17" x14ac:dyDescent="0.2">
      <c r="A40" s="62" t="s">
        <v>114</v>
      </c>
      <c r="B40" s="63" t="s">
        <v>45</v>
      </c>
      <c r="C40" s="64">
        <v>34244.383000000002</v>
      </c>
      <c r="D40" s="64" t="s">
        <v>79</v>
      </c>
      <c r="E40">
        <f t="shared" si="0"/>
        <v>-3967.5029871322222</v>
      </c>
      <c r="F40">
        <f t="shared" si="1"/>
        <v>-3967.5</v>
      </c>
      <c r="G40">
        <f t="shared" si="2"/>
        <v>-1.5607500026817434E-3</v>
      </c>
      <c r="I40" s="5">
        <f t="shared" si="3"/>
        <v>-1.5607500026817434E-3</v>
      </c>
      <c r="O40">
        <f t="shared" ca="1" si="4"/>
        <v>-7.2156952356615414E-2</v>
      </c>
      <c r="Q40" s="2">
        <f t="shared" si="5"/>
        <v>19225.883000000002</v>
      </c>
    </row>
    <row r="41" spans="1:17" x14ac:dyDescent="0.2">
      <c r="A41" s="62" t="s">
        <v>121</v>
      </c>
      <c r="B41" s="63" t="s">
        <v>45</v>
      </c>
      <c r="C41" s="64">
        <v>34274.175999999999</v>
      </c>
      <c r="D41" s="64" t="s">
        <v>79</v>
      </c>
      <c r="E41">
        <f t="shared" si="0"/>
        <v>-3910.4819201705118</v>
      </c>
      <c r="F41">
        <f t="shared" si="1"/>
        <v>-3910.5</v>
      </c>
      <c r="G41">
        <f t="shared" si="2"/>
        <v>9.4465500005753711E-3</v>
      </c>
      <c r="I41" s="5">
        <f t="shared" si="3"/>
        <v>9.4465500005753711E-3</v>
      </c>
      <c r="O41">
        <f t="shared" ca="1" si="4"/>
        <v>-7.1850405180828358E-2</v>
      </c>
      <c r="Q41" s="2">
        <f t="shared" si="5"/>
        <v>19255.675999999999</v>
      </c>
    </row>
    <row r="42" spans="1:17" x14ac:dyDescent="0.2">
      <c r="A42" s="62" t="s">
        <v>114</v>
      </c>
      <c r="B42" s="63" t="s">
        <v>44</v>
      </c>
      <c r="C42" s="64">
        <v>35691.436999999998</v>
      </c>
      <c r="D42" s="64" t="s">
        <v>79</v>
      </c>
      <c r="E42">
        <f t="shared" si="0"/>
        <v>-1197.9744726752363</v>
      </c>
      <c r="F42">
        <f t="shared" si="1"/>
        <v>-1198</v>
      </c>
      <c r="G42">
        <f t="shared" si="2"/>
        <v>1.3337799995497335E-2</v>
      </c>
      <c r="I42" s="5">
        <f t="shared" si="3"/>
        <v>1.3337799995497335E-2</v>
      </c>
      <c r="O42">
        <f t="shared" ca="1" si="4"/>
        <v>-5.7262524227804347E-2</v>
      </c>
      <c r="Q42" s="2">
        <f t="shared" si="5"/>
        <v>20672.936999999998</v>
      </c>
    </row>
    <row r="43" spans="1:17" x14ac:dyDescent="0.2">
      <c r="A43" s="62" t="s">
        <v>114</v>
      </c>
      <c r="B43" s="63" t="s">
        <v>44</v>
      </c>
      <c r="C43" s="64">
        <v>35960.504999999997</v>
      </c>
      <c r="D43" s="64" t="s">
        <v>79</v>
      </c>
      <c r="E43">
        <f t="shared" si="0"/>
        <v>-683.0030214868824</v>
      </c>
      <c r="F43">
        <f t="shared" si="1"/>
        <v>-683</v>
      </c>
      <c r="G43">
        <f t="shared" si="2"/>
        <v>-1.5787000083946623E-3</v>
      </c>
      <c r="I43" s="5">
        <f t="shared" si="3"/>
        <v>-1.5787000083946623E-3</v>
      </c>
      <c r="O43">
        <f t="shared" ca="1" si="4"/>
        <v>-5.4492843604465227E-2</v>
      </c>
      <c r="Q43" s="2">
        <f t="shared" si="5"/>
        <v>20942.004999999997</v>
      </c>
    </row>
    <row r="44" spans="1:17" x14ac:dyDescent="0.2">
      <c r="A44" s="62" t="s">
        <v>121</v>
      </c>
      <c r="B44" s="63" t="s">
        <v>45</v>
      </c>
      <c r="C44" s="64">
        <v>36042.296000000002</v>
      </c>
      <c r="D44" s="64" t="s">
        <v>79</v>
      </c>
      <c r="E44">
        <f t="shared" si="0"/>
        <v>-526.46255601291602</v>
      </c>
      <c r="F44">
        <f t="shared" si="1"/>
        <v>-526.5</v>
      </c>
      <c r="G44">
        <f t="shared" si="2"/>
        <v>1.9564150003134273E-2</v>
      </c>
      <c r="I44" s="5">
        <f t="shared" si="3"/>
        <v>1.9564150003134273E-2</v>
      </c>
      <c r="O44">
        <f t="shared" ca="1" si="4"/>
        <v>-5.3651183376207806E-2</v>
      </c>
      <c r="Q44" s="2">
        <f t="shared" si="5"/>
        <v>21023.796000000002</v>
      </c>
    </row>
    <row r="45" spans="1:17" x14ac:dyDescent="0.2">
      <c r="A45" s="62" t="s">
        <v>121</v>
      </c>
      <c r="B45" s="63" t="s">
        <v>44</v>
      </c>
      <c r="C45" s="64">
        <v>36070.241999999998</v>
      </c>
      <c r="D45" s="64" t="s">
        <v>79</v>
      </c>
      <c r="E45">
        <f t="shared" si="0"/>
        <v>-472.97647749407378</v>
      </c>
      <c r="F45">
        <f t="shared" si="1"/>
        <v>-473</v>
      </c>
      <c r="G45">
        <f t="shared" si="2"/>
        <v>1.2290299993765075E-2</v>
      </c>
      <c r="I45" s="5">
        <f t="shared" si="3"/>
        <v>1.2290299993765075E-2</v>
      </c>
      <c r="O45">
        <f t="shared" ca="1" si="4"/>
        <v>-5.3363459272618208E-2</v>
      </c>
      <c r="Q45" s="2">
        <f t="shared" si="5"/>
        <v>21051.741999999998</v>
      </c>
    </row>
    <row r="46" spans="1:17" x14ac:dyDescent="0.2">
      <c r="A46" s="62" t="s">
        <v>114</v>
      </c>
      <c r="B46" s="63" t="s">
        <v>44</v>
      </c>
      <c r="C46" s="64">
        <v>36073.368999999999</v>
      </c>
      <c r="D46" s="64" t="s">
        <v>79</v>
      </c>
      <c r="E46">
        <f t="shared" si="0"/>
        <v>-466.99168655696423</v>
      </c>
      <c r="F46">
        <f t="shared" si="1"/>
        <v>-467</v>
      </c>
      <c r="G46">
        <f t="shared" si="2"/>
        <v>4.3436999985715374E-3</v>
      </c>
      <c r="I46" s="5">
        <f t="shared" si="3"/>
        <v>4.3436999985715374E-3</v>
      </c>
      <c r="O46">
        <f t="shared" ca="1" si="4"/>
        <v>-5.3331191148851147E-2</v>
      </c>
      <c r="Q46" s="2">
        <f t="shared" si="5"/>
        <v>21054.868999999999</v>
      </c>
    </row>
    <row r="47" spans="1:17" x14ac:dyDescent="0.2">
      <c r="A47" s="62" t="s">
        <v>121</v>
      </c>
      <c r="B47" s="63" t="s">
        <v>44</v>
      </c>
      <c r="C47" s="64">
        <v>36080.150999999998</v>
      </c>
      <c r="D47" s="64" t="s">
        <v>79</v>
      </c>
      <c r="E47">
        <f t="shared" si="0"/>
        <v>-454.01156115387266</v>
      </c>
      <c r="F47">
        <f t="shared" si="1"/>
        <v>-454</v>
      </c>
      <c r="G47">
        <f t="shared" si="2"/>
        <v>-6.0406000047805719E-3</v>
      </c>
      <c r="I47" s="5">
        <f t="shared" si="3"/>
        <v>-6.0406000047805719E-3</v>
      </c>
      <c r="O47">
        <f t="shared" ca="1" si="4"/>
        <v>-5.3261276880689191E-2</v>
      </c>
      <c r="Q47" s="2">
        <f t="shared" si="5"/>
        <v>21061.650999999998</v>
      </c>
    </row>
    <row r="48" spans="1:17" x14ac:dyDescent="0.2">
      <c r="A48" s="62" t="s">
        <v>114</v>
      </c>
      <c r="B48" s="63" t="s">
        <v>44</v>
      </c>
      <c r="C48" s="64">
        <v>36288.637000000002</v>
      </c>
      <c r="D48" s="64" t="s">
        <v>79</v>
      </c>
      <c r="E48">
        <f t="shared" si="0"/>
        <v>-54.988496454771706</v>
      </c>
      <c r="F48">
        <f t="shared" si="1"/>
        <v>-55</v>
      </c>
      <c r="G48">
        <f t="shared" si="2"/>
        <v>6.0105000011390075E-3</v>
      </c>
      <c r="I48" s="5">
        <f t="shared" si="3"/>
        <v>6.0105000011390075E-3</v>
      </c>
      <c r="O48">
        <f t="shared" ca="1" si="4"/>
        <v>-5.1115446650179849E-2</v>
      </c>
      <c r="Q48" s="2">
        <f t="shared" si="5"/>
        <v>21270.137000000002</v>
      </c>
    </row>
    <row r="49" spans="1:33" x14ac:dyDescent="0.2">
      <c r="A49" s="62" t="s">
        <v>114</v>
      </c>
      <c r="B49" s="63" t="s">
        <v>44</v>
      </c>
      <c r="C49" s="64">
        <v>36317.355000000003</v>
      </c>
      <c r="D49" s="64" t="s">
        <v>79</v>
      </c>
      <c r="E49">
        <f t="shared" si="0"/>
        <v>-2.4880806580266094E-2</v>
      </c>
      <c r="F49">
        <f t="shared" si="1"/>
        <v>0</v>
      </c>
      <c r="G49">
        <f t="shared" si="2"/>
        <v>-1.299999999901047E-2</v>
      </c>
      <c r="I49" s="5">
        <f t="shared" si="3"/>
        <v>-1.299999999901047E-2</v>
      </c>
      <c r="O49">
        <f t="shared" ca="1" si="4"/>
        <v>-5.0819655515648487E-2</v>
      </c>
      <c r="Q49" s="2">
        <f t="shared" si="5"/>
        <v>21298.855000000003</v>
      </c>
    </row>
    <row r="50" spans="1:33" x14ac:dyDescent="0.2">
      <c r="A50" t="s">
        <v>13</v>
      </c>
      <c r="C50" s="19">
        <v>36317.368000000002</v>
      </c>
      <c r="D50" s="19" t="s">
        <v>15</v>
      </c>
      <c r="E50">
        <f t="shared" si="0"/>
        <v>0</v>
      </c>
      <c r="F50">
        <f t="shared" si="1"/>
        <v>0</v>
      </c>
      <c r="H50" s="12">
        <v>0</v>
      </c>
      <c r="O50">
        <f t="shared" ca="1" si="4"/>
        <v>-5.0819655515648487E-2</v>
      </c>
      <c r="Q50" s="2">
        <f t="shared" si="5"/>
        <v>21298.868000000002</v>
      </c>
    </row>
    <row r="51" spans="1:33" x14ac:dyDescent="0.2">
      <c r="A51" s="62" t="s">
        <v>114</v>
      </c>
      <c r="B51" s="63" t="s">
        <v>44</v>
      </c>
      <c r="C51" s="64">
        <v>36343.500999999997</v>
      </c>
      <c r="D51" s="64" t="s">
        <v>79</v>
      </c>
      <c r="E51">
        <f t="shared" si="0"/>
        <v>50.016162954726603</v>
      </c>
      <c r="F51">
        <f t="shared" si="1"/>
        <v>50</v>
      </c>
      <c r="G51">
        <f t="shared" ref="G51:G82" si="6">+C51-(C$7+F51*C$8)</f>
        <v>8.4449999922071584E-3</v>
      </c>
      <c r="I51" s="5">
        <f t="shared" ref="I51:I66" si="7">G51</f>
        <v>8.4449999922071584E-3</v>
      </c>
      <c r="O51">
        <f t="shared" ca="1" si="4"/>
        <v>-5.055075448425634E-2</v>
      </c>
      <c r="Q51" s="2">
        <f t="shared" si="5"/>
        <v>21325.000999999997</v>
      </c>
    </row>
    <row r="52" spans="1:33" x14ac:dyDescent="0.2">
      <c r="A52" s="62" t="s">
        <v>85</v>
      </c>
      <c r="B52" s="63" t="s">
        <v>44</v>
      </c>
      <c r="C52" s="64">
        <v>36399.410000000003</v>
      </c>
      <c r="D52" s="64" t="s">
        <v>79</v>
      </c>
      <c r="E52">
        <f t="shared" si="0"/>
        <v>157.02085643181536</v>
      </c>
      <c r="F52">
        <f t="shared" si="1"/>
        <v>157</v>
      </c>
      <c r="G52">
        <f t="shared" si="6"/>
        <v>1.0897300002397969E-2</v>
      </c>
      <c r="I52" s="5">
        <f t="shared" si="7"/>
        <v>1.0897300002397969E-2</v>
      </c>
      <c r="O52">
        <f t="shared" ca="1" si="4"/>
        <v>-4.9975306277077143E-2</v>
      </c>
      <c r="Q52" s="2">
        <f t="shared" si="5"/>
        <v>21380.910000000003</v>
      </c>
    </row>
    <row r="53" spans="1:33" x14ac:dyDescent="0.2">
      <c r="A53" s="62" t="s">
        <v>121</v>
      </c>
      <c r="B53" s="63" t="s">
        <v>44</v>
      </c>
      <c r="C53" s="64">
        <v>36410.375</v>
      </c>
      <c r="D53" s="64" t="s">
        <v>79</v>
      </c>
      <c r="E53">
        <f t="shared" ref="E53:E84" si="8">+(C53-C$7)/C$8</f>
        <v>178.00685982976128</v>
      </c>
      <c r="F53">
        <f t="shared" ref="F53:F83" si="9">ROUND(2*E53,0)/2</f>
        <v>178</v>
      </c>
      <c r="G53">
        <f t="shared" si="6"/>
        <v>3.5841999997501262E-3</v>
      </c>
      <c r="I53" s="5">
        <f t="shared" si="7"/>
        <v>3.5841999997501262E-3</v>
      </c>
      <c r="O53">
        <f t="shared" ref="O53:O84" ca="1" si="10">+C$11+C$12*F53</f>
        <v>-4.986236784389244E-2</v>
      </c>
      <c r="Q53" s="2">
        <f t="shared" ref="Q53:Q84" si="11">+C53-15018.5</f>
        <v>21391.875</v>
      </c>
    </row>
    <row r="54" spans="1:33" x14ac:dyDescent="0.2">
      <c r="A54" s="62" t="s">
        <v>85</v>
      </c>
      <c r="B54" s="63" t="s">
        <v>44</v>
      </c>
      <c r="C54" s="64">
        <v>36421.373</v>
      </c>
      <c r="D54" s="64" t="s">
        <v>79</v>
      </c>
      <c r="E54">
        <f t="shared" si="8"/>
        <v>199.05602219826784</v>
      </c>
      <c r="F54">
        <f t="shared" si="9"/>
        <v>199</v>
      </c>
      <c r="G54">
        <f t="shared" si="6"/>
        <v>2.9271100000187289E-2</v>
      </c>
      <c r="I54" s="5">
        <f t="shared" si="7"/>
        <v>2.9271100000187289E-2</v>
      </c>
      <c r="O54">
        <f t="shared" ca="1" si="10"/>
        <v>-4.9749429410707736E-2</v>
      </c>
      <c r="Q54" s="2">
        <f t="shared" si="11"/>
        <v>21402.873</v>
      </c>
    </row>
    <row r="55" spans="1:33" x14ac:dyDescent="0.2">
      <c r="A55" s="62" t="s">
        <v>121</v>
      </c>
      <c r="B55" s="63" t="s">
        <v>45</v>
      </c>
      <c r="C55" s="64">
        <v>36436.216999999997</v>
      </c>
      <c r="D55" s="64" t="s">
        <v>79</v>
      </c>
      <c r="E55">
        <f t="shared" si="8"/>
        <v>227.46607549869213</v>
      </c>
      <c r="F55">
        <f t="shared" si="9"/>
        <v>227.5</v>
      </c>
      <c r="G55">
        <f t="shared" si="6"/>
        <v>-1.7725250007060822E-2</v>
      </c>
      <c r="I55" s="5">
        <f t="shared" si="7"/>
        <v>-1.7725250007060822E-2</v>
      </c>
      <c r="O55">
        <f t="shared" ca="1" si="10"/>
        <v>-4.9596155822814215E-2</v>
      </c>
      <c r="Q55" s="2">
        <f t="shared" si="11"/>
        <v>21417.716999999997</v>
      </c>
    </row>
    <row r="56" spans="1:33" x14ac:dyDescent="0.2">
      <c r="A56" s="62" t="s">
        <v>121</v>
      </c>
      <c r="B56" s="63" t="s">
        <v>44</v>
      </c>
      <c r="C56" s="64">
        <v>36454.266000000003</v>
      </c>
      <c r="D56" s="64" t="s">
        <v>79</v>
      </c>
      <c r="E56">
        <f t="shared" si="8"/>
        <v>262.01020457573543</v>
      </c>
      <c r="F56">
        <f t="shared" si="9"/>
        <v>262</v>
      </c>
      <c r="G56">
        <f t="shared" si="6"/>
        <v>5.3317999991122633E-3</v>
      </c>
      <c r="I56" s="5">
        <f t="shared" si="7"/>
        <v>5.3317999991122633E-3</v>
      </c>
      <c r="O56">
        <f t="shared" ca="1" si="10"/>
        <v>-4.9410614111153633E-2</v>
      </c>
      <c r="Q56" s="2">
        <f t="shared" si="11"/>
        <v>21435.766000000003</v>
      </c>
    </row>
    <row r="57" spans="1:33" x14ac:dyDescent="0.2">
      <c r="A57" s="62" t="s">
        <v>114</v>
      </c>
      <c r="B57" s="63" t="s">
        <v>44</v>
      </c>
      <c r="C57" s="64">
        <v>36598.466999999997</v>
      </c>
      <c r="D57" s="64" t="s">
        <v>79</v>
      </c>
      <c r="E57">
        <f t="shared" si="8"/>
        <v>537.99768072603479</v>
      </c>
      <c r="F57">
        <f t="shared" si="9"/>
        <v>538</v>
      </c>
      <c r="G57">
        <f t="shared" si="6"/>
        <v>-1.2118000086047687E-3</v>
      </c>
      <c r="I57" s="5">
        <f t="shared" si="7"/>
        <v>-1.2118000086047687E-3</v>
      </c>
      <c r="O57">
        <f t="shared" ca="1" si="10"/>
        <v>-4.7926280417868977E-2</v>
      </c>
      <c r="Q57" s="2">
        <f t="shared" si="11"/>
        <v>21579.966999999997</v>
      </c>
    </row>
    <row r="58" spans="1:33" x14ac:dyDescent="0.2">
      <c r="A58" s="62" t="s">
        <v>121</v>
      </c>
      <c r="B58" s="63" t="s">
        <v>45</v>
      </c>
      <c r="C58" s="64">
        <v>36716.273000000001</v>
      </c>
      <c r="D58" s="64" t="s">
        <v>79</v>
      </c>
      <c r="E58">
        <f t="shared" si="8"/>
        <v>763.4675499735763</v>
      </c>
      <c r="F58">
        <f t="shared" si="9"/>
        <v>763.5</v>
      </c>
      <c r="G58">
        <f t="shared" si="6"/>
        <v>-1.6954849998001009E-2</v>
      </c>
      <c r="I58" s="5">
        <f t="shared" si="7"/>
        <v>-1.6954849998001009E-2</v>
      </c>
      <c r="O58">
        <f t="shared" ca="1" si="10"/>
        <v>-4.6713536766290392E-2</v>
      </c>
      <c r="Q58" s="2">
        <f t="shared" si="11"/>
        <v>21697.773000000001</v>
      </c>
    </row>
    <row r="59" spans="1:33" x14ac:dyDescent="0.2">
      <c r="A59" s="62" t="s">
        <v>114</v>
      </c>
      <c r="B59" s="63" t="s">
        <v>44</v>
      </c>
      <c r="C59" s="64">
        <v>36839.319000000003</v>
      </c>
      <c r="D59" s="64" t="s">
        <v>79</v>
      </c>
      <c r="E59">
        <f t="shared" si="8"/>
        <v>998.96629818192298</v>
      </c>
      <c r="F59">
        <f t="shared" si="9"/>
        <v>999</v>
      </c>
      <c r="G59">
        <f t="shared" si="6"/>
        <v>-1.760890000150539E-2</v>
      </c>
      <c r="I59" s="5">
        <f t="shared" si="7"/>
        <v>-1.760890000150539E-2</v>
      </c>
      <c r="O59">
        <f t="shared" ca="1" si="10"/>
        <v>-4.5447012908433379E-2</v>
      </c>
      <c r="Q59" s="2">
        <f t="shared" si="11"/>
        <v>21820.819000000003</v>
      </c>
    </row>
    <row r="60" spans="1:33" x14ac:dyDescent="0.2">
      <c r="A60" s="62" t="s">
        <v>114</v>
      </c>
      <c r="B60" s="63" t="s">
        <v>44</v>
      </c>
      <c r="C60" s="64">
        <v>36895.235999999997</v>
      </c>
      <c r="D60" s="64" t="s">
        <v>79</v>
      </c>
      <c r="E60">
        <f t="shared" si="8"/>
        <v>1105.986302924576</v>
      </c>
      <c r="F60">
        <f t="shared" si="9"/>
        <v>1106</v>
      </c>
      <c r="G60">
        <f t="shared" si="6"/>
        <v>-7.1566000042366795E-3</v>
      </c>
      <c r="I60" s="5">
        <f t="shared" si="7"/>
        <v>-7.1566000042366795E-3</v>
      </c>
      <c r="O60">
        <f t="shared" ca="1" si="10"/>
        <v>-4.4871564701254182E-2</v>
      </c>
      <c r="Q60" s="2">
        <f t="shared" si="11"/>
        <v>21876.735999999997</v>
      </c>
    </row>
    <row r="61" spans="1:33" x14ac:dyDescent="0.2">
      <c r="A61" t="s">
        <v>31</v>
      </c>
      <c r="C61" s="19">
        <v>47980.498</v>
      </c>
      <c r="D61" s="19"/>
      <c r="E61">
        <f t="shared" si="8"/>
        <v>22322.160128660562</v>
      </c>
      <c r="F61">
        <f t="shared" si="9"/>
        <v>22322</v>
      </c>
      <c r="G61">
        <f t="shared" si="6"/>
        <v>8.366579999710666E-2</v>
      </c>
      <c r="I61" s="5">
        <f t="shared" si="7"/>
        <v>8.366579999710666E-2</v>
      </c>
      <c r="O61">
        <f t="shared" ca="1" si="10"/>
        <v>6.9228520939061955E-2</v>
      </c>
      <c r="Q61" s="2">
        <f t="shared" si="11"/>
        <v>32961.998</v>
      </c>
      <c r="AC61">
        <v>18</v>
      </c>
      <c r="AE61" t="s">
        <v>30</v>
      </c>
      <c r="AG61" t="s">
        <v>32</v>
      </c>
    </row>
    <row r="62" spans="1:33" x14ac:dyDescent="0.2">
      <c r="A62" t="s">
        <v>31</v>
      </c>
      <c r="C62" s="19">
        <v>47990.41</v>
      </c>
      <c r="D62" s="19"/>
      <c r="E62">
        <f t="shared" si="8"/>
        <v>22341.130786725367</v>
      </c>
      <c r="F62">
        <f t="shared" si="9"/>
        <v>22341</v>
      </c>
      <c r="G62">
        <f t="shared" si="6"/>
        <v>6.8334900002810173E-2</v>
      </c>
      <c r="I62" s="5">
        <f t="shared" si="7"/>
        <v>6.8334900002810173E-2</v>
      </c>
      <c r="O62">
        <f t="shared" ca="1" si="10"/>
        <v>6.9330703330990964E-2</v>
      </c>
      <c r="Q62" s="2">
        <f t="shared" si="11"/>
        <v>32971.910000000003</v>
      </c>
      <c r="AA62" t="s">
        <v>33</v>
      </c>
      <c r="AC62">
        <v>15</v>
      </c>
      <c r="AE62" t="s">
        <v>30</v>
      </c>
      <c r="AG62" t="s">
        <v>32</v>
      </c>
    </row>
    <row r="63" spans="1:33" x14ac:dyDescent="0.2">
      <c r="A63" t="s">
        <v>31</v>
      </c>
      <c r="C63" s="19">
        <v>47991.470999999998</v>
      </c>
      <c r="D63" s="19"/>
      <c r="E63">
        <f t="shared" si="8"/>
        <v>22343.161443324097</v>
      </c>
      <c r="F63">
        <f t="shared" si="9"/>
        <v>22343</v>
      </c>
      <c r="G63">
        <f t="shared" si="6"/>
        <v>8.4352699996088631E-2</v>
      </c>
      <c r="I63" s="5">
        <f t="shared" si="7"/>
        <v>8.4352699996088631E-2</v>
      </c>
      <c r="O63">
        <f t="shared" ca="1" si="10"/>
        <v>6.9341459372246658E-2</v>
      </c>
      <c r="Q63" s="2">
        <f t="shared" si="11"/>
        <v>32972.970999999998</v>
      </c>
      <c r="AA63" t="s">
        <v>33</v>
      </c>
      <c r="AC63">
        <v>15</v>
      </c>
      <c r="AE63" t="s">
        <v>30</v>
      </c>
      <c r="AG63" t="s">
        <v>32</v>
      </c>
    </row>
    <row r="64" spans="1:33" x14ac:dyDescent="0.2">
      <c r="A64" t="s">
        <v>31</v>
      </c>
      <c r="C64" s="19">
        <v>48013.404999999999</v>
      </c>
      <c r="D64" s="19"/>
      <c r="E64">
        <f t="shared" si="8"/>
        <v>22385.141105752798</v>
      </c>
      <c r="F64">
        <f t="shared" si="9"/>
        <v>22385</v>
      </c>
      <c r="G64">
        <f t="shared" si="6"/>
        <v>7.372649999888381E-2</v>
      </c>
      <c r="I64" s="5">
        <f t="shared" si="7"/>
        <v>7.372649999888381E-2</v>
      </c>
      <c r="O64">
        <f t="shared" ca="1" si="10"/>
        <v>6.9567336238616051E-2</v>
      </c>
      <c r="Q64" s="2">
        <f t="shared" si="11"/>
        <v>32994.904999999999</v>
      </c>
      <c r="AA64" t="s">
        <v>33</v>
      </c>
      <c r="AC64">
        <v>13</v>
      </c>
      <c r="AE64" t="s">
        <v>30</v>
      </c>
      <c r="AG64" t="s">
        <v>32</v>
      </c>
    </row>
    <row r="65" spans="1:33" x14ac:dyDescent="0.2">
      <c r="A65" t="s">
        <v>31</v>
      </c>
      <c r="C65" s="19">
        <v>48014.462</v>
      </c>
      <c r="D65" s="19"/>
      <c r="E65">
        <f t="shared" si="8"/>
        <v>22387.164106718752</v>
      </c>
      <c r="F65">
        <f t="shared" si="9"/>
        <v>22387</v>
      </c>
      <c r="G65">
        <f t="shared" si="6"/>
        <v>8.5744299998623319E-2</v>
      </c>
      <c r="I65" s="5">
        <f t="shared" si="7"/>
        <v>8.5744299998623319E-2</v>
      </c>
      <c r="O65">
        <f t="shared" ca="1" si="10"/>
        <v>6.9578092279871745E-2</v>
      </c>
      <c r="Q65" s="2">
        <f t="shared" si="11"/>
        <v>32995.962</v>
      </c>
      <c r="AA65" t="s">
        <v>33</v>
      </c>
      <c r="AC65">
        <v>11</v>
      </c>
      <c r="AE65" t="s">
        <v>30</v>
      </c>
      <c r="AG65" t="s">
        <v>32</v>
      </c>
    </row>
    <row r="66" spans="1:33" x14ac:dyDescent="0.2">
      <c r="A66" t="s">
        <v>34</v>
      </c>
      <c r="C66" s="19">
        <v>48512.387999999999</v>
      </c>
      <c r="D66" s="19">
        <v>7.0000000000000001E-3</v>
      </c>
      <c r="E66">
        <f t="shared" si="8"/>
        <v>23340.148760428641</v>
      </c>
      <c r="F66">
        <f t="shared" si="9"/>
        <v>23340</v>
      </c>
      <c r="G66">
        <f t="shared" si="6"/>
        <v>7.772599999589147E-2</v>
      </c>
      <c r="I66" s="5">
        <f t="shared" si="7"/>
        <v>7.772599999589147E-2</v>
      </c>
      <c r="O66">
        <f t="shared" ca="1" si="10"/>
        <v>7.4703345938206073E-2</v>
      </c>
      <c r="Q66" s="2">
        <f t="shared" si="11"/>
        <v>33493.887999999999</v>
      </c>
      <c r="AA66" t="s">
        <v>33</v>
      </c>
      <c r="AC66">
        <v>12</v>
      </c>
      <c r="AE66" t="s">
        <v>30</v>
      </c>
      <c r="AG66" t="s">
        <v>32</v>
      </c>
    </row>
    <row r="67" spans="1:33" x14ac:dyDescent="0.2">
      <c r="A67" t="s">
        <v>37</v>
      </c>
      <c r="C67" s="19">
        <v>48883.3649</v>
      </c>
      <c r="D67" s="19"/>
      <c r="E67">
        <f t="shared" si="8"/>
        <v>24050.164490840129</v>
      </c>
      <c r="F67">
        <f t="shared" si="9"/>
        <v>24050</v>
      </c>
      <c r="G67">
        <f t="shared" si="6"/>
        <v>8.5944999998901039E-2</v>
      </c>
      <c r="J67" s="5">
        <f>G67</f>
        <v>8.5944999998901039E-2</v>
      </c>
      <c r="O67">
        <f t="shared" ca="1" si="10"/>
        <v>7.852174058397457E-2</v>
      </c>
      <c r="Q67" s="2">
        <f t="shared" si="11"/>
        <v>33864.8649</v>
      </c>
      <c r="AA67" t="s">
        <v>35</v>
      </c>
      <c r="AB67" t="s">
        <v>36</v>
      </c>
      <c r="AG67" t="s">
        <v>38</v>
      </c>
    </row>
    <row r="68" spans="1:33" x14ac:dyDescent="0.2">
      <c r="A68" t="s">
        <v>37</v>
      </c>
      <c r="C68" s="19">
        <v>48883.365700000002</v>
      </c>
      <c r="D68" s="19"/>
      <c r="E68">
        <f t="shared" si="8"/>
        <v>24050.166021966692</v>
      </c>
      <c r="F68">
        <f t="shared" si="9"/>
        <v>24050</v>
      </c>
      <c r="G68">
        <f t="shared" si="6"/>
        <v>8.6745000000519212E-2</v>
      </c>
      <c r="J68" s="5">
        <f>G68</f>
        <v>8.6745000000519212E-2</v>
      </c>
      <c r="O68">
        <f t="shared" ca="1" si="10"/>
        <v>7.852174058397457E-2</v>
      </c>
      <c r="Q68" s="2">
        <f t="shared" si="11"/>
        <v>33864.865700000002</v>
      </c>
      <c r="AA68" t="s">
        <v>35</v>
      </c>
      <c r="AB68" t="s">
        <v>32</v>
      </c>
      <c r="AG68" t="s">
        <v>38</v>
      </c>
    </row>
    <row r="69" spans="1:33" x14ac:dyDescent="0.2">
      <c r="A69" t="s">
        <v>39</v>
      </c>
      <c r="C69" s="19">
        <v>49581.415000000001</v>
      </c>
      <c r="D69" s="19">
        <v>6.0000000000000001E-3</v>
      </c>
      <c r="E69">
        <f t="shared" si="8"/>
        <v>25386.168300283007</v>
      </c>
      <c r="F69">
        <f t="shared" si="9"/>
        <v>25386</v>
      </c>
      <c r="G69">
        <f t="shared" si="6"/>
        <v>8.7935399998968933E-2</v>
      </c>
      <c r="I69" s="5">
        <f>G69</f>
        <v>8.7935399998968933E-2</v>
      </c>
      <c r="O69">
        <f t="shared" ca="1" si="10"/>
        <v>8.5706776142772778E-2</v>
      </c>
      <c r="Q69" s="2">
        <f t="shared" si="11"/>
        <v>34562.915000000001</v>
      </c>
      <c r="AA69" t="s">
        <v>33</v>
      </c>
      <c r="AC69">
        <v>11</v>
      </c>
      <c r="AE69" t="s">
        <v>30</v>
      </c>
      <c r="AG69" t="s">
        <v>32</v>
      </c>
    </row>
    <row r="70" spans="1:33" x14ac:dyDescent="0.2">
      <c r="A70" t="s">
        <v>39</v>
      </c>
      <c r="C70" s="19">
        <v>49593.417999999998</v>
      </c>
      <c r="D70" s="19">
        <v>2E-3</v>
      </c>
      <c r="E70">
        <f t="shared" si="8"/>
        <v>25409.140940391131</v>
      </c>
      <c r="F70">
        <f t="shared" si="9"/>
        <v>25409</v>
      </c>
      <c r="G70">
        <f t="shared" si="6"/>
        <v>7.3640099995827768E-2</v>
      </c>
      <c r="I70" s="5">
        <f>G70</f>
        <v>7.3640099995827768E-2</v>
      </c>
      <c r="O70">
        <f t="shared" ca="1" si="10"/>
        <v>8.5830470617213162E-2</v>
      </c>
      <c r="Q70" s="2">
        <f t="shared" si="11"/>
        <v>34574.917999999998</v>
      </c>
      <c r="AA70" t="s">
        <v>33</v>
      </c>
      <c r="AC70">
        <v>10</v>
      </c>
      <c r="AE70" t="s">
        <v>30</v>
      </c>
      <c r="AG70" t="s">
        <v>32</v>
      </c>
    </row>
    <row r="71" spans="1:33" x14ac:dyDescent="0.2">
      <c r="A71" s="62" t="s">
        <v>237</v>
      </c>
      <c r="B71" s="63" t="s">
        <v>44</v>
      </c>
      <c r="C71" s="64">
        <v>51021.43</v>
      </c>
      <c r="D71" s="64" t="s">
        <v>79</v>
      </c>
      <c r="E71">
        <f t="shared" si="8"/>
        <v>28142.224814929858</v>
      </c>
      <c r="F71">
        <f t="shared" si="9"/>
        <v>28142</v>
      </c>
      <c r="G71">
        <f t="shared" si="6"/>
        <v>0.11746380000113277</v>
      </c>
      <c r="I71" s="5">
        <f>G71</f>
        <v>0.11746380000113277</v>
      </c>
      <c r="O71">
        <f t="shared" ca="1" si="10"/>
        <v>0.10052860099310795</v>
      </c>
      <c r="Q71" s="2">
        <f t="shared" si="11"/>
        <v>36002.93</v>
      </c>
    </row>
    <row r="72" spans="1:33" x14ac:dyDescent="0.2">
      <c r="A72" s="62" t="s">
        <v>241</v>
      </c>
      <c r="B72" s="63" t="s">
        <v>44</v>
      </c>
      <c r="C72" s="64">
        <v>51708.502</v>
      </c>
      <c r="D72" s="64" t="s">
        <v>79</v>
      </c>
      <c r="E72">
        <f t="shared" si="8"/>
        <v>29457.217548777382</v>
      </c>
      <c r="F72">
        <f t="shared" si="9"/>
        <v>29457</v>
      </c>
      <c r="G72">
        <f t="shared" si="6"/>
        <v>0.11366730000008829</v>
      </c>
      <c r="I72" s="5">
        <f>G72</f>
        <v>0.11366730000008829</v>
      </c>
      <c r="O72">
        <f t="shared" ca="1" si="10"/>
        <v>0.10760069811872144</v>
      </c>
      <c r="Q72" s="2">
        <f t="shared" si="11"/>
        <v>36690.002</v>
      </c>
    </row>
    <row r="73" spans="1:33" x14ac:dyDescent="0.2">
      <c r="A73" t="s">
        <v>29</v>
      </c>
      <c r="B73" s="10"/>
      <c r="C73" s="19">
        <v>52369.454400000002</v>
      </c>
      <c r="D73" s="19">
        <v>2.9999999999999997E-4</v>
      </c>
      <c r="E73">
        <f t="shared" si="8"/>
        <v>30722.219766040034</v>
      </c>
      <c r="F73">
        <f t="shared" si="9"/>
        <v>30722</v>
      </c>
      <c r="G73">
        <f t="shared" si="6"/>
        <v>0.11482580000301823</v>
      </c>
      <c r="H73" s="10"/>
      <c r="I73" s="11"/>
      <c r="J73" s="5">
        <f>G73</f>
        <v>0.11482580000301823</v>
      </c>
      <c r="O73">
        <f t="shared" ca="1" si="10"/>
        <v>0.11440389421294278</v>
      </c>
      <c r="Q73" s="2">
        <f t="shared" si="11"/>
        <v>37350.954400000002</v>
      </c>
    </row>
    <row r="74" spans="1:33" x14ac:dyDescent="0.2">
      <c r="A74" t="s">
        <v>29</v>
      </c>
      <c r="B74" s="11"/>
      <c r="C74" s="19">
        <v>52718.481800000001</v>
      </c>
      <c r="D74" s="19">
        <v>2.9999999999999997E-4</v>
      </c>
      <c r="E74">
        <f t="shared" si="8"/>
        <v>31390.226168445741</v>
      </c>
      <c r="F74">
        <f t="shared" si="9"/>
        <v>31390</v>
      </c>
      <c r="G74">
        <f t="shared" si="6"/>
        <v>0.11817100000189384</v>
      </c>
      <c r="H74" s="10"/>
      <c r="I74" s="5"/>
      <c r="J74" s="5">
        <f>G74</f>
        <v>0.11817100000189384</v>
      </c>
      <c r="O74">
        <f t="shared" ca="1" si="10"/>
        <v>0.11799641199234187</v>
      </c>
      <c r="Q74" s="2">
        <f t="shared" si="11"/>
        <v>37699.981800000001</v>
      </c>
    </row>
    <row r="75" spans="1:33" x14ac:dyDescent="0.2">
      <c r="A75" s="16" t="s">
        <v>48</v>
      </c>
      <c r="B75" s="17" t="s">
        <v>44</v>
      </c>
      <c r="C75" s="18">
        <v>52720.573900000003</v>
      </c>
      <c r="D75" s="18">
        <v>1.9E-3</v>
      </c>
      <c r="E75">
        <f t="shared" si="8"/>
        <v>31394.23025578809</v>
      </c>
      <c r="F75">
        <f t="shared" si="9"/>
        <v>31394</v>
      </c>
      <c r="G75">
        <f t="shared" si="6"/>
        <v>0.12030660000164062</v>
      </c>
      <c r="H75" s="10"/>
      <c r="I75" s="5"/>
      <c r="J75" s="5"/>
      <c r="K75" s="5">
        <f>G75</f>
        <v>0.12030660000164062</v>
      </c>
      <c r="O75">
        <f t="shared" ca="1" si="10"/>
        <v>0.11801792407485323</v>
      </c>
      <c r="Q75" s="2">
        <f t="shared" si="11"/>
        <v>37702.073900000003</v>
      </c>
    </row>
    <row r="76" spans="1:33" x14ac:dyDescent="0.2">
      <c r="A76" s="13" t="s">
        <v>43</v>
      </c>
      <c r="B76" s="15" t="s">
        <v>44</v>
      </c>
      <c r="C76" s="20">
        <v>52812.531580000003</v>
      </c>
      <c r="D76" s="20">
        <v>6.9999999999999994E-5</v>
      </c>
      <c r="E76">
        <f t="shared" si="8"/>
        <v>31570.228813466871</v>
      </c>
      <c r="F76">
        <f t="shared" si="9"/>
        <v>31570</v>
      </c>
      <c r="G76">
        <f t="shared" si="6"/>
        <v>0.11955300000408897</v>
      </c>
      <c r="H76" s="10"/>
      <c r="I76" s="5"/>
      <c r="J76" s="5"/>
      <c r="K76">
        <f>G76</f>
        <v>0.11955300000408897</v>
      </c>
      <c r="O76">
        <f t="shared" ca="1" si="10"/>
        <v>0.11896445570535361</v>
      </c>
      <c r="Q76" s="2">
        <f t="shared" si="11"/>
        <v>37794.031580000003</v>
      </c>
    </row>
    <row r="77" spans="1:33" x14ac:dyDescent="0.2">
      <c r="A77" s="13" t="s">
        <v>40</v>
      </c>
      <c r="B77" s="11"/>
      <c r="C77" s="19">
        <v>52835.5216</v>
      </c>
      <c r="D77" s="19">
        <v>3.8E-3</v>
      </c>
      <c r="E77">
        <f t="shared" si="8"/>
        <v>31614.22960123148</v>
      </c>
      <c r="F77">
        <f t="shared" si="9"/>
        <v>31614</v>
      </c>
      <c r="G77">
        <f t="shared" si="6"/>
        <v>0.11996459999500075</v>
      </c>
      <c r="H77" s="10"/>
      <c r="I77" s="5"/>
      <c r="J77" s="5">
        <f>G77</f>
        <v>0.11996459999500075</v>
      </c>
      <c r="O77">
        <f t="shared" ca="1" si="10"/>
        <v>0.11920108861297868</v>
      </c>
      <c r="Q77" s="2">
        <f t="shared" si="11"/>
        <v>37817.0216</v>
      </c>
    </row>
    <row r="78" spans="1:33" x14ac:dyDescent="0.2">
      <c r="A78" s="13" t="s">
        <v>43</v>
      </c>
      <c r="B78" s="15" t="s">
        <v>44</v>
      </c>
      <c r="C78" s="20">
        <v>52956.218000000001</v>
      </c>
      <c r="D78" s="20">
        <v>2.0000000000000001E-4</v>
      </c>
      <c r="E78">
        <f t="shared" si="8"/>
        <v>31845.23143073633</v>
      </c>
      <c r="F78">
        <f t="shared" si="9"/>
        <v>31845</v>
      </c>
      <c r="G78">
        <f t="shared" si="6"/>
        <v>0.12092049999773735</v>
      </c>
      <c r="H78" s="10"/>
      <c r="I78" s="5"/>
      <c r="J78" s="5"/>
      <c r="K78">
        <f t="shared" ref="K78:K84" si="12">G78</f>
        <v>0.12092049999773735</v>
      </c>
      <c r="O78">
        <f t="shared" ca="1" si="10"/>
        <v>0.1204434113780104</v>
      </c>
      <c r="Q78" s="2">
        <f t="shared" si="11"/>
        <v>37937.718000000001</v>
      </c>
    </row>
    <row r="79" spans="1:33" x14ac:dyDescent="0.2">
      <c r="A79" s="13" t="s">
        <v>43</v>
      </c>
      <c r="B79" s="15" t="s">
        <v>45</v>
      </c>
      <c r="C79" s="20">
        <v>53300.284099999997</v>
      </c>
      <c r="D79" s="20">
        <v>4.0000000000000002E-4</v>
      </c>
      <c r="E79">
        <f t="shared" si="8"/>
        <v>32503.742360396176</v>
      </c>
      <c r="F79">
        <f t="shared" si="9"/>
        <v>32503.5</v>
      </c>
      <c r="G79">
        <f t="shared" si="6"/>
        <v>0.12663115000032121</v>
      </c>
      <c r="H79" s="10"/>
      <c r="I79" s="5"/>
      <c r="J79" s="5"/>
      <c r="K79">
        <f t="shared" si="12"/>
        <v>0.12663115000032121</v>
      </c>
      <c r="O79">
        <f t="shared" ca="1" si="10"/>
        <v>0.12398483796144499</v>
      </c>
      <c r="Q79" s="2">
        <f t="shared" si="11"/>
        <v>38281.784099999997</v>
      </c>
    </row>
    <row r="80" spans="1:33" x14ac:dyDescent="0.2">
      <c r="A80" s="39" t="s">
        <v>46</v>
      </c>
      <c r="B80" s="40" t="s">
        <v>44</v>
      </c>
      <c r="C80" s="41">
        <v>53456.245199999998</v>
      </c>
      <c r="D80" s="42">
        <v>2.9999999999999997E-4</v>
      </c>
      <c r="E80">
        <f t="shared" si="8"/>
        <v>32802.237588353171</v>
      </c>
      <c r="F80">
        <f t="shared" si="9"/>
        <v>32802</v>
      </c>
      <c r="G80">
        <f t="shared" si="6"/>
        <v>0.12413779999042163</v>
      </c>
      <c r="H80" s="10"/>
      <c r="I80" s="5"/>
      <c r="J80" s="5"/>
      <c r="K80">
        <f t="shared" si="12"/>
        <v>0.12413779999042163</v>
      </c>
      <c r="O80">
        <f t="shared" ca="1" si="10"/>
        <v>0.12559017711885612</v>
      </c>
      <c r="Q80" s="2">
        <f t="shared" si="11"/>
        <v>38437.745199999998</v>
      </c>
    </row>
    <row r="81" spans="1:17" x14ac:dyDescent="0.2">
      <c r="A81" s="43" t="s">
        <v>49</v>
      </c>
      <c r="B81" s="38" t="s">
        <v>44</v>
      </c>
      <c r="C81" s="42">
        <v>53463.558799999999</v>
      </c>
      <c r="D81" s="42">
        <v>4.0000000000000002E-4</v>
      </c>
      <c r="E81">
        <f t="shared" si="8"/>
        <v>32816.235147354659</v>
      </c>
      <c r="F81">
        <f t="shared" si="9"/>
        <v>32816</v>
      </c>
      <c r="G81">
        <f t="shared" si="6"/>
        <v>0.1228623999923002</v>
      </c>
      <c r="H81" s="10"/>
      <c r="I81" s="5"/>
      <c r="J81" s="5"/>
      <c r="K81">
        <f t="shared" si="12"/>
        <v>0.1228623999923002</v>
      </c>
      <c r="O81">
        <f t="shared" ca="1" si="10"/>
        <v>0.12566546940764592</v>
      </c>
      <c r="Q81" s="2">
        <f t="shared" si="11"/>
        <v>38445.058799999999</v>
      </c>
    </row>
    <row r="82" spans="1:17" x14ac:dyDescent="0.2">
      <c r="A82" s="39" t="s">
        <v>46</v>
      </c>
      <c r="B82" s="40" t="s">
        <v>44</v>
      </c>
      <c r="C82" s="41">
        <v>53469.307699999998</v>
      </c>
      <c r="D82" s="42">
        <v>2.9999999999999997E-4</v>
      </c>
      <c r="E82">
        <f t="shared" si="8"/>
        <v>32827.238014197748</v>
      </c>
      <c r="F82">
        <f t="shared" si="9"/>
        <v>32827</v>
      </c>
      <c r="G82">
        <f t="shared" si="6"/>
        <v>0.12436029999662424</v>
      </c>
      <c r="H82" s="10"/>
      <c r="I82" s="5"/>
      <c r="J82" s="5"/>
      <c r="K82">
        <f t="shared" si="12"/>
        <v>0.12436029999662424</v>
      </c>
      <c r="O82">
        <f t="shared" ca="1" si="10"/>
        <v>0.12572462763455219</v>
      </c>
      <c r="Q82" s="2">
        <f t="shared" si="11"/>
        <v>38450.807699999998</v>
      </c>
    </row>
    <row r="83" spans="1:17" x14ac:dyDescent="0.2">
      <c r="A83" s="44" t="s">
        <v>42</v>
      </c>
      <c r="B83" s="38"/>
      <c r="C83" s="42">
        <v>53515.8097750874</v>
      </c>
      <c r="D83" s="42">
        <v>2.0000000000000001E-4</v>
      </c>
      <c r="E83">
        <f t="shared" si="8"/>
        <v>32916.238716960725</v>
      </c>
      <c r="F83">
        <f t="shared" si="9"/>
        <v>32916</v>
      </c>
      <c r="G83">
        <f t="shared" ref="G83:G113" si="13">+C83-(C$7+F83*C$8)</f>
        <v>0.12472748740401585</v>
      </c>
      <c r="K83">
        <f t="shared" si="12"/>
        <v>0.12472748740401585</v>
      </c>
      <c r="O83">
        <f t="shared" ca="1" si="10"/>
        <v>0.12620327147043023</v>
      </c>
      <c r="Q83" s="2">
        <f t="shared" si="11"/>
        <v>38497.3097750874</v>
      </c>
    </row>
    <row r="84" spans="1:17" x14ac:dyDescent="0.2">
      <c r="A84" s="45" t="s">
        <v>56</v>
      </c>
      <c r="B84" s="46" t="s">
        <v>44</v>
      </c>
      <c r="C84" s="47">
        <v>53834.535400000001</v>
      </c>
      <c r="D84" s="47">
        <v>2.0000000000000001E-4</v>
      </c>
      <c r="E84">
        <f t="shared" si="8"/>
        <v>33526.250303593682</v>
      </c>
      <c r="F84" s="37">
        <f>ROUND(2*E84,0)/2-0.5</f>
        <v>33526</v>
      </c>
      <c r="G84">
        <f t="shared" si="13"/>
        <v>0.13078139999561245</v>
      </c>
      <c r="H84" s="10"/>
      <c r="I84" s="5"/>
      <c r="J84" s="38"/>
      <c r="K84">
        <f t="shared" si="12"/>
        <v>0.13078139999561245</v>
      </c>
      <c r="O84">
        <f t="shared" ca="1" si="10"/>
        <v>0.12948386405341442</v>
      </c>
      <c r="Q84" s="2">
        <f t="shared" si="11"/>
        <v>38816.035400000001</v>
      </c>
    </row>
    <row r="85" spans="1:17" x14ac:dyDescent="0.2">
      <c r="A85" s="42" t="s">
        <v>57</v>
      </c>
      <c r="B85" s="40"/>
      <c r="C85" s="42">
        <v>53993.371200000001</v>
      </c>
      <c r="D85" s="42">
        <v>2.0000000000000001E-4</v>
      </c>
      <c r="E85">
        <f t="shared" ref="E85:E113" si="14">+(C85-C$7)/C$8</f>
        <v>33830.247443449276</v>
      </c>
      <c r="F85">
        <f>ROUND(2*E85,0)/2</f>
        <v>33830</v>
      </c>
      <c r="G85">
        <f t="shared" si="13"/>
        <v>0.12928699999611126</v>
      </c>
      <c r="H85" s="10"/>
      <c r="I85" s="5"/>
      <c r="J85" s="5">
        <f>G85</f>
        <v>0.12928699999611126</v>
      </c>
      <c r="O85">
        <f t="shared" ref="O85:O113" ca="1" si="15">+C$11+C$12*F85</f>
        <v>0.13111878232427868</v>
      </c>
      <c r="Q85" s="2">
        <f t="shared" ref="Q85:Q113" si="16">+C85-15018.5</f>
        <v>38974.871200000001</v>
      </c>
    </row>
    <row r="86" spans="1:17" x14ac:dyDescent="0.2">
      <c r="A86" s="42" t="s">
        <v>59</v>
      </c>
      <c r="B86" s="38" t="s">
        <v>44</v>
      </c>
      <c r="C86" s="42">
        <v>54116.682769999999</v>
      </c>
      <c r="D86" s="42">
        <v>4.0000000000000002E-4</v>
      </c>
      <c r="E86">
        <f t="shared" si="14"/>
        <v>34066.254468257925</v>
      </c>
      <c r="F86" s="37">
        <f t="shared" ref="F86:F115" si="17">ROUND(2*E86,0)/2-0.5</f>
        <v>34066</v>
      </c>
      <c r="G86">
        <f t="shared" si="13"/>
        <v>0.13295739999739453</v>
      </c>
      <c r="H86" s="10"/>
      <c r="I86" s="5"/>
      <c r="K86" s="5">
        <f t="shared" ref="K86:K91" si="18">G86</f>
        <v>0.13295739999739453</v>
      </c>
      <c r="O86">
        <f t="shared" ca="1" si="15"/>
        <v>0.13238799519244962</v>
      </c>
      <c r="Q86" s="2">
        <f t="shared" si="16"/>
        <v>39098.182769999999</v>
      </c>
    </row>
    <row r="87" spans="1:17" x14ac:dyDescent="0.2">
      <c r="A87" s="45" t="s">
        <v>65</v>
      </c>
      <c r="B87" s="48" t="s">
        <v>44</v>
      </c>
      <c r="C87" s="45">
        <v>54193.487300000001</v>
      </c>
      <c r="D87" s="45">
        <v>1.2E-4</v>
      </c>
      <c r="E87">
        <f t="shared" si="14"/>
        <v>34213.251287916675</v>
      </c>
      <c r="F87" s="37">
        <f t="shared" si="17"/>
        <v>34213</v>
      </c>
      <c r="G87">
        <f t="shared" si="13"/>
        <v>0.13129569999728119</v>
      </c>
      <c r="H87" s="10"/>
      <c r="I87" s="5"/>
      <c r="J87" s="38"/>
      <c r="K87">
        <f t="shared" si="18"/>
        <v>0.13129569999728119</v>
      </c>
      <c r="O87">
        <f t="shared" ca="1" si="15"/>
        <v>0.13317856422474253</v>
      </c>
      <c r="Q87" s="2">
        <f t="shared" si="16"/>
        <v>39174.987300000001</v>
      </c>
    </row>
    <row r="88" spans="1:17" x14ac:dyDescent="0.2">
      <c r="A88" s="62" t="s">
        <v>330</v>
      </c>
      <c r="B88" s="63" t="s">
        <v>44</v>
      </c>
      <c r="C88" s="64">
        <v>54389.4211</v>
      </c>
      <c r="D88" s="64" t="s">
        <v>79</v>
      </c>
      <c r="E88">
        <f t="shared" si="14"/>
        <v>34588.250594124947</v>
      </c>
      <c r="F88" s="37">
        <f t="shared" si="17"/>
        <v>34588</v>
      </c>
      <c r="G88">
        <f t="shared" si="13"/>
        <v>0.13093320000189124</v>
      </c>
      <c r="K88" s="5">
        <f t="shared" si="18"/>
        <v>0.13093320000189124</v>
      </c>
      <c r="O88">
        <f t="shared" ca="1" si="15"/>
        <v>0.13519532196018363</v>
      </c>
      <c r="Q88" s="2">
        <f t="shared" si="16"/>
        <v>39370.9211</v>
      </c>
    </row>
    <row r="89" spans="1:17" x14ac:dyDescent="0.2">
      <c r="A89" s="42" t="s">
        <v>60</v>
      </c>
      <c r="B89" s="38" t="s">
        <v>45</v>
      </c>
      <c r="C89" s="42">
        <v>54627.42409</v>
      </c>
      <c r="D89" s="42">
        <v>2.9999999999999997E-4</v>
      </c>
      <c r="E89">
        <f t="shared" si="14"/>
        <v>35043.766467983856</v>
      </c>
      <c r="F89" s="37">
        <f t="shared" si="17"/>
        <v>35043.5</v>
      </c>
      <c r="G89">
        <f t="shared" si="13"/>
        <v>0.13922714999353047</v>
      </c>
      <c r="H89" s="10"/>
      <c r="I89" s="5"/>
      <c r="K89" s="5">
        <f t="shared" si="18"/>
        <v>0.13922714999353047</v>
      </c>
      <c r="O89">
        <f t="shared" ca="1" si="15"/>
        <v>0.13764501035616611</v>
      </c>
      <c r="Q89" s="2">
        <f t="shared" si="16"/>
        <v>39608.92409</v>
      </c>
    </row>
    <row r="90" spans="1:17" x14ac:dyDescent="0.2">
      <c r="A90" s="62" t="s">
        <v>341</v>
      </c>
      <c r="B90" s="63" t="s">
        <v>44</v>
      </c>
      <c r="C90" s="64">
        <v>54703.444499999998</v>
      </c>
      <c r="D90" s="64" t="s">
        <v>72</v>
      </c>
      <c r="E90">
        <f t="shared" si="14"/>
        <v>35189.26255394589</v>
      </c>
      <c r="F90" s="37">
        <f t="shared" si="17"/>
        <v>35189</v>
      </c>
      <c r="G90">
        <f t="shared" si="13"/>
        <v>0.1371820999920601</v>
      </c>
      <c r="K90" s="5">
        <f t="shared" si="18"/>
        <v>0.1371820999920601</v>
      </c>
      <c r="O90">
        <f t="shared" ca="1" si="15"/>
        <v>0.13842751235751724</v>
      </c>
      <c r="Q90" s="2">
        <f t="shared" si="16"/>
        <v>39684.944499999998</v>
      </c>
    </row>
    <row r="91" spans="1:17" x14ac:dyDescent="0.2">
      <c r="A91" s="45" t="s">
        <v>65</v>
      </c>
      <c r="B91" s="48" t="s">
        <v>45</v>
      </c>
      <c r="C91" s="45">
        <v>54763.272669999998</v>
      </c>
      <c r="D91" s="45">
        <v>1.2E-4</v>
      </c>
      <c r="E91">
        <f t="shared" si="14"/>
        <v>35303.768179017781</v>
      </c>
      <c r="F91" s="37">
        <f t="shared" si="17"/>
        <v>35303.5</v>
      </c>
      <c r="G91">
        <f t="shared" si="13"/>
        <v>0.14012114999786718</v>
      </c>
      <c r="H91" s="10"/>
      <c r="I91" s="5"/>
      <c r="J91" s="38"/>
      <c r="K91">
        <f t="shared" si="18"/>
        <v>0.14012114999786718</v>
      </c>
      <c r="O91">
        <f t="shared" ca="1" si="15"/>
        <v>0.13904329571940527</v>
      </c>
      <c r="Q91" s="2">
        <f t="shared" si="16"/>
        <v>39744.772669999998</v>
      </c>
    </row>
    <row r="92" spans="1:17" x14ac:dyDescent="0.2">
      <c r="A92" s="45" t="s">
        <v>64</v>
      </c>
      <c r="B92" s="48" t="s">
        <v>45</v>
      </c>
      <c r="C92" s="45">
        <v>54937.521099999998</v>
      </c>
      <c r="D92" s="45">
        <v>2.0000000000000001E-4</v>
      </c>
      <c r="E92">
        <f t="shared" si="14"/>
        <v>35637.263677792784</v>
      </c>
      <c r="F92" s="37">
        <f t="shared" si="17"/>
        <v>35637</v>
      </c>
      <c r="G92">
        <f t="shared" si="13"/>
        <v>0.13776929999585263</v>
      </c>
      <c r="H92" s="10"/>
      <c r="I92" s="5"/>
      <c r="J92" s="38">
        <f>G92</f>
        <v>0.13776929999585263</v>
      </c>
      <c r="O92">
        <f t="shared" ca="1" si="15"/>
        <v>0.14083686559879088</v>
      </c>
      <c r="Q92" s="2">
        <f t="shared" si="16"/>
        <v>39919.021099999998</v>
      </c>
    </row>
    <row r="93" spans="1:17" x14ac:dyDescent="0.2">
      <c r="A93" s="45" t="s">
        <v>63</v>
      </c>
      <c r="B93" s="48" t="s">
        <v>44</v>
      </c>
      <c r="C93" s="45">
        <v>54943.538</v>
      </c>
      <c r="D93" s="45">
        <v>1.2999999999999999E-3</v>
      </c>
      <c r="E93">
        <f t="shared" si="14"/>
        <v>35648.779472033108</v>
      </c>
      <c r="F93" s="37">
        <f t="shared" si="17"/>
        <v>35648.5</v>
      </c>
      <c r="G93">
        <f t="shared" si="13"/>
        <v>0.14602164999814704</v>
      </c>
      <c r="H93" s="10"/>
      <c r="I93" s="5"/>
      <c r="J93" s="38">
        <f>G93</f>
        <v>0.14602164999814704</v>
      </c>
      <c r="O93">
        <f t="shared" ca="1" si="15"/>
        <v>0.1408987128360111</v>
      </c>
      <c r="Q93" s="2">
        <f t="shared" si="16"/>
        <v>39925.038</v>
      </c>
    </row>
    <row r="94" spans="1:17" x14ac:dyDescent="0.2">
      <c r="A94" s="62" t="s">
        <v>361</v>
      </c>
      <c r="B94" s="63" t="s">
        <v>45</v>
      </c>
      <c r="C94" s="64">
        <v>55034.450700000001</v>
      </c>
      <c r="D94" s="64" t="s">
        <v>79</v>
      </c>
      <c r="E94">
        <f t="shared" si="14"/>
        <v>35822.778033922492</v>
      </c>
      <c r="F94" s="37">
        <f t="shared" si="17"/>
        <v>35822.5</v>
      </c>
      <c r="G94">
        <f t="shared" si="13"/>
        <v>0.14527024999551941</v>
      </c>
      <c r="K94" s="5">
        <f>G94</f>
        <v>0.14527024999551941</v>
      </c>
      <c r="O94">
        <f t="shared" ca="1" si="15"/>
        <v>0.14183448842525576</v>
      </c>
      <c r="Q94" s="2">
        <f t="shared" si="16"/>
        <v>40015.950700000001</v>
      </c>
    </row>
    <row r="95" spans="1:17" x14ac:dyDescent="0.2">
      <c r="A95" s="62" t="s">
        <v>368</v>
      </c>
      <c r="B95" s="63" t="s">
        <v>44</v>
      </c>
      <c r="C95" s="64">
        <v>55311.106899999999</v>
      </c>
      <c r="D95" s="64" t="s">
        <v>79</v>
      </c>
      <c r="E95">
        <f t="shared" si="14"/>
        <v>36352.272603303667</v>
      </c>
      <c r="F95" s="37">
        <f t="shared" si="17"/>
        <v>36352</v>
      </c>
      <c r="G95">
        <f t="shared" si="13"/>
        <v>0.14243279999936931</v>
      </c>
      <c r="I95" s="5"/>
      <c r="K95" s="5">
        <f>G95</f>
        <v>0.14243279999936931</v>
      </c>
      <c r="O95">
        <f t="shared" ca="1" si="15"/>
        <v>0.1446821503476986</v>
      </c>
      <c r="Q95" s="2">
        <f t="shared" si="16"/>
        <v>40292.606899999999</v>
      </c>
    </row>
    <row r="96" spans="1:17" x14ac:dyDescent="0.2">
      <c r="A96" s="62" t="s">
        <v>368</v>
      </c>
      <c r="B96" s="63" t="s">
        <v>44</v>
      </c>
      <c r="C96" s="64">
        <v>55312.155200000001</v>
      </c>
      <c r="D96" s="64" t="s">
        <v>79</v>
      </c>
      <c r="E96">
        <f t="shared" si="14"/>
        <v>36354.278953268295</v>
      </c>
      <c r="F96" s="37">
        <f t="shared" si="17"/>
        <v>36354</v>
      </c>
      <c r="G96">
        <f t="shared" si="13"/>
        <v>0.14575060000061058</v>
      </c>
      <c r="I96" s="5"/>
      <c r="K96" s="5">
        <f>G96</f>
        <v>0.14575060000061058</v>
      </c>
      <c r="O96">
        <f t="shared" ca="1" si="15"/>
        <v>0.1446929063889543</v>
      </c>
      <c r="Q96" s="2">
        <f t="shared" si="16"/>
        <v>40293.655200000001</v>
      </c>
    </row>
    <row r="97" spans="1:17" x14ac:dyDescent="0.2">
      <c r="A97" s="45" t="s">
        <v>66</v>
      </c>
      <c r="B97" s="48" t="s">
        <v>45</v>
      </c>
      <c r="C97" s="45">
        <v>55712.386400000003</v>
      </c>
      <c r="D97" s="45">
        <v>1.9E-3</v>
      </c>
      <c r="E97">
        <f t="shared" si="14"/>
        <v>37120.284728294893</v>
      </c>
      <c r="F97" s="37">
        <f t="shared" si="17"/>
        <v>37120</v>
      </c>
      <c r="G97">
        <f t="shared" si="13"/>
        <v>0.14876799999910872</v>
      </c>
      <c r="H97" s="10"/>
      <c r="I97" s="5"/>
      <c r="J97" s="38">
        <f>G97</f>
        <v>0.14876799999910872</v>
      </c>
      <c r="O97">
        <f t="shared" ca="1" si="15"/>
        <v>0.148812470189882</v>
      </c>
      <c r="Q97" s="2">
        <f t="shared" si="16"/>
        <v>40693.886400000003</v>
      </c>
    </row>
    <row r="98" spans="1:17" x14ac:dyDescent="0.2">
      <c r="A98" s="68" t="s">
        <v>67</v>
      </c>
      <c r="B98" s="69" t="s">
        <v>44</v>
      </c>
      <c r="C98" s="70">
        <v>55804.345110000002</v>
      </c>
      <c r="D98" s="70">
        <v>2.0000000000000001E-4</v>
      </c>
      <c r="E98">
        <f t="shared" si="14"/>
        <v>37296.285257299118</v>
      </c>
      <c r="F98" s="37">
        <f t="shared" si="17"/>
        <v>37296</v>
      </c>
      <c r="G98">
        <f t="shared" si="13"/>
        <v>0.14904440000100294</v>
      </c>
      <c r="H98" s="10"/>
      <c r="I98" s="5"/>
      <c r="K98">
        <f>G98</f>
        <v>0.14904440000100294</v>
      </c>
      <c r="N98" s="38"/>
      <c r="O98">
        <f t="shared" ca="1" si="15"/>
        <v>0.14975900182038235</v>
      </c>
      <c r="Q98" s="2">
        <f t="shared" si="16"/>
        <v>40785.845110000002</v>
      </c>
    </row>
    <row r="99" spans="1:17" x14ac:dyDescent="0.2">
      <c r="A99" s="68" t="s">
        <v>68</v>
      </c>
      <c r="B99" s="69" t="s">
        <v>45</v>
      </c>
      <c r="C99" s="70">
        <v>56001.326000000001</v>
      </c>
      <c r="D99" s="70">
        <v>3.3E-3</v>
      </c>
      <c r="E99">
        <f t="shared" si="14"/>
        <v>37673.288597643099</v>
      </c>
      <c r="F99" s="37">
        <f t="shared" si="17"/>
        <v>37673</v>
      </c>
      <c r="G99">
        <f t="shared" si="13"/>
        <v>0.15078969999740366</v>
      </c>
      <c r="H99" s="10"/>
      <c r="I99" s="5"/>
      <c r="J99" s="38">
        <f>G99</f>
        <v>0.15078969999740366</v>
      </c>
      <c r="O99">
        <f t="shared" ca="1" si="15"/>
        <v>0.15178651559707915</v>
      </c>
      <c r="Q99" s="2">
        <f t="shared" si="16"/>
        <v>40982.826000000001</v>
      </c>
    </row>
    <row r="100" spans="1:17" x14ac:dyDescent="0.2">
      <c r="A100" s="68" t="s">
        <v>68</v>
      </c>
      <c r="B100" s="69" t="s">
        <v>44</v>
      </c>
      <c r="C100" s="70">
        <v>56001.592299999997</v>
      </c>
      <c r="D100" s="70">
        <v>4.1999999999999997E-3</v>
      </c>
      <c r="E100">
        <f t="shared" si="14"/>
        <v>37673.798271396387</v>
      </c>
      <c r="F100" s="37">
        <f t="shared" si="17"/>
        <v>37673.5</v>
      </c>
      <c r="G100">
        <f t="shared" si="13"/>
        <v>0.15584414999466389</v>
      </c>
      <c r="H100" s="10"/>
      <c r="I100" s="5"/>
      <c r="J100" s="38">
        <f>G100</f>
        <v>0.15584414999466389</v>
      </c>
      <c r="O100">
        <f t="shared" ca="1" si="15"/>
        <v>0.15178920460739306</v>
      </c>
      <c r="Q100" s="2">
        <f t="shared" si="16"/>
        <v>40983.092299999997</v>
      </c>
    </row>
    <row r="101" spans="1:17" x14ac:dyDescent="0.2">
      <c r="A101" s="62" t="s">
        <v>397</v>
      </c>
      <c r="B101" s="63" t="s">
        <v>45</v>
      </c>
      <c r="C101" s="64">
        <v>56013.083599999998</v>
      </c>
      <c r="D101" s="64" t="s">
        <v>79</v>
      </c>
      <c r="E101">
        <f t="shared" si="14"/>
        <v>37695.791564679275</v>
      </c>
      <c r="F101" s="37">
        <f t="shared" si="17"/>
        <v>37695.5</v>
      </c>
      <c r="G101">
        <f t="shared" si="13"/>
        <v>0.15233995000016876</v>
      </c>
      <c r="I101" s="5"/>
      <c r="K101" s="5">
        <f>G101</f>
        <v>0.15233995000016876</v>
      </c>
      <c r="O101">
        <f t="shared" ca="1" si="15"/>
        <v>0.15190752106120561</v>
      </c>
      <c r="Q101" s="2">
        <f t="shared" si="16"/>
        <v>40994.583599999998</v>
      </c>
    </row>
    <row r="102" spans="1:17" x14ac:dyDescent="0.2">
      <c r="A102" s="62" t="s">
        <v>397</v>
      </c>
      <c r="B102" s="63" t="s">
        <v>45</v>
      </c>
      <c r="C102" s="64">
        <v>56014.131099999999</v>
      </c>
      <c r="D102" s="64" t="s">
        <v>79</v>
      </c>
      <c r="E102">
        <f t="shared" si="14"/>
        <v>37697.796383517343</v>
      </c>
      <c r="F102" s="37">
        <f t="shared" si="17"/>
        <v>37697.5</v>
      </c>
      <c r="G102">
        <f t="shared" si="13"/>
        <v>0.15485774999251589</v>
      </c>
      <c r="I102" s="5"/>
      <c r="K102" s="5">
        <f>G102</f>
        <v>0.15485774999251589</v>
      </c>
      <c r="O102">
        <f t="shared" ca="1" si="15"/>
        <v>0.15191827710246131</v>
      </c>
      <c r="Q102" s="2">
        <f t="shared" si="16"/>
        <v>40995.631099999999</v>
      </c>
    </row>
    <row r="103" spans="1:17" x14ac:dyDescent="0.2">
      <c r="A103" s="68" t="s">
        <v>67</v>
      </c>
      <c r="B103" s="69" t="s">
        <v>44</v>
      </c>
      <c r="C103" s="70">
        <v>56143.443249999997</v>
      </c>
      <c r="D103" s="70">
        <v>2.0000000000000001E-4</v>
      </c>
      <c r="E103">
        <f t="shared" si="14"/>
        <v>37945.287967584511</v>
      </c>
      <c r="F103" s="37">
        <f t="shared" si="17"/>
        <v>37945</v>
      </c>
      <c r="G103">
        <f t="shared" si="13"/>
        <v>0.15046049999364186</v>
      </c>
      <c r="H103" s="10"/>
      <c r="I103" s="5"/>
      <c r="K103">
        <f>G103</f>
        <v>0.15046049999364186</v>
      </c>
      <c r="N103" s="38"/>
      <c r="O103">
        <f t="shared" ca="1" si="15"/>
        <v>0.15324933720785244</v>
      </c>
      <c r="Q103" s="2">
        <f t="shared" si="16"/>
        <v>41124.943249999997</v>
      </c>
    </row>
    <row r="104" spans="1:17" x14ac:dyDescent="0.2">
      <c r="A104" s="68" t="s">
        <v>67</v>
      </c>
      <c r="B104" s="69" t="s">
        <v>44</v>
      </c>
      <c r="C104" s="70">
        <v>56143.443249999997</v>
      </c>
      <c r="D104" s="70">
        <v>2.0000000000000001E-4</v>
      </c>
      <c r="E104">
        <f t="shared" si="14"/>
        <v>37945.287967584511</v>
      </c>
      <c r="F104" s="37">
        <f t="shared" si="17"/>
        <v>37945</v>
      </c>
      <c r="G104">
        <f t="shared" si="13"/>
        <v>0.15046049999364186</v>
      </c>
      <c r="H104" s="10"/>
      <c r="I104" s="5"/>
      <c r="K104">
        <f>G104</f>
        <v>0.15046049999364186</v>
      </c>
      <c r="N104" s="38"/>
      <c r="O104">
        <f t="shared" ca="1" si="15"/>
        <v>0.15324933720785244</v>
      </c>
      <c r="Q104" s="2">
        <f t="shared" si="16"/>
        <v>41124.943249999997</v>
      </c>
    </row>
    <row r="105" spans="1:17" x14ac:dyDescent="0.2">
      <c r="A105" s="68" t="s">
        <v>69</v>
      </c>
      <c r="B105" s="69" t="s">
        <v>45</v>
      </c>
      <c r="C105" s="70">
        <v>56187.335099999997</v>
      </c>
      <c r="D105" s="70">
        <v>2.0000000000000001E-4</v>
      </c>
      <c r="E105">
        <f t="shared" si="14"/>
        <v>38029.292939152445</v>
      </c>
      <c r="F105" s="37">
        <f t="shared" si="17"/>
        <v>38029</v>
      </c>
      <c r="G105">
        <f t="shared" si="13"/>
        <v>0.15305809999699704</v>
      </c>
      <c r="H105" s="10"/>
      <c r="I105" s="5"/>
      <c r="J105" s="38">
        <f>G105</f>
        <v>0.15305809999699704</v>
      </c>
      <c r="O105">
        <f t="shared" ca="1" si="15"/>
        <v>0.15370109094059126</v>
      </c>
      <c r="Q105" s="2">
        <f t="shared" si="16"/>
        <v>41168.835099999997</v>
      </c>
    </row>
    <row r="106" spans="1:17" x14ac:dyDescent="0.2">
      <c r="A106" s="68" t="s">
        <v>67</v>
      </c>
      <c r="B106" s="69" t="s">
        <v>45</v>
      </c>
      <c r="C106" s="70">
        <v>56263.358319999999</v>
      </c>
      <c r="D106" s="70">
        <v>1E-3</v>
      </c>
      <c r="E106">
        <f t="shared" si="14"/>
        <v>38174.794403196531</v>
      </c>
      <c r="F106" s="37">
        <f t="shared" si="17"/>
        <v>38174.5</v>
      </c>
      <c r="G106">
        <f t="shared" si="13"/>
        <v>0.15382305000093766</v>
      </c>
      <c r="H106" s="10"/>
      <c r="I106" s="5"/>
      <c r="K106">
        <f t="shared" ref="K106:K113" si="19">G106</f>
        <v>0.15382305000093766</v>
      </c>
      <c r="N106" s="38"/>
      <c r="O106">
        <f t="shared" ca="1" si="15"/>
        <v>0.15448359294194239</v>
      </c>
      <c r="Q106" s="2">
        <f t="shared" si="16"/>
        <v>41244.858319999999</v>
      </c>
    </row>
    <row r="107" spans="1:17" x14ac:dyDescent="0.2">
      <c r="A107" s="71" t="s">
        <v>418</v>
      </c>
      <c r="B107" s="72" t="s">
        <v>44</v>
      </c>
      <c r="C107" s="73">
        <v>57088.642650000002</v>
      </c>
      <c r="D107" s="73">
        <v>2.0000000000000001E-4</v>
      </c>
      <c r="E107">
        <f t="shared" si="14"/>
        <v>39754.312848582493</v>
      </c>
      <c r="F107" s="37">
        <f t="shared" si="17"/>
        <v>39754</v>
      </c>
      <c r="G107">
        <f t="shared" si="13"/>
        <v>0.16346060000068974</v>
      </c>
      <c r="H107" s="10"/>
      <c r="I107" s="5"/>
      <c r="K107">
        <f t="shared" si="19"/>
        <v>0.16346060000068974</v>
      </c>
      <c r="N107" s="38"/>
      <c r="O107">
        <f t="shared" ca="1" si="15"/>
        <v>0.16297817652362034</v>
      </c>
      <c r="Q107" s="2">
        <f t="shared" si="16"/>
        <v>42070.142650000002</v>
      </c>
    </row>
    <row r="108" spans="1:17" s="87" customFormat="1" ht="12" customHeight="1" x14ac:dyDescent="0.2">
      <c r="A108" s="71" t="s">
        <v>418</v>
      </c>
      <c r="B108" s="72" t="s">
        <v>44</v>
      </c>
      <c r="C108" s="73">
        <v>57100.657630000002</v>
      </c>
      <c r="D108" s="73">
        <v>5.9999999999999995E-4</v>
      </c>
      <c r="E108" s="87">
        <f t="shared" si="14"/>
        <v>39777.308417310844</v>
      </c>
      <c r="F108" s="37">
        <f t="shared" si="17"/>
        <v>39777</v>
      </c>
      <c r="G108" s="87">
        <f t="shared" si="13"/>
        <v>0.16114530000049854</v>
      </c>
      <c r="H108" s="70"/>
      <c r="I108" s="69"/>
      <c r="K108" s="87">
        <f t="shared" si="19"/>
        <v>0.16114530000049854</v>
      </c>
      <c r="N108" s="17"/>
      <c r="O108" s="87">
        <f t="shared" ca="1" si="15"/>
        <v>0.16310187099806073</v>
      </c>
      <c r="Q108" s="88">
        <f t="shared" si="16"/>
        <v>42082.157630000002</v>
      </c>
    </row>
    <row r="109" spans="1:17" s="87" customFormat="1" ht="12" customHeight="1" x14ac:dyDescent="0.2">
      <c r="A109" s="66" t="s">
        <v>417</v>
      </c>
      <c r="B109" s="67" t="s">
        <v>45</v>
      </c>
      <c r="C109" s="66">
        <v>57135.410100000001</v>
      </c>
      <c r="D109" s="66">
        <v>4.0000000000000002E-4</v>
      </c>
      <c r="E109" s="87">
        <f t="shared" si="14"/>
        <v>39843.821454566401</v>
      </c>
      <c r="F109" s="37">
        <f t="shared" si="17"/>
        <v>39843.5</v>
      </c>
      <c r="G109" s="87">
        <f t="shared" si="13"/>
        <v>0.16795714999898337</v>
      </c>
      <c r="H109" s="70"/>
      <c r="I109" s="69"/>
      <c r="K109" s="87">
        <f t="shared" si="19"/>
        <v>0.16795714999898337</v>
      </c>
      <c r="N109" s="17"/>
      <c r="O109" s="87">
        <f t="shared" ca="1" si="15"/>
        <v>0.16345950936981229</v>
      </c>
      <c r="Q109" s="88">
        <f t="shared" si="16"/>
        <v>42116.910100000001</v>
      </c>
    </row>
    <row r="110" spans="1:17" s="87" customFormat="1" ht="12" customHeight="1" x14ac:dyDescent="0.2">
      <c r="A110" s="66" t="s">
        <v>417</v>
      </c>
      <c r="B110" s="67" t="s">
        <v>44</v>
      </c>
      <c r="C110" s="66">
        <v>57188.438199999997</v>
      </c>
      <c r="D110" s="66">
        <v>2.0000000000000001E-4</v>
      </c>
      <c r="E110" s="87">
        <f t="shared" si="14"/>
        <v>39945.312369914041</v>
      </c>
      <c r="F110" s="37">
        <f t="shared" si="17"/>
        <v>39945</v>
      </c>
      <c r="G110" s="87">
        <f t="shared" si="13"/>
        <v>0.16321049999532988</v>
      </c>
      <c r="H110" s="70"/>
      <c r="I110" s="69"/>
      <c r="K110" s="87">
        <f t="shared" si="19"/>
        <v>0.16321049999532988</v>
      </c>
      <c r="N110" s="17"/>
      <c r="O110" s="87">
        <f t="shared" ca="1" si="15"/>
        <v>0.16400537846353835</v>
      </c>
      <c r="Q110" s="88">
        <f t="shared" si="16"/>
        <v>42169.938199999997</v>
      </c>
    </row>
    <row r="111" spans="1:17" s="87" customFormat="1" ht="12" customHeight="1" x14ac:dyDescent="0.2">
      <c r="A111" s="80" t="s">
        <v>0</v>
      </c>
      <c r="B111" s="81" t="s">
        <v>44</v>
      </c>
      <c r="C111" s="81">
        <v>57852.531900000002</v>
      </c>
      <c r="D111" s="81">
        <v>2.0000000000000001E-4</v>
      </c>
      <c r="E111" s="87">
        <f t="shared" si="14"/>
        <v>41216.326747001047</v>
      </c>
      <c r="F111" s="37">
        <f t="shared" si="17"/>
        <v>41216</v>
      </c>
      <c r="G111" s="87">
        <f t="shared" si="13"/>
        <v>0.17072239999833982</v>
      </c>
      <c r="H111" s="70"/>
      <c r="I111" s="69"/>
      <c r="K111" s="87">
        <f t="shared" si="19"/>
        <v>0.17072239999833982</v>
      </c>
      <c r="N111" s="17"/>
      <c r="O111" s="87">
        <f t="shared" ca="1" si="15"/>
        <v>0.17084084268152674</v>
      </c>
      <c r="Q111" s="88">
        <f t="shared" si="16"/>
        <v>42834.031900000002</v>
      </c>
    </row>
    <row r="112" spans="1:17" s="87" customFormat="1" ht="12" customHeight="1" x14ac:dyDescent="0.2">
      <c r="A112" s="71" t="s">
        <v>421</v>
      </c>
      <c r="B112" s="72" t="s">
        <v>44</v>
      </c>
      <c r="C112" s="73">
        <v>57969.570950000081</v>
      </c>
      <c r="D112" s="73">
        <v>2.0000000000000001E-4</v>
      </c>
      <c r="E112" s="87">
        <f t="shared" si="14"/>
        <v>41440.3287443558</v>
      </c>
      <c r="F112" s="37">
        <f t="shared" si="17"/>
        <v>41440</v>
      </c>
      <c r="G112" s="87">
        <f t="shared" si="13"/>
        <v>0.17176600007951492</v>
      </c>
      <c r="H112" s="70"/>
      <c r="I112" s="69"/>
      <c r="K112" s="87">
        <f t="shared" si="19"/>
        <v>0.17176600007951492</v>
      </c>
      <c r="N112" s="17"/>
      <c r="O112" s="87">
        <f t="shared" ca="1" si="15"/>
        <v>0.17204551930216355</v>
      </c>
      <c r="Q112" s="88">
        <f t="shared" si="16"/>
        <v>42951.070950000081</v>
      </c>
    </row>
    <row r="113" spans="1:17" s="87" customFormat="1" ht="12" customHeight="1" x14ac:dyDescent="0.2">
      <c r="A113" s="44" t="s">
        <v>419</v>
      </c>
      <c r="B113" s="17"/>
      <c r="C113" s="18">
        <v>58255.8986</v>
      </c>
      <c r="D113" s="18">
        <v>6.9999999999999999E-4</v>
      </c>
      <c r="E113" s="87">
        <f t="shared" si="14"/>
        <v>41988.333581184444</v>
      </c>
      <c r="F113" s="37">
        <f t="shared" si="17"/>
        <v>41988</v>
      </c>
      <c r="G113" s="87">
        <f t="shared" si="13"/>
        <v>0.17429319999791915</v>
      </c>
      <c r="H113" s="70"/>
      <c r="I113" s="69"/>
      <c r="K113" s="87">
        <f t="shared" si="19"/>
        <v>0.17429319999791915</v>
      </c>
      <c r="N113" s="17"/>
      <c r="O113" s="87">
        <f t="shared" ca="1" si="15"/>
        <v>0.1749926746062215</v>
      </c>
      <c r="Q113" s="88">
        <f t="shared" si="16"/>
        <v>43237.3986</v>
      </c>
    </row>
    <row r="114" spans="1:17" s="87" customFormat="1" ht="12" customHeight="1" x14ac:dyDescent="0.2">
      <c r="A114" s="82" t="s">
        <v>422</v>
      </c>
      <c r="B114" s="83" t="s">
        <v>44</v>
      </c>
      <c r="C114" s="84">
        <v>58255.8986</v>
      </c>
      <c r="D114" s="82">
        <v>6.9999999999999999E-4</v>
      </c>
      <c r="E114" s="87">
        <f t="shared" ref="E114:E115" si="20">+(C114-C$7)/C$8</f>
        <v>41988.333581184444</v>
      </c>
      <c r="F114" s="37">
        <f t="shared" si="17"/>
        <v>41988</v>
      </c>
      <c r="G114" s="87">
        <f t="shared" ref="G114:G115" si="21">+C114-(C$7+F114*C$8)</f>
        <v>0.17429319999791915</v>
      </c>
      <c r="H114" s="70"/>
      <c r="I114" s="69"/>
      <c r="K114" s="87">
        <f t="shared" ref="K114:K115" si="22">G114</f>
        <v>0.17429319999791915</v>
      </c>
      <c r="N114" s="17"/>
      <c r="O114" s="87">
        <f t="shared" ref="O114:O115" ca="1" si="23">+C$11+C$12*F114</f>
        <v>0.1749926746062215</v>
      </c>
      <c r="Q114" s="88">
        <f t="shared" ref="Q114:Q115" si="24">+C114-15018.5</f>
        <v>43237.3986</v>
      </c>
    </row>
    <row r="115" spans="1:17" s="87" customFormat="1" ht="12" customHeight="1" x14ac:dyDescent="0.2">
      <c r="A115" s="82" t="s">
        <v>423</v>
      </c>
      <c r="B115" s="83" t="s">
        <v>44</v>
      </c>
      <c r="C115" s="84">
        <v>59330.4136</v>
      </c>
      <c r="D115" s="82">
        <v>1.6000000000000001E-3</v>
      </c>
      <c r="E115" s="87">
        <f t="shared" si="20"/>
        <v>44044.856649232875</v>
      </c>
      <c r="F115" s="89">
        <f t="shared" si="17"/>
        <v>44044.5</v>
      </c>
      <c r="G115" s="87">
        <f t="shared" si="21"/>
        <v>0.18634605000261217</v>
      </c>
      <c r="H115" s="70"/>
      <c r="I115" s="69"/>
      <c r="K115" s="87">
        <f t="shared" si="22"/>
        <v>0.18634605000261217</v>
      </c>
      <c r="N115" s="17"/>
      <c r="O115" s="87">
        <f t="shared" ca="1" si="23"/>
        <v>0.18605257402738054</v>
      </c>
      <c r="Q115" s="88">
        <f t="shared" si="24"/>
        <v>44311.9136</v>
      </c>
    </row>
    <row r="116" spans="1:17" s="87" customFormat="1" ht="12" customHeight="1" x14ac:dyDescent="0.2">
      <c r="A116" s="85" t="s">
        <v>425</v>
      </c>
      <c r="B116" s="86" t="s">
        <v>44</v>
      </c>
      <c r="C116" s="84">
        <v>59830.704299999998</v>
      </c>
      <c r="D116" s="82">
        <v>8.9999999999999998E-4</v>
      </c>
      <c r="E116" s="87">
        <f t="shared" ref="E116" si="25">+(C116-C$7)/C$8</f>
        <v>45002.367121660056</v>
      </c>
      <c r="F116" s="89">
        <f t="shared" ref="F116" si="26">ROUND(2*E116,0)/2-0.5</f>
        <v>45002</v>
      </c>
      <c r="G116" s="87">
        <f t="shared" ref="G116" si="27">+C116-(C$7+F116*C$8)</f>
        <v>0.19181779999780701</v>
      </c>
      <c r="H116" s="70"/>
      <c r="I116" s="69"/>
      <c r="K116" s="87">
        <f t="shared" ref="K116" si="28">G116</f>
        <v>0.19181779999780701</v>
      </c>
      <c r="N116" s="17"/>
      <c r="O116" s="87">
        <f t="shared" ref="O116" ca="1" si="29">+C$11+C$12*F116</f>
        <v>0.19120202877854017</v>
      </c>
      <c r="Q116" s="88">
        <f t="shared" ref="Q116" si="30">+C116-15018.5</f>
        <v>44812.204299999998</v>
      </c>
    </row>
    <row r="117" spans="1:17" s="87" customFormat="1" ht="12" customHeight="1" x14ac:dyDescent="0.2">
      <c r="B117" s="69"/>
      <c r="C117" s="70"/>
      <c r="D117" s="70"/>
    </row>
    <row r="118" spans="1:17" s="87" customFormat="1" ht="12" customHeight="1" x14ac:dyDescent="0.2">
      <c r="B118" s="69"/>
      <c r="C118" s="70"/>
      <c r="D118" s="70"/>
    </row>
    <row r="119" spans="1:17" s="87" customFormat="1" ht="12" customHeight="1" x14ac:dyDescent="0.2">
      <c r="B119" s="69"/>
      <c r="C119" s="70"/>
      <c r="D119" s="70"/>
    </row>
    <row r="120" spans="1:17" s="87" customFormat="1" ht="12" customHeight="1" x14ac:dyDescent="0.2">
      <c r="B120" s="69"/>
      <c r="C120" s="70"/>
      <c r="D120" s="70"/>
    </row>
    <row r="121" spans="1:17" s="87" customFormat="1" ht="12" customHeight="1" x14ac:dyDescent="0.2">
      <c r="B121" s="69"/>
      <c r="C121" s="70"/>
      <c r="D121" s="70"/>
    </row>
    <row r="122" spans="1:17" s="87" customFormat="1" ht="12" customHeight="1" x14ac:dyDescent="0.2">
      <c r="B122" s="69"/>
      <c r="C122" s="70"/>
      <c r="D122" s="70"/>
    </row>
    <row r="123" spans="1:17" s="87" customFormat="1" ht="12" customHeight="1" x14ac:dyDescent="0.2">
      <c r="B123" s="69"/>
      <c r="C123" s="70"/>
      <c r="D123" s="70"/>
    </row>
    <row r="124" spans="1:17" s="87" customFormat="1" ht="12" customHeight="1" x14ac:dyDescent="0.2">
      <c r="B124" s="69"/>
      <c r="C124" s="70"/>
      <c r="D124" s="70"/>
    </row>
    <row r="125" spans="1:17" x14ac:dyDescent="0.2">
      <c r="C125" s="10"/>
      <c r="D125" s="10"/>
    </row>
    <row r="126" spans="1:17" x14ac:dyDescent="0.2">
      <c r="C126" s="10"/>
      <c r="D126" s="10"/>
    </row>
    <row r="127" spans="1:17" x14ac:dyDescent="0.2">
      <c r="C127" s="10"/>
      <c r="D127" s="10"/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</sheetData>
  <protectedRanges>
    <protectedRange sqref="A113:D113" name="Range1"/>
  </protectedRanges>
  <phoneticPr fontId="8" type="noConversion"/>
  <hyperlinks>
    <hyperlink ref="H81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66"/>
  <sheetViews>
    <sheetView workbookViewId="0">
      <pane xSplit="14" ySplit="22" topLeftCell="O107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25</v>
      </c>
      <c r="B2" s="14" t="s">
        <v>41</v>
      </c>
    </row>
    <row r="4" spans="1:6" ht="14.25" thickTop="1" thickBot="1" x14ac:dyDescent="0.25">
      <c r="A4" s="7" t="s">
        <v>1</v>
      </c>
      <c r="C4" s="3">
        <v>36317.368000000002</v>
      </c>
      <c r="D4" s="4">
        <v>0.52249109999999999</v>
      </c>
    </row>
    <row r="5" spans="1:6" ht="13.5" thickTop="1" x14ac:dyDescent="0.2">
      <c r="A5" s="21" t="s">
        <v>51</v>
      </c>
      <c r="B5" s="22"/>
      <c r="C5" s="23">
        <v>-9.5</v>
      </c>
      <c r="D5" s="22" t="s">
        <v>52</v>
      </c>
    </row>
    <row r="6" spans="1:6" x14ac:dyDescent="0.2">
      <c r="A6" s="7" t="s">
        <v>2</v>
      </c>
    </row>
    <row r="7" spans="1:6" x14ac:dyDescent="0.2">
      <c r="A7" t="s">
        <v>3</v>
      </c>
      <c r="C7">
        <v>58255.899274122814</v>
      </c>
    </row>
    <row r="8" spans="1:6" x14ac:dyDescent="0.2">
      <c r="A8" t="s">
        <v>4</v>
      </c>
      <c r="C8">
        <v>0.52249647333180205</v>
      </c>
      <c r="D8" s="75" t="s">
        <v>420</v>
      </c>
    </row>
    <row r="9" spans="1:6" x14ac:dyDescent="0.2">
      <c r="A9" s="35" t="s">
        <v>58</v>
      </c>
      <c r="B9" s="36">
        <v>73</v>
      </c>
      <c r="C9" s="34" t="str">
        <f>"F"&amp;B9</f>
        <v>F73</v>
      </c>
      <c r="D9" s="12" t="str">
        <f>"G"&amp;B9</f>
        <v>G73</v>
      </c>
    </row>
    <row r="10" spans="1:6" ht="13.5" thickBot="1" x14ac:dyDescent="0.25">
      <c r="A10" s="22"/>
      <c r="B10" s="22"/>
      <c r="C10" s="6" t="s">
        <v>21</v>
      </c>
      <c r="D10" s="6" t="s">
        <v>22</v>
      </c>
      <c r="E10" s="22"/>
    </row>
    <row r="11" spans="1:6" x14ac:dyDescent="0.2">
      <c r="A11" s="22" t="s">
        <v>17</v>
      </c>
      <c r="B11" s="22"/>
      <c r="C11" s="33">
        <f ca="1">INTERCEPT(INDIRECT($D$9):G989,INDIRECT($C$9):F989)</f>
        <v>2.5351793939556797E-5</v>
      </c>
      <c r="D11" s="5"/>
      <c r="E11" s="22"/>
    </row>
    <row r="12" spans="1:6" x14ac:dyDescent="0.2">
      <c r="A12" s="22" t="s">
        <v>18</v>
      </c>
      <c r="B12" s="22"/>
      <c r="C12" s="33">
        <f ca="1">SLOPE(INDIRECT($D$9):G989,INDIRECT($C$9):F989)</f>
        <v>4.6888257562748868E-9</v>
      </c>
      <c r="D12" s="5"/>
      <c r="E12" s="22"/>
    </row>
    <row r="13" spans="1:6" x14ac:dyDescent="0.2">
      <c r="A13" s="22" t="s">
        <v>20</v>
      </c>
      <c r="B13" s="22"/>
      <c r="C13" s="5" t="s">
        <v>15</v>
      </c>
    </row>
    <row r="14" spans="1:6" x14ac:dyDescent="0.2">
      <c r="A14" s="22"/>
      <c r="B14" s="22"/>
      <c r="C14" s="22"/>
    </row>
    <row r="15" spans="1:6" x14ac:dyDescent="0.2">
      <c r="A15" s="24" t="s">
        <v>19</v>
      </c>
      <c r="B15" s="22"/>
      <c r="C15" s="25">
        <f ca="1">(C7+C11)+(C8+C12)*INT(MAX(F21:F3530))</f>
        <v>59830.703684228778</v>
      </c>
      <c r="E15" s="26" t="s">
        <v>61</v>
      </c>
      <c r="F15" s="23">
        <v>1</v>
      </c>
    </row>
    <row r="16" spans="1:6" x14ac:dyDescent="0.2">
      <c r="A16" s="28" t="s">
        <v>5</v>
      </c>
      <c r="B16" s="22"/>
      <c r="C16" s="29">
        <f ca="1">+C8+C12</f>
        <v>0.52249647802062782</v>
      </c>
      <c r="E16" s="26" t="s">
        <v>53</v>
      </c>
      <c r="F16" s="27">
        <f ca="1">NOW()+15018.5+$C$5/24</f>
        <v>60162.857245023144</v>
      </c>
    </row>
    <row r="17" spans="1:21" ht="13.5" thickBot="1" x14ac:dyDescent="0.25">
      <c r="A17" s="26" t="s">
        <v>47</v>
      </c>
      <c r="B17" s="22"/>
      <c r="C17" s="22">
        <f>COUNT(C21:C2188)</f>
        <v>96</v>
      </c>
      <c r="E17" s="26" t="s">
        <v>62</v>
      </c>
      <c r="F17" s="27">
        <f ca="1">ROUND(2*(F16-$C$7)/$C$8,0)/2+F15</f>
        <v>3650.5</v>
      </c>
    </row>
    <row r="18" spans="1:21" ht="14.25" thickTop="1" thickBot="1" x14ac:dyDescent="0.25">
      <c r="A18" s="28" t="s">
        <v>6</v>
      </c>
      <c r="B18" s="22"/>
      <c r="C18" s="31">
        <f ca="1">+C15</f>
        <v>59830.703684228778</v>
      </c>
      <c r="D18" s="32">
        <f ca="1">+C16</f>
        <v>0.52249647802062782</v>
      </c>
      <c r="E18" s="26" t="s">
        <v>54</v>
      </c>
      <c r="F18" s="12">
        <f ca="1">ROUND(2*(F16-$C$15)/$C$16,0)/2+F15</f>
        <v>636.5</v>
      </c>
    </row>
    <row r="19" spans="1:21" ht="13.5" thickTop="1" x14ac:dyDescent="0.2">
      <c r="E19" s="26" t="s">
        <v>55</v>
      </c>
      <c r="F19" s="30">
        <f ca="1">+$C$15+$C$16*F18-15018.5-$C$5/24</f>
        <v>45145.168525822242</v>
      </c>
    </row>
    <row r="20" spans="1:2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77</v>
      </c>
      <c r="I20" s="9" t="s">
        <v>79</v>
      </c>
      <c r="J20" s="9" t="s">
        <v>74</v>
      </c>
      <c r="K20" s="9" t="s">
        <v>72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65" t="s">
        <v>416</v>
      </c>
    </row>
    <row r="21" spans="1:21" x14ac:dyDescent="0.2">
      <c r="A21" s="62" t="s">
        <v>85</v>
      </c>
      <c r="B21" s="63" t="s">
        <v>44</v>
      </c>
      <c r="C21" s="64">
        <v>28306.545999999998</v>
      </c>
      <c r="D21" s="64" t="s">
        <v>79</v>
      </c>
      <c r="E21">
        <f t="shared" ref="E21:E52" si="0">+(C21-C$7)/C$8</f>
        <v>-57319.723295249903</v>
      </c>
      <c r="F21" s="74">
        <f>ROUND(2*E21,0)/2-0.5</f>
        <v>-57320</v>
      </c>
      <c r="G21">
        <f t="shared" ref="G21:G49" si="1">+C21-(C$7+F21*C$8)</f>
        <v>0.14457725607644534</v>
      </c>
      <c r="I21" s="5">
        <f t="shared" ref="I21:I49" si="2">G21</f>
        <v>0.14457725607644534</v>
      </c>
      <c r="O21">
        <f t="shared" ref="O21:O52" ca="1" si="3">+C$11+C$12*F21</f>
        <v>-2.4341169841011974E-4</v>
      </c>
      <c r="Q21" s="2">
        <f t="shared" ref="Q21:Q52" si="4">+C21-15018.5</f>
        <v>13288.045999999998</v>
      </c>
    </row>
    <row r="22" spans="1:21" x14ac:dyDescent="0.2">
      <c r="A22" s="62" t="s">
        <v>85</v>
      </c>
      <c r="B22" s="63" t="s">
        <v>44</v>
      </c>
      <c r="C22" s="64">
        <v>28339.465</v>
      </c>
      <c r="D22" s="64" t="s">
        <v>79</v>
      </c>
      <c r="E22">
        <f t="shared" si="0"/>
        <v>-57256.719999189198</v>
      </c>
      <c r="F22" s="74">
        <f>ROUND(2*E22,0)/2-0.5</f>
        <v>-57257</v>
      </c>
      <c r="G22">
        <f t="shared" si="1"/>
        <v>0.14629943617546814</v>
      </c>
      <c r="I22" s="5">
        <f t="shared" si="2"/>
        <v>0.14629943617546814</v>
      </c>
      <c r="O22">
        <f t="shared" ca="1" si="3"/>
        <v>-2.4311630238747442E-4</v>
      </c>
      <c r="Q22" s="2">
        <f t="shared" si="4"/>
        <v>13320.965</v>
      </c>
    </row>
    <row r="23" spans="1:21" x14ac:dyDescent="0.2">
      <c r="A23" s="62" t="s">
        <v>85</v>
      </c>
      <c r="B23" s="63" t="s">
        <v>44</v>
      </c>
      <c r="C23" s="64">
        <v>28610.624</v>
      </c>
      <c r="D23" s="64" t="s">
        <v>79</v>
      </c>
      <c r="E23">
        <f t="shared" si="0"/>
        <v>-56737.751903058517</v>
      </c>
      <c r="F23">
        <f>ROUND(2*E23,0)/2</f>
        <v>-56738</v>
      </c>
      <c r="G23">
        <f t="shared" si="1"/>
        <v>0.12962977696952294</v>
      </c>
      <c r="I23" s="5">
        <f t="shared" si="2"/>
        <v>0.12962977696952294</v>
      </c>
      <c r="O23">
        <f t="shared" ca="1" si="3"/>
        <v>-2.4068280181996772E-4</v>
      </c>
      <c r="Q23" s="2">
        <f t="shared" si="4"/>
        <v>13592.124</v>
      </c>
    </row>
    <row r="24" spans="1:21" x14ac:dyDescent="0.2">
      <c r="A24" s="62" t="s">
        <v>85</v>
      </c>
      <c r="B24" s="63" t="s">
        <v>44</v>
      </c>
      <c r="C24" s="64">
        <v>28664.417000000001</v>
      </c>
      <c r="D24" s="64" t="s">
        <v>79</v>
      </c>
      <c r="E24">
        <f t="shared" si="0"/>
        <v>-56634.798098113228</v>
      </c>
      <c r="F24">
        <f>ROUND(2*E24,0)/2</f>
        <v>-56635</v>
      </c>
      <c r="G24">
        <f t="shared" si="1"/>
        <v>0.10549302379513392</v>
      </c>
      <c r="I24" s="5">
        <f t="shared" si="2"/>
        <v>0.10549302379513392</v>
      </c>
      <c r="O24">
        <f t="shared" ca="1" si="3"/>
        <v>-2.4019985276707144E-4</v>
      </c>
      <c r="Q24" s="2">
        <f t="shared" si="4"/>
        <v>13645.917000000001</v>
      </c>
    </row>
    <row r="25" spans="1:21" x14ac:dyDescent="0.2">
      <c r="A25" s="62" t="s">
        <v>85</v>
      </c>
      <c r="B25" s="63" t="s">
        <v>44</v>
      </c>
      <c r="C25" s="64">
        <v>28779.414000000001</v>
      </c>
      <c r="D25" s="64" t="s">
        <v>79</v>
      </c>
      <c r="E25">
        <f t="shared" si="0"/>
        <v>-56414.706660430027</v>
      </c>
      <c r="F25" s="74">
        <f>ROUND(2*E25,0)/2-0.5</f>
        <v>-56415</v>
      </c>
      <c r="G25">
        <f t="shared" si="1"/>
        <v>0.15326889080097317</v>
      </c>
      <c r="I25" s="5">
        <f t="shared" si="2"/>
        <v>0.15326889080097317</v>
      </c>
      <c r="O25">
        <f t="shared" ca="1" si="3"/>
        <v>-2.3916831110069094E-4</v>
      </c>
      <c r="Q25" s="2">
        <f t="shared" si="4"/>
        <v>13760.914000000001</v>
      </c>
    </row>
    <row r="26" spans="1:21" x14ac:dyDescent="0.2">
      <c r="A26" s="62" t="s">
        <v>85</v>
      </c>
      <c r="B26" s="63" t="s">
        <v>44</v>
      </c>
      <c r="C26" s="64">
        <v>28991.51</v>
      </c>
      <c r="D26" s="64" t="s">
        <v>79</v>
      </c>
      <c r="E26">
        <f t="shared" si="0"/>
        <v>-56008.778561724357</v>
      </c>
      <c r="F26">
        <f t="shared" ref="F26:F57" si="5">ROUND(2*E26,0)/2</f>
        <v>-56009</v>
      </c>
      <c r="G26">
        <f t="shared" si="1"/>
        <v>0.11570071808455396</v>
      </c>
      <c r="I26" s="5">
        <f t="shared" si="2"/>
        <v>0.11570071808455396</v>
      </c>
      <c r="O26">
        <f t="shared" ca="1" si="3"/>
        <v>-2.3726464784364337E-4</v>
      </c>
      <c r="Q26" s="2">
        <f t="shared" si="4"/>
        <v>13973.009999999998</v>
      </c>
    </row>
    <row r="27" spans="1:21" x14ac:dyDescent="0.2">
      <c r="A27" s="62" t="s">
        <v>85</v>
      </c>
      <c r="B27" s="63" t="s">
        <v>44</v>
      </c>
      <c r="C27" s="64">
        <v>29014.493999999999</v>
      </c>
      <c r="D27" s="64" t="s">
        <v>79</v>
      </c>
      <c r="E27">
        <f t="shared" si="0"/>
        <v>-55964.789748070863</v>
      </c>
      <c r="F27">
        <f t="shared" si="5"/>
        <v>-55965</v>
      </c>
      <c r="G27">
        <f t="shared" si="1"/>
        <v>0.10985589148549479</v>
      </c>
      <c r="I27" s="5">
        <f t="shared" si="2"/>
        <v>0.10985589148549479</v>
      </c>
      <c r="O27">
        <f t="shared" ca="1" si="3"/>
        <v>-2.3705833951036725E-4</v>
      </c>
      <c r="Q27" s="2">
        <f t="shared" si="4"/>
        <v>13995.993999999999</v>
      </c>
    </row>
    <row r="28" spans="1:21" x14ac:dyDescent="0.2">
      <c r="A28" s="62" t="s">
        <v>85</v>
      </c>
      <c r="B28" s="63" t="s">
        <v>44</v>
      </c>
      <c r="C28" s="64">
        <v>29072.491999999998</v>
      </c>
      <c r="D28" s="64" t="s">
        <v>79</v>
      </c>
      <c r="E28">
        <f t="shared" si="0"/>
        <v>-55853.788041915483</v>
      </c>
      <c r="F28">
        <f t="shared" si="5"/>
        <v>-55854</v>
      </c>
      <c r="G28">
        <f t="shared" si="1"/>
        <v>0.1107473516567552</v>
      </c>
      <c r="I28" s="5">
        <f t="shared" si="2"/>
        <v>0.1107473516567552</v>
      </c>
      <c r="O28">
        <f t="shared" ca="1" si="3"/>
        <v>-2.3653787985142071E-4</v>
      </c>
      <c r="Q28" s="2">
        <f t="shared" si="4"/>
        <v>14053.991999999998</v>
      </c>
    </row>
    <row r="29" spans="1:21" x14ac:dyDescent="0.2">
      <c r="A29" s="62" t="s">
        <v>85</v>
      </c>
      <c r="B29" s="63" t="s">
        <v>44</v>
      </c>
      <c r="C29" s="64">
        <v>29341.550999999999</v>
      </c>
      <c r="D29" s="64" t="s">
        <v>79</v>
      </c>
      <c r="E29">
        <f t="shared" si="0"/>
        <v>-55338.83911166856</v>
      </c>
      <c r="F29">
        <f t="shared" si="5"/>
        <v>-55339</v>
      </c>
      <c r="G29">
        <f t="shared" si="1"/>
        <v>8.4063585778494598E-2</v>
      </c>
      <c r="I29" s="5">
        <f t="shared" si="2"/>
        <v>8.4063585778494598E-2</v>
      </c>
      <c r="O29">
        <f t="shared" ca="1" si="3"/>
        <v>-2.3412313458693918E-4</v>
      </c>
      <c r="Q29" s="2">
        <f t="shared" si="4"/>
        <v>14323.050999999999</v>
      </c>
    </row>
    <row r="30" spans="1:21" x14ac:dyDescent="0.2">
      <c r="A30" s="62" t="s">
        <v>114</v>
      </c>
      <c r="B30" s="63" t="s">
        <v>44</v>
      </c>
      <c r="C30" s="64">
        <v>30547.453000000001</v>
      </c>
      <c r="D30" s="64" t="s">
        <v>79</v>
      </c>
      <c r="E30">
        <f t="shared" si="0"/>
        <v>-53030.877122355349</v>
      </c>
      <c r="F30">
        <f t="shared" si="5"/>
        <v>-53031</v>
      </c>
      <c r="G30">
        <f t="shared" si="1"/>
        <v>6.4203135982097592E-2</v>
      </c>
      <c r="I30" s="5">
        <f t="shared" si="2"/>
        <v>6.4203135982097592E-2</v>
      </c>
      <c r="O30">
        <f t="shared" ca="1" si="3"/>
        <v>-2.2330132474145673E-4</v>
      </c>
      <c r="Q30" s="2">
        <f t="shared" si="4"/>
        <v>15528.953000000001</v>
      </c>
    </row>
    <row r="31" spans="1:21" x14ac:dyDescent="0.2">
      <c r="A31" s="62" t="s">
        <v>114</v>
      </c>
      <c r="B31" s="63" t="s">
        <v>45</v>
      </c>
      <c r="C31" s="64">
        <v>31914.580999999998</v>
      </c>
      <c r="D31" s="64" t="s">
        <v>79</v>
      </c>
      <c r="E31">
        <f t="shared" si="0"/>
        <v>-50414.346543149266</v>
      </c>
      <c r="F31">
        <f t="shared" si="5"/>
        <v>-50414.5</v>
      </c>
      <c r="G31">
        <f t="shared" si="1"/>
        <v>8.0180663317150902E-2</v>
      </c>
      <c r="I31" s="5">
        <f t="shared" si="2"/>
        <v>8.0180663317150902E-2</v>
      </c>
      <c r="O31">
        <f t="shared" ca="1" si="3"/>
        <v>-2.1103301215016348E-4</v>
      </c>
      <c r="Q31" s="2">
        <f t="shared" si="4"/>
        <v>16896.080999999998</v>
      </c>
    </row>
    <row r="32" spans="1:21" x14ac:dyDescent="0.2">
      <c r="A32" s="62" t="s">
        <v>121</v>
      </c>
      <c r="B32" s="63" t="s">
        <v>44</v>
      </c>
      <c r="C32" s="64">
        <v>33062.277000000002</v>
      </c>
      <c r="D32" s="64" t="s">
        <v>79</v>
      </c>
      <c r="E32">
        <f t="shared" si="0"/>
        <v>-48217.784348802779</v>
      </c>
      <c r="F32">
        <f t="shared" si="5"/>
        <v>-48218</v>
      </c>
      <c r="G32">
        <f t="shared" si="1"/>
        <v>0.11267699001473375</v>
      </c>
      <c r="I32" s="5">
        <f t="shared" si="2"/>
        <v>0.11267699001473375</v>
      </c>
      <c r="O32">
        <f t="shared" ca="1" si="3"/>
        <v>-2.0073400637650571E-4</v>
      </c>
      <c r="Q32" s="2">
        <f t="shared" si="4"/>
        <v>18043.777000000002</v>
      </c>
    </row>
    <row r="33" spans="1:17" x14ac:dyDescent="0.2">
      <c r="A33" s="62" t="s">
        <v>121</v>
      </c>
      <c r="B33" s="63" t="s">
        <v>44</v>
      </c>
      <c r="C33" s="64">
        <v>33085.24</v>
      </c>
      <c r="D33" s="64" t="s">
        <v>79</v>
      </c>
      <c r="E33">
        <f t="shared" si="0"/>
        <v>-48173.835726808131</v>
      </c>
      <c r="F33">
        <f t="shared" si="5"/>
        <v>-48174</v>
      </c>
      <c r="G33">
        <f t="shared" si="1"/>
        <v>8.5832163415034302E-2</v>
      </c>
      <c r="I33" s="5">
        <f t="shared" si="2"/>
        <v>8.5832163415034302E-2</v>
      </c>
      <c r="O33">
        <f t="shared" ca="1" si="3"/>
        <v>-2.005276980432296E-4</v>
      </c>
      <c r="Q33" s="2">
        <f t="shared" si="4"/>
        <v>18066.739999999998</v>
      </c>
    </row>
    <row r="34" spans="1:17" x14ac:dyDescent="0.2">
      <c r="A34" s="62" t="s">
        <v>121</v>
      </c>
      <c r="B34" s="63" t="s">
        <v>44</v>
      </c>
      <c r="C34" s="64">
        <v>33177.186000000002</v>
      </c>
      <c r="D34" s="64" t="s">
        <v>79</v>
      </c>
      <c r="E34">
        <f t="shared" si="0"/>
        <v>-47997.861333308989</v>
      </c>
      <c r="F34">
        <f t="shared" si="5"/>
        <v>-47998</v>
      </c>
      <c r="G34">
        <f t="shared" si="1"/>
        <v>7.2452857020834927E-2</v>
      </c>
      <c r="I34" s="5">
        <f t="shared" si="2"/>
        <v>7.2452857020834927E-2</v>
      </c>
      <c r="O34">
        <f t="shared" ca="1" si="3"/>
        <v>-1.9970246471012523E-4</v>
      </c>
      <c r="Q34" s="2">
        <f t="shared" si="4"/>
        <v>18158.686000000002</v>
      </c>
    </row>
    <row r="35" spans="1:17" x14ac:dyDescent="0.2">
      <c r="A35" s="62" t="s">
        <v>114</v>
      </c>
      <c r="B35" s="63" t="s">
        <v>44</v>
      </c>
      <c r="C35" s="64">
        <v>33507.394</v>
      </c>
      <c r="D35" s="64" t="s">
        <v>79</v>
      </c>
      <c r="E35">
        <f t="shared" si="0"/>
        <v>-47365.880034192531</v>
      </c>
      <c r="F35">
        <f t="shared" si="5"/>
        <v>-47366</v>
      </c>
      <c r="G35">
        <f t="shared" si="1"/>
        <v>6.2681711322511546E-2</v>
      </c>
      <c r="I35" s="5">
        <f t="shared" si="2"/>
        <v>6.2681711322511546E-2</v>
      </c>
      <c r="O35">
        <f t="shared" ca="1" si="3"/>
        <v>-1.967391268321595E-4</v>
      </c>
      <c r="Q35" s="2">
        <f t="shared" si="4"/>
        <v>18488.894</v>
      </c>
    </row>
    <row r="36" spans="1:17" x14ac:dyDescent="0.2">
      <c r="A36" s="62" t="s">
        <v>121</v>
      </c>
      <c r="B36" s="63" t="s">
        <v>45</v>
      </c>
      <c r="C36" s="64">
        <v>33858.258000000002</v>
      </c>
      <c r="D36" s="64" t="s">
        <v>79</v>
      </c>
      <c r="E36">
        <f t="shared" si="0"/>
        <v>-46694.365453888007</v>
      </c>
      <c r="F36">
        <f t="shared" si="5"/>
        <v>-46694.5</v>
      </c>
      <c r="G36">
        <f t="shared" si="1"/>
        <v>7.0299869017617311E-2</v>
      </c>
      <c r="I36" s="5">
        <f t="shared" si="2"/>
        <v>7.0299869017617311E-2</v>
      </c>
      <c r="O36">
        <f t="shared" ca="1" si="3"/>
        <v>-1.9359058033682091E-4</v>
      </c>
      <c r="Q36" s="2">
        <f t="shared" si="4"/>
        <v>18839.758000000002</v>
      </c>
    </row>
    <row r="37" spans="1:17" x14ac:dyDescent="0.2">
      <c r="A37" s="62" t="s">
        <v>121</v>
      </c>
      <c r="B37" s="63" t="s">
        <v>44</v>
      </c>
      <c r="C37" s="64">
        <v>33896.197</v>
      </c>
      <c r="D37" s="64" t="s">
        <v>79</v>
      </c>
      <c r="E37">
        <f t="shared" si="0"/>
        <v>-46621.754437476593</v>
      </c>
      <c r="F37">
        <f t="shared" si="5"/>
        <v>-46622</v>
      </c>
      <c r="G37">
        <f t="shared" si="1"/>
        <v>0.12830555246182485</v>
      </c>
      <c r="I37" s="5">
        <f t="shared" si="2"/>
        <v>0.12830555246182485</v>
      </c>
      <c r="O37">
        <f t="shared" ca="1" si="3"/>
        <v>-1.9325064046949098E-4</v>
      </c>
      <c r="Q37" s="2">
        <f t="shared" si="4"/>
        <v>18877.697</v>
      </c>
    </row>
    <row r="38" spans="1:17" x14ac:dyDescent="0.2">
      <c r="A38" s="62" t="s">
        <v>121</v>
      </c>
      <c r="B38" s="63" t="s">
        <v>44</v>
      </c>
      <c r="C38" s="64">
        <v>34155.341999999997</v>
      </c>
      <c r="D38" s="64" t="s">
        <v>79</v>
      </c>
      <c r="E38">
        <f t="shared" si="0"/>
        <v>-46125.779797978059</v>
      </c>
      <c r="F38">
        <f t="shared" si="5"/>
        <v>-46126</v>
      </c>
      <c r="G38">
        <f t="shared" si="1"/>
        <v>0.11505477988248458</v>
      </c>
      <c r="I38" s="5">
        <f t="shared" si="2"/>
        <v>0.11505477988248458</v>
      </c>
      <c r="O38">
        <f t="shared" ca="1" si="3"/>
        <v>-1.9092498289437863E-4</v>
      </c>
      <c r="Q38" s="2">
        <f t="shared" si="4"/>
        <v>19136.841999999997</v>
      </c>
    </row>
    <row r="39" spans="1:17" x14ac:dyDescent="0.2">
      <c r="A39" s="62" t="s">
        <v>121</v>
      </c>
      <c r="B39" s="63" t="s">
        <v>44</v>
      </c>
      <c r="C39" s="64">
        <v>34179.334999999999</v>
      </c>
      <c r="D39" s="64" t="s">
        <v>79</v>
      </c>
      <c r="E39">
        <f t="shared" si="0"/>
        <v>-46079.859870811844</v>
      </c>
      <c r="F39">
        <f t="shared" si="5"/>
        <v>-46080</v>
      </c>
      <c r="G39">
        <f t="shared" si="1"/>
        <v>7.3217006625782233E-2</v>
      </c>
      <c r="I39" s="5">
        <f t="shared" si="2"/>
        <v>7.3217006625782233E-2</v>
      </c>
      <c r="O39">
        <f t="shared" ca="1" si="3"/>
        <v>-1.9070929690958999E-4</v>
      </c>
      <c r="Q39" s="2">
        <f t="shared" si="4"/>
        <v>19160.834999999999</v>
      </c>
    </row>
    <row r="40" spans="1:17" x14ac:dyDescent="0.2">
      <c r="A40" s="62" t="s">
        <v>114</v>
      </c>
      <c r="B40" s="63" t="s">
        <v>45</v>
      </c>
      <c r="C40" s="64">
        <v>34244.383000000002</v>
      </c>
      <c r="D40" s="64" t="s">
        <v>79</v>
      </c>
      <c r="E40">
        <f t="shared" si="0"/>
        <v>-45955.365250618117</v>
      </c>
      <c r="F40">
        <f t="shared" si="5"/>
        <v>-45955.5</v>
      </c>
      <c r="G40">
        <f t="shared" si="1"/>
        <v>7.0406076818471774E-2</v>
      </c>
      <c r="I40" s="5">
        <f t="shared" si="2"/>
        <v>7.0406076818471774E-2</v>
      </c>
      <c r="O40">
        <f t="shared" ca="1" si="3"/>
        <v>-1.9012553810293377E-4</v>
      </c>
      <c r="Q40" s="2">
        <f t="shared" si="4"/>
        <v>19225.883000000002</v>
      </c>
    </row>
    <row r="41" spans="1:17" x14ac:dyDescent="0.2">
      <c r="A41" s="62" t="s">
        <v>121</v>
      </c>
      <c r="B41" s="63" t="s">
        <v>45</v>
      </c>
      <c r="C41" s="64">
        <v>34274.175999999999</v>
      </c>
      <c r="D41" s="64" t="s">
        <v>79</v>
      </c>
      <c r="E41">
        <f t="shared" si="0"/>
        <v>-45898.344770058669</v>
      </c>
      <c r="F41">
        <f t="shared" si="5"/>
        <v>-45898.5</v>
      </c>
      <c r="G41">
        <f t="shared" si="1"/>
        <v>8.1107096899359021E-2</v>
      </c>
      <c r="I41" s="5">
        <f t="shared" si="2"/>
        <v>8.1107096899359021E-2</v>
      </c>
      <c r="O41">
        <f t="shared" ca="1" si="3"/>
        <v>-1.898582750348261E-4</v>
      </c>
      <c r="Q41" s="2">
        <f t="shared" si="4"/>
        <v>19255.675999999999</v>
      </c>
    </row>
    <row r="42" spans="1:17" x14ac:dyDescent="0.2">
      <c r="A42" s="62" t="s">
        <v>114</v>
      </c>
      <c r="B42" s="63" t="s">
        <v>44</v>
      </c>
      <c r="C42" s="64">
        <v>35691.436999999998</v>
      </c>
      <c r="D42" s="64" t="s">
        <v>79</v>
      </c>
      <c r="E42">
        <f t="shared" si="0"/>
        <v>-43185.865217876133</v>
      </c>
      <c r="F42">
        <f t="shared" si="5"/>
        <v>-43186</v>
      </c>
      <c r="G42">
        <f t="shared" si="1"/>
        <v>7.042318439198425E-2</v>
      </c>
      <c r="I42" s="5">
        <f t="shared" si="2"/>
        <v>7.042318439198425E-2</v>
      </c>
      <c r="O42">
        <f t="shared" ca="1" si="3"/>
        <v>-1.7713983517093047E-4</v>
      </c>
      <c r="Q42" s="2">
        <f t="shared" si="4"/>
        <v>20672.936999999998</v>
      </c>
    </row>
    <row r="43" spans="1:17" x14ac:dyDescent="0.2">
      <c r="A43" s="62" t="s">
        <v>114</v>
      </c>
      <c r="B43" s="63" t="s">
        <v>44</v>
      </c>
      <c r="C43" s="64">
        <v>35960.504999999997</v>
      </c>
      <c r="D43" s="64" t="s">
        <v>79</v>
      </c>
      <c r="E43">
        <f t="shared" si="0"/>
        <v>-42670.899062632569</v>
      </c>
      <c r="F43">
        <f t="shared" si="5"/>
        <v>-42671</v>
      </c>
      <c r="G43">
        <f t="shared" si="1"/>
        <v>5.2739418511919212E-2</v>
      </c>
      <c r="I43" s="5">
        <f t="shared" si="2"/>
        <v>5.2739418511919212E-2</v>
      </c>
      <c r="O43">
        <f t="shared" ca="1" si="3"/>
        <v>-1.7472508990644891E-4</v>
      </c>
      <c r="Q43" s="2">
        <f t="shared" si="4"/>
        <v>20942.004999999997</v>
      </c>
    </row>
    <row r="44" spans="1:17" x14ac:dyDescent="0.2">
      <c r="A44" s="62" t="s">
        <v>121</v>
      </c>
      <c r="B44" s="63" t="s">
        <v>45</v>
      </c>
      <c r="C44" s="64">
        <v>36042.296000000002</v>
      </c>
      <c r="D44" s="64" t="s">
        <v>79</v>
      </c>
      <c r="E44">
        <f t="shared" si="0"/>
        <v>-42514.360207014179</v>
      </c>
      <c r="F44">
        <f t="shared" si="5"/>
        <v>-42514.5</v>
      </c>
      <c r="G44">
        <f t="shared" si="1"/>
        <v>7.3041342082433403E-2</v>
      </c>
      <c r="I44" s="5">
        <f t="shared" si="2"/>
        <v>7.3041342082433403E-2</v>
      </c>
      <c r="O44">
        <f t="shared" ca="1" si="3"/>
        <v>-1.7399128867559189E-4</v>
      </c>
      <c r="Q44" s="2">
        <f t="shared" si="4"/>
        <v>21023.796000000002</v>
      </c>
    </row>
    <row r="45" spans="1:17" x14ac:dyDescent="0.2">
      <c r="A45" s="62" t="s">
        <v>121</v>
      </c>
      <c r="B45" s="63" t="s">
        <v>44</v>
      </c>
      <c r="C45" s="64">
        <v>36070.241999999998</v>
      </c>
      <c r="D45" s="64" t="s">
        <v>79</v>
      </c>
      <c r="E45">
        <f t="shared" si="0"/>
        <v>-42460.874678543929</v>
      </c>
      <c r="F45">
        <f t="shared" si="5"/>
        <v>-42461</v>
      </c>
      <c r="G45">
        <f t="shared" si="1"/>
        <v>6.5480018834932707E-2</v>
      </c>
      <c r="I45" s="5">
        <f t="shared" si="2"/>
        <v>6.5480018834932707E-2</v>
      </c>
      <c r="O45">
        <f t="shared" ca="1" si="3"/>
        <v>-1.7374043649763117E-4</v>
      </c>
      <c r="Q45" s="2">
        <f t="shared" si="4"/>
        <v>21051.741999999998</v>
      </c>
    </row>
    <row r="46" spans="1:17" x14ac:dyDescent="0.2">
      <c r="A46" s="62" t="s">
        <v>114</v>
      </c>
      <c r="B46" s="63" t="s">
        <v>44</v>
      </c>
      <c r="C46" s="64">
        <v>36073.368999999999</v>
      </c>
      <c r="D46" s="64" t="s">
        <v>79</v>
      </c>
      <c r="E46">
        <f t="shared" si="0"/>
        <v>-42454.889949154152</v>
      </c>
      <c r="F46">
        <f t="shared" si="5"/>
        <v>-42455</v>
      </c>
      <c r="G46">
        <f t="shared" si="1"/>
        <v>5.750117883872008E-2</v>
      </c>
      <c r="I46" s="5">
        <f t="shared" si="2"/>
        <v>5.750117883872008E-2</v>
      </c>
      <c r="O46">
        <f t="shared" ca="1" si="3"/>
        <v>-1.7371230354309351E-4</v>
      </c>
      <c r="Q46" s="2">
        <f t="shared" si="4"/>
        <v>21054.868999999999</v>
      </c>
    </row>
    <row r="47" spans="1:17" x14ac:dyDescent="0.2">
      <c r="A47" s="62" t="s">
        <v>121</v>
      </c>
      <c r="B47" s="63" t="s">
        <v>44</v>
      </c>
      <c r="C47" s="64">
        <v>36080.150999999998</v>
      </c>
      <c r="D47" s="64" t="s">
        <v>79</v>
      </c>
      <c r="E47">
        <f t="shared" si="0"/>
        <v>-42441.909957238131</v>
      </c>
      <c r="F47">
        <f t="shared" si="5"/>
        <v>-42442</v>
      </c>
      <c r="G47">
        <f t="shared" si="1"/>
        <v>4.70470255240798E-2</v>
      </c>
      <c r="I47" s="5">
        <f t="shared" si="2"/>
        <v>4.70470255240798E-2</v>
      </c>
      <c r="O47">
        <f t="shared" ca="1" si="3"/>
        <v>-1.7365134880826196E-4</v>
      </c>
      <c r="Q47" s="2">
        <f t="shared" si="4"/>
        <v>21061.650999999998</v>
      </c>
    </row>
    <row r="48" spans="1:17" x14ac:dyDescent="0.2">
      <c r="A48" s="62" t="s">
        <v>114</v>
      </c>
      <c r="B48" s="63" t="s">
        <v>44</v>
      </c>
      <c r="C48" s="64">
        <v>36288.637000000002</v>
      </c>
      <c r="D48" s="64" t="s">
        <v>79</v>
      </c>
      <c r="E48">
        <f t="shared" si="0"/>
        <v>-42042.890996075475</v>
      </c>
      <c r="F48">
        <f t="shared" si="5"/>
        <v>-42043</v>
      </c>
      <c r="G48">
        <f t="shared" si="1"/>
        <v>5.6954166138893925E-2</v>
      </c>
      <c r="I48" s="5">
        <f t="shared" si="2"/>
        <v>5.6954166138893925E-2</v>
      </c>
      <c r="O48">
        <f t="shared" ca="1" si="3"/>
        <v>-1.7178050733150828E-4</v>
      </c>
      <c r="Q48" s="2">
        <f t="shared" si="4"/>
        <v>21270.137000000002</v>
      </c>
    </row>
    <row r="49" spans="1:33" x14ac:dyDescent="0.2">
      <c r="A49" s="62" t="s">
        <v>114</v>
      </c>
      <c r="B49" s="63" t="s">
        <v>44</v>
      </c>
      <c r="C49" s="64">
        <v>36317.355000000003</v>
      </c>
      <c r="D49" s="64" t="s">
        <v>79</v>
      </c>
      <c r="E49">
        <f t="shared" si="0"/>
        <v>-41987.927945670803</v>
      </c>
      <c r="F49">
        <f t="shared" si="5"/>
        <v>-41988</v>
      </c>
      <c r="G49">
        <f t="shared" si="1"/>
        <v>3.764813289308222E-2</v>
      </c>
      <c r="I49" s="5">
        <f t="shared" si="2"/>
        <v>3.764813289308222E-2</v>
      </c>
      <c r="O49">
        <f t="shared" ca="1" si="3"/>
        <v>-1.7152262191491317E-4</v>
      </c>
      <c r="Q49" s="2">
        <f t="shared" si="4"/>
        <v>21298.855000000003</v>
      </c>
    </row>
    <row r="50" spans="1:33" x14ac:dyDescent="0.2">
      <c r="A50" t="s">
        <v>13</v>
      </c>
      <c r="C50" s="19">
        <v>36317.368000000002</v>
      </c>
      <c r="D50" s="19" t="s">
        <v>15</v>
      </c>
      <c r="E50">
        <f t="shared" si="0"/>
        <v>-41987.903065120096</v>
      </c>
      <c r="F50">
        <f t="shared" si="5"/>
        <v>-41988</v>
      </c>
      <c r="H50" s="12">
        <v>0</v>
      </c>
      <c r="O50">
        <f t="shared" ca="1" si="3"/>
        <v>-1.7152262191491317E-4</v>
      </c>
      <c r="Q50" s="2">
        <f t="shared" si="4"/>
        <v>21298.868000000002</v>
      </c>
    </row>
    <row r="51" spans="1:33" x14ac:dyDescent="0.2">
      <c r="A51" s="62" t="s">
        <v>114</v>
      </c>
      <c r="B51" s="63" t="s">
        <v>44</v>
      </c>
      <c r="C51" s="64">
        <v>36343.500999999997</v>
      </c>
      <c r="D51" s="64" t="s">
        <v>79</v>
      </c>
      <c r="E51">
        <f t="shared" si="0"/>
        <v>-41937.887416529491</v>
      </c>
      <c r="F51">
        <f t="shared" si="5"/>
        <v>-41938</v>
      </c>
      <c r="G51">
        <f t="shared" ref="G51:G82" si="6">+C51-(C$7+F51*C$8)</f>
        <v>5.8824466301302891E-2</v>
      </c>
      <c r="I51" s="5">
        <f t="shared" ref="I51:I66" si="7">G51</f>
        <v>5.8824466301302891E-2</v>
      </c>
      <c r="O51">
        <f t="shared" ca="1" si="3"/>
        <v>-1.712881806270994E-4</v>
      </c>
      <c r="Q51" s="2">
        <f t="shared" si="4"/>
        <v>21325.000999999997</v>
      </c>
    </row>
    <row r="52" spans="1:33" x14ac:dyDescent="0.2">
      <c r="A52" s="62" t="s">
        <v>85</v>
      </c>
      <c r="B52" s="63" t="s">
        <v>44</v>
      </c>
      <c r="C52" s="64">
        <v>36399.410000000003</v>
      </c>
      <c r="D52" s="64" t="s">
        <v>79</v>
      </c>
      <c r="E52">
        <f t="shared" si="0"/>
        <v>-41830.883823484175</v>
      </c>
      <c r="F52">
        <f t="shared" si="5"/>
        <v>-41831</v>
      </c>
      <c r="G52">
        <f t="shared" si="6"/>
        <v>6.0701819806126878E-2</v>
      </c>
      <c r="I52" s="5">
        <f t="shared" si="7"/>
        <v>6.0701819806126878E-2</v>
      </c>
      <c r="O52">
        <f t="shared" ca="1" si="3"/>
        <v>-1.7078647627117799E-4</v>
      </c>
      <c r="Q52" s="2">
        <f t="shared" si="4"/>
        <v>21380.910000000003</v>
      </c>
    </row>
    <row r="53" spans="1:33" x14ac:dyDescent="0.2">
      <c r="A53" s="62" t="s">
        <v>121</v>
      </c>
      <c r="B53" s="63" t="s">
        <v>44</v>
      </c>
      <c r="C53" s="64">
        <v>36410.375</v>
      </c>
      <c r="D53" s="64" t="s">
        <v>79</v>
      </c>
      <c r="E53">
        <f t="shared" ref="E53:E84" si="8">+(C53-C$7)/C$8</f>
        <v>-41809.898035905411</v>
      </c>
      <c r="F53">
        <f t="shared" si="5"/>
        <v>-41810</v>
      </c>
      <c r="G53">
        <f t="shared" si="6"/>
        <v>5.3275879829016048E-2</v>
      </c>
      <c r="I53" s="5">
        <f t="shared" si="7"/>
        <v>5.3275879829016048E-2</v>
      </c>
      <c r="O53">
        <f t="shared" ref="O53:O84" ca="1" si="9">+C$11+C$12*F53</f>
        <v>-1.7068801093029622E-4</v>
      </c>
      <c r="Q53" s="2">
        <f t="shared" ref="Q53:Q84" si="10">+C53-15018.5</f>
        <v>21391.875</v>
      </c>
    </row>
    <row r="54" spans="1:33" x14ac:dyDescent="0.2">
      <c r="A54" s="62" t="s">
        <v>85</v>
      </c>
      <c r="B54" s="63" t="s">
        <v>44</v>
      </c>
      <c r="C54" s="64">
        <v>36421.373</v>
      </c>
      <c r="D54" s="64" t="s">
        <v>79</v>
      </c>
      <c r="E54">
        <f t="shared" si="8"/>
        <v>-41788.849090005606</v>
      </c>
      <c r="F54">
        <f t="shared" si="5"/>
        <v>-41789</v>
      </c>
      <c r="G54">
        <f t="shared" si="6"/>
        <v>7.8849939862266183E-2</v>
      </c>
      <c r="I54" s="5">
        <f t="shared" si="7"/>
        <v>7.8849939862266183E-2</v>
      </c>
      <c r="O54">
        <f t="shared" ca="1" si="9"/>
        <v>-1.7058954558941446E-4</v>
      </c>
      <c r="Q54" s="2">
        <f t="shared" si="10"/>
        <v>21402.873</v>
      </c>
    </row>
    <row r="55" spans="1:33" x14ac:dyDescent="0.2">
      <c r="A55" s="62" t="s">
        <v>121</v>
      </c>
      <c r="B55" s="63" t="s">
        <v>45</v>
      </c>
      <c r="C55" s="64">
        <v>36436.216999999997</v>
      </c>
      <c r="D55" s="64" t="s">
        <v>79</v>
      </c>
      <c r="E55">
        <f t="shared" si="8"/>
        <v>-41760.439328872977</v>
      </c>
      <c r="F55">
        <f t="shared" si="5"/>
        <v>-41760.5</v>
      </c>
      <c r="G55">
        <f t="shared" si="6"/>
        <v>3.1700449901109096E-2</v>
      </c>
      <c r="I55" s="5">
        <f t="shared" si="7"/>
        <v>3.1700449901109096E-2</v>
      </c>
      <c r="O55">
        <f t="shared" ca="1" si="9"/>
        <v>-1.7045591405536061E-4</v>
      </c>
      <c r="Q55" s="2">
        <f t="shared" si="10"/>
        <v>21417.716999999997</v>
      </c>
    </row>
    <row r="56" spans="1:33" x14ac:dyDescent="0.2">
      <c r="A56" s="62" t="s">
        <v>121</v>
      </c>
      <c r="B56" s="63" t="s">
        <v>44</v>
      </c>
      <c r="C56" s="64">
        <v>36454.266000000003</v>
      </c>
      <c r="D56" s="64" t="s">
        <v>79</v>
      </c>
      <c r="E56">
        <f t="shared" si="8"/>
        <v>-41725.895555046307</v>
      </c>
      <c r="F56">
        <f t="shared" si="5"/>
        <v>-41726</v>
      </c>
      <c r="G56">
        <f t="shared" si="6"/>
        <v>5.4572119959630072E-2</v>
      </c>
      <c r="I56" s="5">
        <f t="shared" si="7"/>
        <v>5.4572119959630072E-2</v>
      </c>
      <c r="O56">
        <f t="shared" ca="1" si="9"/>
        <v>-1.7029414956676913E-4</v>
      </c>
      <c r="Q56" s="2">
        <f t="shared" si="10"/>
        <v>21435.766000000003</v>
      </c>
    </row>
    <row r="57" spans="1:33" x14ac:dyDescent="0.2">
      <c r="A57" s="62" t="s">
        <v>114</v>
      </c>
      <c r="B57" s="63" t="s">
        <v>44</v>
      </c>
      <c r="C57" s="64">
        <v>36598.466999999997</v>
      </c>
      <c r="D57" s="64" t="s">
        <v>79</v>
      </c>
      <c r="E57">
        <f t="shared" si="8"/>
        <v>-41449.910917139627</v>
      </c>
      <c r="F57">
        <f t="shared" si="5"/>
        <v>-41450</v>
      </c>
      <c r="G57">
        <f t="shared" si="6"/>
        <v>4.6545480377972126E-2</v>
      </c>
      <c r="I57" s="5">
        <f t="shared" si="7"/>
        <v>4.6545480377972126E-2</v>
      </c>
      <c r="O57">
        <f t="shared" ca="1" si="9"/>
        <v>-1.6900003365803726E-4</v>
      </c>
      <c r="Q57" s="2">
        <f t="shared" si="10"/>
        <v>21579.966999999997</v>
      </c>
    </row>
    <row r="58" spans="1:33" x14ac:dyDescent="0.2">
      <c r="A58" s="62" t="s">
        <v>121</v>
      </c>
      <c r="B58" s="63" t="s">
        <v>45</v>
      </c>
      <c r="C58" s="64">
        <v>36716.273000000001</v>
      </c>
      <c r="D58" s="64" t="s">
        <v>79</v>
      </c>
      <c r="E58">
        <f t="shared" si="8"/>
        <v>-41224.44336661476</v>
      </c>
      <c r="F58">
        <f t="shared" ref="F58:F89" si="11">ROUND(2*E58,0)/2</f>
        <v>-41224.5</v>
      </c>
      <c r="G58">
        <f t="shared" si="6"/>
        <v>2.9590744059532881E-2</v>
      </c>
      <c r="I58" s="5">
        <f t="shared" si="7"/>
        <v>2.9590744059532881E-2</v>
      </c>
      <c r="O58">
        <f t="shared" ca="1" si="9"/>
        <v>-1.6794270344999728E-4</v>
      </c>
      <c r="Q58" s="2">
        <f t="shared" si="10"/>
        <v>21697.773000000001</v>
      </c>
    </row>
    <row r="59" spans="1:33" x14ac:dyDescent="0.2">
      <c r="A59" s="62" t="s">
        <v>114</v>
      </c>
      <c r="B59" s="63" t="s">
        <v>44</v>
      </c>
      <c r="C59" s="64">
        <v>36839.319000000003</v>
      </c>
      <c r="D59" s="64" t="s">
        <v>79</v>
      </c>
      <c r="E59">
        <f t="shared" si="8"/>
        <v>-40988.947040265659</v>
      </c>
      <c r="F59">
        <f t="shared" si="11"/>
        <v>-40989</v>
      </c>
      <c r="G59">
        <f t="shared" si="6"/>
        <v>2.7671274423482828E-2</v>
      </c>
      <c r="I59" s="5">
        <f t="shared" si="7"/>
        <v>2.7671274423482828E-2</v>
      </c>
      <c r="O59">
        <f t="shared" ca="1" si="9"/>
        <v>-1.6683848498439454E-4</v>
      </c>
      <c r="Q59" s="2">
        <f t="shared" si="10"/>
        <v>21820.819000000003</v>
      </c>
    </row>
    <row r="60" spans="1:33" x14ac:dyDescent="0.2">
      <c r="A60" s="62" t="s">
        <v>114</v>
      </c>
      <c r="B60" s="63" t="s">
        <v>44</v>
      </c>
      <c r="C60" s="64">
        <v>36895.235999999997</v>
      </c>
      <c r="D60" s="64" t="s">
        <v>79</v>
      </c>
      <c r="E60">
        <f t="shared" si="8"/>
        <v>-40881.928136112241</v>
      </c>
      <c r="F60">
        <f t="shared" si="11"/>
        <v>-40882</v>
      </c>
      <c r="G60">
        <f t="shared" si="6"/>
        <v>3.7548627915384714E-2</v>
      </c>
      <c r="I60" s="5">
        <f t="shared" si="7"/>
        <v>3.7548627915384714E-2</v>
      </c>
      <c r="O60">
        <f t="shared" ca="1" si="9"/>
        <v>-1.6633678062847313E-4</v>
      </c>
      <c r="Q60" s="2">
        <f t="shared" si="10"/>
        <v>21876.735999999997</v>
      </c>
    </row>
    <row r="61" spans="1:33" x14ac:dyDescent="0.2">
      <c r="A61" t="s">
        <v>31</v>
      </c>
      <c r="C61" s="19">
        <v>47980.498</v>
      </c>
      <c r="D61" s="19"/>
      <c r="E61">
        <f t="shared" si="8"/>
        <v>-19665.972496617418</v>
      </c>
      <c r="F61">
        <f t="shared" si="11"/>
        <v>-19666</v>
      </c>
      <c r="G61">
        <f t="shared" si="6"/>
        <v>1.4370420401974116E-2</v>
      </c>
      <c r="I61" s="5">
        <f t="shared" si="7"/>
        <v>1.4370420401974116E-2</v>
      </c>
      <c r="O61">
        <f t="shared" ca="1" si="9"/>
        <v>-6.6858653383345125E-5</v>
      </c>
      <c r="Q61" s="2">
        <f t="shared" si="10"/>
        <v>32961.998</v>
      </c>
      <c r="AC61">
        <v>18</v>
      </c>
      <c r="AE61" t="s">
        <v>30</v>
      </c>
      <c r="AG61" t="s">
        <v>32</v>
      </c>
    </row>
    <row r="62" spans="1:33" x14ac:dyDescent="0.2">
      <c r="A62" t="s">
        <v>31</v>
      </c>
      <c r="C62" s="19">
        <v>47990.41</v>
      </c>
      <c r="D62" s="19"/>
      <c r="E62">
        <f t="shared" si="8"/>
        <v>-19647.002033646062</v>
      </c>
      <c r="F62">
        <f t="shared" si="11"/>
        <v>-19647</v>
      </c>
      <c r="G62">
        <f t="shared" si="6"/>
        <v>-1.0625728973536752E-3</v>
      </c>
      <c r="I62" s="5">
        <f t="shared" si="7"/>
        <v>-1.0625728973536752E-3</v>
      </c>
      <c r="O62">
        <f t="shared" ca="1" si="9"/>
        <v>-6.6769565693975913E-5</v>
      </c>
      <c r="Q62" s="2">
        <f t="shared" si="10"/>
        <v>32971.910000000003</v>
      </c>
      <c r="AA62" t="s">
        <v>33</v>
      </c>
      <c r="AC62">
        <v>15</v>
      </c>
      <c r="AE62" t="s">
        <v>30</v>
      </c>
      <c r="AG62" t="s">
        <v>32</v>
      </c>
    </row>
    <row r="63" spans="1:33" x14ac:dyDescent="0.2">
      <c r="A63" t="s">
        <v>31</v>
      </c>
      <c r="C63" s="19">
        <v>47991.470999999998</v>
      </c>
      <c r="D63" s="19"/>
      <c r="E63">
        <f t="shared" si="8"/>
        <v>-19644.971397930516</v>
      </c>
      <c r="F63">
        <f t="shared" si="11"/>
        <v>-19645</v>
      </c>
      <c r="G63">
        <f t="shared" si="6"/>
        <v>1.4944480433769058E-2</v>
      </c>
      <c r="I63" s="5">
        <f t="shared" si="7"/>
        <v>1.4944480433769058E-2</v>
      </c>
      <c r="O63">
        <f t="shared" ca="1" si="9"/>
        <v>-6.676018804246336E-5</v>
      </c>
      <c r="Q63" s="2">
        <f t="shared" si="10"/>
        <v>32972.970999999998</v>
      </c>
      <c r="AA63" t="s">
        <v>33</v>
      </c>
      <c r="AC63">
        <v>15</v>
      </c>
      <c r="AE63" t="s">
        <v>30</v>
      </c>
      <c r="AG63" t="s">
        <v>32</v>
      </c>
    </row>
    <row r="64" spans="1:33" x14ac:dyDescent="0.2">
      <c r="A64" t="s">
        <v>31</v>
      </c>
      <c r="C64" s="19">
        <v>48013.404999999999</v>
      </c>
      <c r="D64" s="19"/>
      <c r="E64">
        <f t="shared" si="8"/>
        <v>-19602.992167218901</v>
      </c>
      <c r="F64">
        <f t="shared" si="11"/>
        <v>-19603</v>
      </c>
      <c r="G64">
        <f t="shared" si="6"/>
        <v>4.0926005021901801E-3</v>
      </c>
      <c r="I64" s="5">
        <f t="shared" si="7"/>
        <v>4.0926005021901801E-3</v>
      </c>
      <c r="O64">
        <f t="shared" ca="1" si="9"/>
        <v>-6.6563257360699815E-5</v>
      </c>
      <c r="Q64" s="2">
        <f t="shared" si="10"/>
        <v>32994.904999999999</v>
      </c>
      <c r="AA64" t="s">
        <v>33</v>
      </c>
      <c r="AC64">
        <v>13</v>
      </c>
      <c r="AE64" t="s">
        <v>30</v>
      </c>
      <c r="AG64" t="s">
        <v>32</v>
      </c>
    </row>
    <row r="65" spans="1:33" x14ac:dyDescent="0.2">
      <c r="A65" t="s">
        <v>31</v>
      </c>
      <c r="C65" s="19">
        <v>48014.462</v>
      </c>
      <c r="D65" s="19"/>
      <c r="E65">
        <f t="shared" si="8"/>
        <v>-19600.969187057406</v>
      </c>
      <c r="F65">
        <f t="shared" si="11"/>
        <v>-19601</v>
      </c>
      <c r="G65">
        <f t="shared" si="6"/>
        <v>1.6099653839773964E-2</v>
      </c>
      <c r="I65" s="5">
        <f t="shared" si="7"/>
        <v>1.6099653839773964E-2</v>
      </c>
      <c r="O65">
        <f t="shared" ca="1" si="9"/>
        <v>-6.6553879709187262E-5</v>
      </c>
      <c r="Q65" s="2">
        <f t="shared" si="10"/>
        <v>32995.962</v>
      </c>
      <c r="AA65" t="s">
        <v>33</v>
      </c>
      <c r="AC65">
        <v>11</v>
      </c>
      <c r="AE65" t="s">
        <v>30</v>
      </c>
      <c r="AG65" t="s">
        <v>32</v>
      </c>
    </row>
    <row r="66" spans="1:33" x14ac:dyDescent="0.2">
      <c r="A66" t="s">
        <v>34</v>
      </c>
      <c r="C66" s="19">
        <v>48512.387999999999</v>
      </c>
      <c r="D66" s="19">
        <v>7.0000000000000001E-3</v>
      </c>
      <c r="E66">
        <f t="shared" si="8"/>
        <v>-18647.9943338017</v>
      </c>
      <c r="F66">
        <f t="shared" si="11"/>
        <v>-18648</v>
      </c>
      <c r="G66">
        <f t="shared" si="6"/>
        <v>2.9605686286231503E-3</v>
      </c>
      <c r="I66" s="5">
        <f t="shared" si="7"/>
        <v>2.9605686286231503E-3</v>
      </c>
      <c r="O66">
        <f t="shared" ca="1" si="9"/>
        <v>-6.2085428763457301E-5</v>
      </c>
      <c r="Q66" s="2">
        <f t="shared" si="10"/>
        <v>33493.887999999999</v>
      </c>
      <c r="AA66" t="s">
        <v>33</v>
      </c>
      <c r="AC66">
        <v>12</v>
      </c>
      <c r="AE66" t="s">
        <v>30</v>
      </c>
      <c r="AG66" t="s">
        <v>32</v>
      </c>
    </row>
    <row r="67" spans="1:33" x14ac:dyDescent="0.2">
      <c r="A67" t="s">
        <v>37</v>
      </c>
      <c r="C67" s="19">
        <v>48883.3649</v>
      </c>
      <c r="D67" s="19"/>
      <c r="E67">
        <f t="shared" si="8"/>
        <v>-17937.985905162182</v>
      </c>
      <c r="F67">
        <f t="shared" si="11"/>
        <v>-17938</v>
      </c>
      <c r="G67">
        <f t="shared" si="6"/>
        <v>7.3645030497573316E-3</v>
      </c>
      <c r="J67" s="5">
        <f>G67</f>
        <v>7.3645030497573316E-3</v>
      </c>
      <c r="O67">
        <f t="shared" ca="1" si="9"/>
        <v>-5.875636247650212E-5</v>
      </c>
      <c r="Q67" s="2">
        <f t="shared" si="10"/>
        <v>33864.8649</v>
      </c>
      <c r="AA67" t="s">
        <v>35</v>
      </c>
      <c r="AB67" t="s">
        <v>36</v>
      </c>
      <c r="AG67" t="s">
        <v>38</v>
      </c>
    </row>
    <row r="68" spans="1:33" x14ac:dyDescent="0.2">
      <c r="A68" t="s">
        <v>37</v>
      </c>
      <c r="C68" s="19">
        <v>48883.365700000002</v>
      </c>
      <c r="D68" s="19"/>
      <c r="E68">
        <f t="shared" si="8"/>
        <v>-17937.984374051368</v>
      </c>
      <c r="F68">
        <f t="shared" si="11"/>
        <v>-17938</v>
      </c>
      <c r="G68">
        <f t="shared" si="6"/>
        <v>8.1645030513755046E-3</v>
      </c>
      <c r="J68" s="5">
        <f>G68</f>
        <v>8.1645030513755046E-3</v>
      </c>
      <c r="O68">
        <f t="shared" ca="1" si="9"/>
        <v>-5.875636247650212E-5</v>
      </c>
      <c r="Q68" s="2">
        <f t="shared" si="10"/>
        <v>33864.865700000002</v>
      </c>
      <c r="AA68" t="s">
        <v>35</v>
      </c>
      <c r="AB68" t="s">
        <v>32</v>
      </c>
      <c r="AG68" t="s">
        <v>38</v>
      </c>
    </row>
    <row r="69" spans="1:33" x14ac:dyDescent="0.2">
      <c r="A69" t="s">
        <v>39</v>
      </c>
      <c r="C69" s="19">
        <v>49581.415000000001</v>
      </c>
      <c r="D69" s="19">
        <v>6.0000000000000001E-3</v>
      </c>
      <c r="E69">
        <f t="shared" si="8"/>
        <v>-16601.995835126407</v>
      </c>
      <c r="F69">
        <f t="shared" si="11"/>
        <v>-16602</v>
      </c>
      <c r="G69">
        <f t="shared" si="6"/>
        <v>2.176131762098521E-3</v>
      </c>
      <c r="I69" s="5">
        <f>G69</f>
        <v>2.176131762098521E-3</v>
      </c>
      <c r="O69">
        <f t="shared" ca="1" si="9"/>
        <v>-5.2492091266118874E-5</v>
      </c>
      <c r="Q69" s="2">
        <f t="shared" si="10"/>
        <v>34562.915000000001</v>
      </c>
      <c r="AA69" t="s">
        <v>33</v>
      </c>
      <c r="AC69">
        <v>11</v>
      </c>
      <c r="AE69" t="s">
        <v>30</v>
      </c>
      <c r="AG69" t="s">
        <v>32</v>
      </c>
    </row>
    <row r="70" spans="1:33" x14ac:dyDescent="0.2">
      <c r="A70" t="s">
        <v>39</v>
      </c>
      <c r="C70" s="19">
        <v>49593.417999999998</v>
      </c>
      <c r="D70" s="19">
        <v>2E-3</v>
      </c>
      <c r="E70">
        <f t="shared" si="8"/>
        <v>-16579.023431267949</v>
      </c>
      <c r="F70">
        <f t="shared" si="11"/>
        <v>-16579</v>
      </c>
      <c r="G70">
        <f t="shared" si="6"/>
        <v>-1.2242754870385397E-2</v>
      </c>
      <c r="I70" s="5">
        <f>G70</f>
        <v>-1.2242754870385397E-2</v>
      </c>
      <c r="O70">
        <f t="shared" ca="1" si="9"/>
        <v>-5.2384248273724555E-5</v>
      </c>
      <c r="Q70" s="2">
        <f t="shared" si="10"/>
        <v>34574.917999999998</v>
      </c>
      <c r="AA70" t="s">
        <v>33</v>
      </c>
      <c r="AC70">
        <v>10</v>
      </c>
      <c r="AE70" t="s">
        <v>30</v>
      </c>
      <c r="AG70" t="s">
        <v>32</v>
      </c>
    </row>
    <row r="71" spans="1:33" x14ac:dyDescent="0.2">
      <c r="A71" s="62" t="s">
        <v>237</v>
      </c>
      <c r="B71" s="63" t="s">
        <v>44</v>
      </c>
      <c r="C71" s="64">
        <v>51021.43</v>
      </c>
      <c r="D71" s="64" t="s">
        <v>79</v>
      </c>
      <c r="E71">
        <f t="shared" si="8"/>
        <v>-13845.967663649077</v>
      </c>
      <c r="F71">
        <f t="shared" si="11"/>
        <v>-13846</v>
      </c>
      <c r="G71">
        <f t="shared" si="6"/>
        <v>1.6895629320060834E-2</v>
      </c>
      <c r="I71" s="5">
        <f>G71</f>
        <v>1.6895629320060834E-2</v>
      </c>
      <c r="O71">
        <f t="shared" ca="1" si="9"/>
        <v>-3.9569687481825293E-5</v>
      </c>
      <c r="Q71" s="2">
        <f t="shared" si="10"/>
        <v>36002.93</v>
      </c>
    </row>
    <row r="72" spans="1:33" x14ac:dyDescent="0.2">
      <c r="A72" s="62" t="s">
        <v>241</v>
      </c>
      <c r="B72" s="63" t="s">
        <v>44</v>
      </c>
      <c r="C72" s="64">
        <v>51708.502</v>
      </c>
      <c r="D72" s="64" t="s">
        <v>79</v>
      </c>
      <c r="E72">
        <f t="shared" si="8"/>
        <v>-12530.988453131637</v>
      </c>
      <c r="F72">
        <f t="shared" si="11"/>
        <v>-12531</v>
      </c>
      <c r="G72">
        <f t="shared" si="6"/>
        <v>6.0331979984766804E-3</v>
      </c>
      <c r="I72" s="5">
        <f>G72</f>
        <v>6.0331979984766804E-3</v>
      </c>
      <c r="O72">
        <f t="shared" ca="1" si="9"/>
        <v>-3.3403881612323812E-5</v>
      </c>
      <c r="Q72" s="2">
        <f t="shared" si="10"/>
        <v>36690.002</v>
      </c>
    </row>
    <row r="73" spans="1:33" x14ac:dyDescent="0.2">
      <c r="A73" t="s">
        <v>29</v>
      </c>
      <c r="B73" s="10"/>
      <c r="C73" s="19">
        <v>52369.454400000002</v>
      </c>
      <c r="D73" s="19">
        <v>2.9999999999999997E-4</v>
      </c>
      <c r="E73">
        <f t="shared" si="8"/>
        <v>-11265.999245098694</v>
      </c>
      <c r="F73">
        <f t="shared" si="11"/>
        <v>-11266</v>
      </c>
      <c r="G73">
        <f t="shared" si="6"/>
        <v>3.9443327113986015E-4</v>
      </c>
      <c r="H73" s="10"/>
      <c r="I73" s="11"/>
      <c r="J73" s="5">
        <f>G73</f>
        <v>3.9443327113986015E-4</v>
      </c>
      <c r="O73">
        <f t="shared" ca="1" si="9"/>
        <v>-2.7472517030636079E-5</v>
      </c>
      <c r="Q73" s="2">
        <f t="shared" si="10"/>
        <v>37350.954400000002</v>
      </c>
    </row>
    <row r="74" spans="1:33" x14ac:dyDescent="0.2">
      <c r="A74" t="s">
        <v>29</v>
      </c>
      <c r="B74" s="11"/>
      <c r="C74" s="19">
        <v>52718.481800000001</v>
      </c>
      <c r="D74" s="19">
        <v>2.9999999999999997E-4</v>
      </c>
      <c r="E74">
        <f t="shared" si="8"/>
        <v>-10597.999712442795</v>
      </c>
      <c r="F74">
        <f t="shared" si="11"/>
        <v>-10598</v>
      </c>
      <c r="G74">
        <f t="shared" si="6"/>
        <v>1.5024762251414359E-4</v>
      </c>
      <c r="H74" s="10"/>
      <c r="I74" s="5"/>
      <c r="J74" s="5">
        <f>G74</f>
        <v>1.5024762251414359E-4</v>
      </c>
      <c r="O74">
        <f t="shared" ca="1" si="9"/>
        <v>-2.4340381425444456E-5</v>
      </c>
      <c r="Q74" s="2">
        <f t="shared" si="10"/>
        <v>37699.981800000001</v>
      </c>
    </row>
    <row r="75" spans="1:33" x14ac:dyDescent="0.2">
      <c r="A75" s="16" t="s">
        <v>48</v>
      </c>
      <c r="B75" s="17" t="s">
        <v>44</v>
      </c>
      <c r="C75" s="18">
        <v>52720.573900000003</v>
      </c>
      <c r="D75" s="18">
        <v>1.9E-3</v>
      </c>
      <c r="E75">
        <f t="shared" si="8"/>
        <v>-10593.99566627831</v>
      </c>
      <c r="F75">
        <f t="shared" si="11"/>
        <v>-10594</v>
      </c>
      <c r="G75">
        <f t="shared" si="6"/>
        <v>2.2643542979494669E-3</v>
      </c>
      <c r="H75" s="10"/>
      <c r="I75" s="5"/>
      <c r="J75" s="5"/>
      <c r="K75" s="5">
        <f>G75</f>
        <v>2.2643542979494669E-3</v>
      </c>
      <c r="O75">
        <f t="shared" ca="1" si="9"/>
        <v>-2.4321626122419357E-5</v>
      </c>
      <c r="Q75" s="2">
        <f t="shared" si="10"/>
        <v>37702.073900000003</v>
      </c>
    </row>
    <row r="76" spans="1:33" x14ac:dyDescent="0.2">
      <c r="A76" s="13" t="s">
        <v>43</v>
      </c>
      <c r="B76" s="15" t="s">
        <v>44</v>
      </c>
      <c r="C76" s="20">
        <v>52812.531580000003</v>
      </c>
      <c r="D76" s="20">
        <v>6.9999999999999994E-5</v>
      </c>
      <c r="E76">
        <f t="shared" si="8"/>
        <v>-10417.998918561309</v>
      </c>
      <c r="F76">
        <f t="shared" si="11"/>
        <v>-10418</v>
      </c>
      <c r="G76">
        <f t="shared" si="6"/>
        <v>5.6504789972677827E-4</v>
      </c>
      <c r="H76" s="10"/>
      <c r="I76" s="5"/>
      <c r="J76" s="5"/>
      <c r="K76">
        <f>G76</f>
        <v>5.6504789972677827E-4</v>
      </c>
      <c r="O76">
        <f t="shared" ca="1" si="9"/>
        <v>-2.3496392789314973E-5</v>
      </c>
      <c r="Q76" s="2">
        <f t="shared" si="10"/>
        <v>37794.031580000003</v>
      </c>
    </row>
    <row r="77" spans="1:33" x14ac:dyDescent="0.2">
      <c r="A77" s="13" t="s">
        <v>40</v>
      </c>
      <c r="B77" s="11"/>
      <c r="C77" s="19">
        <v>52835.5216</v>
      </c>
      <c r="D77" s="19">
        <v>3.8E-3</v>
      </c>
      <c r="E77">
        <f t="shared" si="8"/>
        <v>-10373.998583298953</v>
      </c>
      <c r="F77">
        <f t="shared" si="11"/>
        <v>-10374</v>
      </c>
      <c r="G77">
        <f t="shared" si="6"/>
        <v>7.4022130138473585E-4</v>
      </c>
      <c r="H77" s="10"/>
      <c r="I77" s="5"/>
      <c r="J77" s="5">
        <f>G77</f>
        <v>7.4022130138473585E-4</v>
      </c>
      <c r="O77">
        <f t="shared" ca="1" si="9"/>
        <v>-2.3290084456038882E-5</v>
      </c>
      <c r="Q77" s="2">
        <f t="shared" si="10"/>
        <v>37817.0216</v>
      </c>
    </row>
    <row r="78" spans="1:33" x14ac:dyDescent="0.2">
      <c r="A78" s="13" t="s">
        <v>43</v>
      </c>
      <c r="B78" s="15" t="s">
        <v>44</v>
      </c>
      <c r="C78" s="20">
        <v>52956.218000000001</v>
      </c>
      <c r="D78" s="20">
        <v>2.0000000000000001E-4</v>
      </c>
      <c r="E78">
        <f t="shared" si="8"/>
        <v>-10142.999129407224</v>
      </c>
      <c r="F78">
        <f t="shared" si="11"/>
        <v>-10143</v>
      </c>
      <c r="G78">
        <f t="shared" si="6"/>
        <v>4.5488165778806433E-4</v>
      </c>
      <c r="H78" s="10"/>
      <c r="I78" s="5"/>
      <c r="J78" s="5"/>
      <c r="K78">
        <f t="shared" ref="K78:K84" si="12">G78</f>
        <v>4.5488165778806433E-4</v>
      </c>
      <c r="O78">
        <f t="shared" ca="1" si="9"/>
        <v>-2.2206965706339379E-5</v>
      </c>
      <c r="Q78" s="2">
        <f t="shared" si="10"/>
        <v>37937.718000000001</v>
      </c>
    </row>
    <row r="79" spans="1:33" x14ac:dyDescent="0.2">
      <c r="A79" s="13" t="s">
        <v>43</v>
      </c>
      <c r="B79" s="15" t="s">
        <v>45</v>
      </c>
      <c r="C79" s="20">
        <v>53300.284099999997</v>
      </c>
      <c r="D79" s="20">
        <v>4.0000000000000002E-4</v>
      </c>
      <c r="E79">
        <f t="shared" si="8"/>
        <v>-9484.4949718461394</v>
      </c>
      <c r="F79">
        <f t="shared" si="11"/>
        <v>-9484.5</v>
      </c>
      <c r="G79">
        <f t="shared" si="6"/>
        <v>2.6271926617482677E-3</v>
      </c>
      <c r="H79" s="10"/>
      <c r="I79" s="5"/>
      <c r="J79" s="5"/>
      <c r="K79">
        <f t="shared" si="12"/>
        <v>2.6271926617482677E-3</v>
      </c>
      <c r="O79">
        <f t="shared" ca="1" si="9"/>
        <v>-1.9119373945832369E-5</v>
      </c>
      <c r="Q79" s="2">
        <f t="shared" si="10"/>
        <v>38281.784099999997</v>
      </c>
    </row>
    <row r="80" spans="1:33" x14ac:dyDescent="0.2">
      <c r="A80" s="39" t="s">
        <v>46</v>
      </c>
      <c r="B80" s="40" t="s">
        <v>44</v>
      </c>
      <c r="C80" s="41">
        <v>53456.245199999998</v>
      </c>
      <c r="D80" s="42">
        <v>2.9999999999999997E-4</v>
      </c>
      <c r="E80">
        <f t="shared" si="8"/>
        <v>-9186.0028136015408</v>
      </c>
      <c r="F80">
        <f t="shared" si="11"/>
        <v>-9186</v>
      </c>
      <c r="G80">
        <f t="shared" si="6"/>
        <v>-1.4700968822580762E-3</v>
      </c>
      <c r="H80" s="10"/>
      <c r="I80" s="5"/>
      <c r="J80" s="5"/>
      <c r="K80">
        <f t="shared" si="12"/>
        <v>-1.4700968822580762E-3</v>
      </c>
      <c r="O80">
        <f t="shared" ca="1" si="9"/>
        <v>-1.7719759457584312E-5</v>
      </c>
      <c r="Q80" s="2">
        <f t="shared" si="10"/>
        <v>38437.745199999998</v>
      </c>
    </row>
    <row r="81" spans="1:17" x14ac:dyDescent="0.2">
      <c r="A81" s="43" t="s">
        <v>49</v>
      </c>
      <c r="B81" s="38" t="s">
        <v>44</v>
      </c>
      <c r="C81" s="42">
        <v>53463.558799999999</v>
      </c>
      <c r="D81" s="42">
        <v>4.0000000000000002E-4</v>
      </c>
      <c r="E81">
        <f t="shared" si="8"/>
        <v>-9172.0053985503655</v>
      </c>
      <c r="F81">
        <f t="shared" si="11"/>
        <v>-9172</v>
      </c>
      <c r="G81">
        <f t="shared" si="6"/>
        <v>-2.8207235300214961E-3</v>
      </c>
      <c r="H81" s="10"/>
      <c r="I81" s="5"/>
      <c r="J81" s="5"/>
      <c r="K81">
        <f t="shared" si="12"/>
        <v>-2.8207235300214961E-3</v>
      </c>
      <c r="O81">
        <f t="shared" ca="1" si="9"/>
        <v>-1.7654115896996468E-5</v>
      </c>
      <c r="Q81" s="2">
        <f t="shared" si="10"/>
        <v>38445.058799999999</v>
      </c>
    </row>
    <row r="82" spans="1:17" x14ac:dyDescent="0.2">
      <c r="A82" s="39" t="s">
        <v>46</v>
      </c>
      <c r="B82" s="40" t="s">
        <v>44</v>
      </c>
      <c r="C82" s="41">
        <v>53469.307699999998</v>
      </c>
      <c r="D82" s="42">
        <v>2.9999999999999997E-4</v>
      </c>
      <c r="E82">
        <f t="shared" si="8"/>
        <v>-9161.0026448602966</v>
      </c>
      <c r="F82">
        <f t="shared" si="11"/>
        <v>-9161</v>
      </c>
      <c r="G82">
        <f t="shared" si="6"/>
        <v>-1.381930174829904E-3</v>
      </c>
      <c r="H82" s="10"/>
      <c r="I82" s="5"/>
      <c r="J82" s="5"/>
      <c r="K82">
        <f t="shared" si="12"/>
        <v>-1.381930174829904E-3</v>
      </c>
      <c r="O82">
        <f t="shared" ca="1" si="9"/>
        <v>-1.7602538813677441E-5</v>
      </c>
      <c r="Q82" s="2">
        <f t="shared" si="10"/>
        <v>38450.807699999998</v>
      </c>
    </row>
    <row r="83" spans="1:17" x14ac:dyDescent="0.2">
      <c r="A83" s="44" t="s">
        <v>42</v>
      </c>
      <c r="B83" s="38"/>
      <c r="C83" s="42">
        <v>53515.8097750874</v>
      </c>
      <c r="D83" s="42">
        <v>2.0000000000000001E-4</v>
      </c>
      <c r="E83">
        <f t="shared" si="8"/>
        <v>-9072.0028573768086</v>
      </c>
      <c r="F83">
        <f t="shared" si="11"/>
        <v>-9072</v>
      </c>
      <c r="G83">
        <f t="shared" ref="G83:G113" si="13">+C83-(C$7+F83*C$8)</f>
        <v>-1.4929693061276339E-3</v>
      </c>
      <c r="K83">
        <f t="shared" si="12"/>
        <v>-1.4929693061276339E-3</v>
      </c>
      <c r="O83">
        <f t="shared" ca="1" si="9"/>
        <v>-1.7185233321368975E-5</v>
      </c>
      <c r="Q83" s="2">
        <f t="shared" si="10"/>
        <v>38497.3097750874</v>
      </c>
    </row>
    <row r="84" spans="1:17" x14ac:dyDescent="0.2">
      <c r="A84" s="45" t="s">
        <v>56</v>
      </c>
      <c r="B84" s="46" t="s">
        <v>44</v>
      </c>
      <c r="C84" s="47">
        <v>53834.535400000001</v>
      </c>
      <c r="D84" s="47">
        <v>2.0000000000000001E-4</v>
      </c>
      <c r="E84">
        <f t="shared" si="8"/>
        <v>-8461.9975440774033</v>
      </c>
      <c r="F84">
        <f t="shared" si="11"/>
        <v>-8462</v>
      </c>
      <c r="G84">
        <f t="shared" si="13"/>
        <v>1.2832108986913227E-3</v>
      </c>
      <c r="H84" s="10"/>
      <c r="I84" s="5"/>
      <c r="J84" s="38"/>
      <c r="K84">
        <f t="shared" si="12"/>
        <v>1.2832108986913227E-3</v>
      </c>
      <c r="O84">
        <f t="shared" ca="1" si="9"/>
        <v>-1.4325049610041294E-5</v>
      </c>
      <c r="Q84" s="2">
        <f t="shared" si="10"/>
        <v>38816.035400000001</v>
      </c>
    </row>
    <row r="85" spans="1:17" x14ac:dyDescent="0.2">
      <c r="A85" s="42" t="s">
        <v>57</v>
      </c>
      <c r="B85" s="40"/>
      <c r="C85" s="42">
        <v>53993.371200000001</v>
      </c>
      <c r="D85" s="42">
        <v>2.0000000000000001E-4</v>
      </c>
      <c r="E85">
        <f t="shared" ref="E85:E113" si="14">+(C85-C$7)/C$8</f>
        <v>-8158.0035305156407</v>
      </c>
      <c r="F85">
        <f t="shared" si="11"/>
        <v>-8158</v>
      </c>
      <c r="G85">
        <f t="shared" si="13"/>
        <v>-1.8446819740347564E-3</v>
      </c>
      <c r="H85" s="10"/>
      <c r="I85" s="5"/>
      <c r="J85" s="5">
        <f>G85</f>
        <v>-1.8446819740347564E-3</v>
      </c>
      <c r="O85">
        <f t="shared" ref="O85:O113" ca="1" si="15">+C$11+C$12*F85</f>
        <v>-1.289964658013373E-5</v>
      </c>
      <c r="Q85" s="2">
        <f t="shared" ref="Q85:Q113" si="16">+C85-15018.5</f>
        <v>38974.871200000001</v>
      </c>
    </row>
    <row r="86" spans="1:17" x14ac:dyDescent="0.2">
      <c r="A86" s="42" t="s">
        <v>59</v>
      </c>
      <c r="B86" s="38" t="s">
        <v>44</v>
      </c>
      <c r="C86" s="42">
        <v>54116.682769999999</v>
      </c>
      <c r="D86" s="42">
        <v>4.0000000000000002E-4</v>
      </c>
      <c r="E86">
        <f t="shared" si="14"/>
        <v>-7921.9989327933299</v>
      </c>
      <c r="F86">
        <f t="shared" si="11"/>
        <v>-7922</v>
      </c>
      <c r="G86">
        <f t="shared" si="13"/>
        <v>5.5761171824997291E-4</v>
      </c>
      <c r="H86" s="10"/>
      <c r="I86" s="5"/>
      <c r="K86" s="5">
        <f t="shared" ref="K86:K91" si="17">G86</f>
        <v>5.5761171824997291E-4</v>
      </c>
      <c r="O86">
        <f t="shared" ca="1" si="15"/>
        <v>-1.1793083701652858E-5</v>
      </c>
      <c r="Q86" s="2">
        <f t="shared" si="16"/>
        <v>39098.182769999999</v>
      </c>
    </row>
    <row r="87" spans="1:17" x14ac:dyDescent="0.2">
      <c r="A87" s="45" t="s">
        <v>65</v>
      </c>
      <c r="B87" s="48" t="s">
        <v>44</v>
      </c>
      <c r="C87" s="45">
        <v>54193.487300000001</v>
      </c>
      <c r="D87" s="45">
        <v>1.2E-4</v>
      </c>
      <c r="E87">
        <f t="shared" si="14"/>
        <v>-7775.0036248437054</v>
      </c>
      <c r="F87">
        <f t="shared" si="11"/>
        <v>-7775</v>
      </c>
      <c r="G87">
        <f t="shared" si="13"/>
        <v>-1.8939680521725677E-3</v>
      </c>
      <c r="H87" s="10"/>
      <c r="I87" s="5"/>
      <c r="J87" s="38"/>
      <c r="K87">
        <f t="shared" si="17"/>
        <v>-1.8939680521725677E-3</v>
      </c>
      <c r="O87">
        <f t="shared" ca="1" si="15"/>
        <v>-1.1103826315480445E-5</v>
      </c>
      <c r="Q87" s="2">
        <f t="shared" si="16"/>
        <v>39174.987300000001</v>
      </c>
    </row>
    <row r="88" spans="1:17" x14ac:dyDescent="0.2">
      <c r="A88" s="62" t="s">
        <v>330</v>
      </c>
      <c r="B88" s="63" t="s">
        <v>44</v>
      </c>
      <c r="C88" s="64">
        <v>54389.4211</v>
      </c>
      <c r="D88" s="64" t="s">
        <v>79</v>
      </c>
      <c r="E88">
        <f t="shared" si="14"/>
        <v>-7400.0081751125554</v>
      </c>
      <c r="F88">
        <f t="shared" si="11"/>
        <v>-7400</v>
      </c>
      <c r="G88">
        <f t="shared" si="13"/>
        <v>-4.2714674782473594E-3</v>
      </c>
      <c r="K88" s="5">
        <f t="shared" si="17"/>
        <v>-4.2714674782473594E-3</v>
      </c>
      <c r="O88">
        <f t="shared" ca="1" si="15"/>
        <v>-9.3455166568773652E-6</v>
      </c>
      <c r="Q88" s="2">
        <f t="shared" si="16"/>
        <v>39370.9211</v>
      </c>
    </row>
    <row r="89" spans="1:17" x14ac:dyDescent="0.2">
      <c r="A89" s="42" t="s">
        <v>60</v>
      </c>
      <c r="B89" s="38" t="s">
        <v>45</v>
      </c>
      <c r="C89" s="42">
        <v>54627.42409</v>
      </c>
      <c r="D89" s="42">
        <v>2.9999999999999997E-4</v>
      </c>
      <c r="E89">
        <f t="shared" si="14"/>
        <v>-6944.496985759778</v>
      </c>
      <c r="F89">
        <f t="shared" si="11"/>
        <v>-6944.5</v>
      </c>
      <c r="G89">
        <f t="shared" si="13"/>
        <v>1.5749298836453818E-3</v>
      </c>
      <c r="H89" s="10"/>
      <c r="I89" s="5"/>
      <c r="K89" s="5">
        <f t="shared" si="17"/>
        <v>1.5749298836453818E-3</v>
      </c>
      <c r="O89">
        <f t="shared" ca="1" si="15"/>
        <v>-7.209756524894157E-6</v>
      </c>
      <c r="Q89" s="2">
        <f t="shared" si="16"/>
        <v>39608.92409</v>
      </c>
    </row>
    <row r="90" spans="1:17" x14ac:dyDescent="0.2">
      <c r="A90" s="62" t="s">
        <v>341</v>
      </c>
      <c r="B90" s="63" t="s">
        <v>44</v>
      </c>
      <c r="C90" s="64">
        <v>54703.444499999998</v>
      </c>
      <c r="D90" s="64" t="s">
        <v>72</v>
      </c>
      <c r="E90">
        <f t="shared" si="14"/>
        <v>-6799.0023960733861</v>
      </c>
      <c r="F90">
        <f t="shared" ref="F90:F115" si="18">ROUND(2*E90,0)/2</f>
        <v>-6799</v>
      </c>
      <c r="G90">
        <f t="shared" si="13"/>
        <v>-1.251939895155374E-3</v>
      </c>
      <c r="K90" s="5">
        <f t="shared" si="17"/>
        <v>-1.251939895155374E-3</v>
      </c>
      <c r="O90">
        <f t="shared" ca="1" si="15"/>
        <v>-6.5275323773561585E-6</v>
      </c>
      <c r="Q90" s="2">
        <f t="shared" si="16"/>
        <v>39684.944499999998</v>
      </c>
    </row>
    <row r="91" spans="1:17" x14ac:dyDescent="0.2">
      <c r="A91" s="45" t="s">
        <v>65</v>
      </c>
      <c r="B91" s="48" t="s">
        <v>45</v>
      </c>
      <c r="C91" s="45">
        <v>54763.272669999998</v>
      </c>
      <c r="D91" s="45">
        <v>1.2E-4</v>
      </c>
      <c r="E91">
        <f t="shared" si="14"/>
        <v>-6684.4979485725362</v>
      </c>
      <c r="F91">
        <f t="shared" si="18"/>
        <v>-6684.5</v>
      </c>
      <c r="G91">
        <f t="shared" si="13"/>
        <v>1.0718636185629293E-3</v>
      </c>
      <c r="H91" s="10"/>
      <c r="I91" s="5"/>
      <c r="J91" s="38"/>
      <c r="K91">
        <f t="shared" si="17"/>
        <v>1.0718636185629293E-3</v>
      </c>
      <c r="O91">
        <f t="shared" ca="1" si="15"/>
        <v>-5.9906618282626837E-6</v>
      </c>
      <c r="Q91" s="2">
        <f t="shared" si="16"/>
        <v>39744.772669999998</v>
      </c>
    </row>
    <row r="92" spans="1:17" x14ac:dyDescent="0.2">
      <c r="A92" s="45" t="s">
        <v>64</v>
      </c>
      <c r="B92" s="48" t="s">
        <v>45</v>
      </c>
      <c r="C92" s="45">
        <v>54937.521099999998</v>
      </c>
      <c r="D92" s="45">
        <v>2.0000000000000001E-4</v>
      </c>
      <c r="E92">
        <f t="shared" si="14"/>
        <v>-6351.0058794512461</v>
      </c>
      <c r="F92">
        <f t="shared" si="18"/>
        <v>-6351</v>
      </c>
      <c r="G92">
        <f t="shared" si="13"/>
        <v>-3.0719925416633487E-3</v>
      </c>
      <c r="H92" s="10"/>
      <c r="I92" s="5"/>
      <c r="J92" s="38">
        <f>G92</f>
        <v>-3.0719925416633487E-3</v>
      </c>
      <c r="O92">
        <f t="shared" ca="1" si="15"/>
        <v>-4.4269384385450104E-6</v>
      </c>
      <c r="Q92" s="2">
        <f t="shared" si="16"/>
        <v>39919.021099999998</v>
      </c>
    </row>
    <row r="93" spans="1:17" x14ac:dyDescent="0.2">
      <c r="A93" s="45" t="s">
        <v>63</v>
      </c>
      <c r="B93" s="48" t="s">
        <v>44</v>
      </c>
      <c r="C93" s="45">
        <v>54943.538</v>
      </c>
      <c r="D93" s="45">
        <v>1.2999999999999999E-3</v>
      </c>
      <c r="E93">
        <f t="shared" si="14"/>
        <v>-6339.490203638863</v>
      </c>
      <c r="F93">
        <f t="shared" si="18"/>
        <v>-6339.5</v>
      </c>
      <c r="G93">
        <f t="shared" si="13"/>
        <v>5.1185641423217021E-3</v>
      </c>
      <c r="H93" s="10"/>
      <c r="I93" s="5"/>
      <c r="J93" s="38">
        <f>G93</f>
        <v>5.1185641423217021E-3</v>
      </c>
      <c r="O93">
        <f t="shared" ca="1" si="15"/>
        <v>-4.3730169423478478E-6</v>
      </c>
      <c r="Q93" s="2">
        <f t="shared" si="16"/>
        <v>39925.038</v>
      </c>
    </row>
    <row r="94" spans="1:17" x14ac:dyDescent="0.2">
      <c r="A94" s="62" t="s">
        <v>361</v>
      </c>
      <c r="B94" s="63" t="s">
        <v>45</v>
      </c>
      <c r="C94" s="64">
        <v>55034.450700000001</v>
      </c>
      <c r="D94" s="64" t="s">
        <v>79</v>
      </c>
      <c r="E94">
        <f t="shared" si="14"/>
        <v>-6165.4934311433899</v>
      </c>
      <c r="F94">
        <f t="shared" si="18"/>
        <v>-6165.5</v>
      </c>
      <c r="G94">
        <f t="shared" si="13"/>
        <v>3.4322044157306664E-3</v>
      </c>
      <c r="K94" s="5">
        <f>G94</f>
        <v>3.4322044157306664E-3</v>
      </c>
      <c r="O94">
        <f t="shared" ca="1" si="15"/>
        <v>-3.5571612607560168E-6</v>
      </c>
      <c r="Q94" s="2">
        <f t="shared" si="16"/>
        <v>40015.950700000001</v>
      </c>
    </row>
    <row r="95" spans="1:17" x14ac:dyDescent="0.2">
      <c r="A95" s="62" t="s">
        <v>368</v>
      </c>
      <c r="B95" s="63" t="s">
        <v>44</v>
      </c>
      <c r="C95" s="64">
        <v>55311.106899999999</v>
      </c>
      <c r="D95" s="64" t="s">
        <v>79</v>
      </c>
      <c r="E95">
        <f t="shared" si="14"/>
        <v>-5636.0043070621405</v>
      </c>
      <c r="F95">
        <f t="shared" si="18"/>
        <v>-5636</v>
      </c>
      <c r="G95">
        <f t="shared" si="13"/>
        <v>-2.2504247754113749E-3</v>
      </c>
      <c r="I95" s="5"/>
      <c r="K95" s="5">
        <f>G95</f>
        <v>-2.2504247754113749E-3</v>
      </c>
      <c r="O95">
        <f t="shared" ca="1" si="15"/>
        <v>-1.0744280228084638E-6</v>
      </c>
      <c r="Q95" s="2">
        <f t="shared" si="16"/>
        <v>40292.606899999999</v>
      </c>
    </row>
    <row r="96" spans="1:17" x14ac:dyDescent="0.2">
      <c r="A96" s="62" t="s">
        <v>368</v>
      </c>
      <c r="B96" s="63" t="s">
        <v>44</v>
      </c>
      <c r="C96" s="64">
        <v>55312.155200000001</v>
      </c>
      <c r="D96" s="64" t="s">
        <v>79</v>
      </c>
      <c r="E96">
        <f t="shared" si="14"/>
        <v>-5633.9979777307335</v>
      </c>
      <c r="F96">
        <f t="shared" si="18"/>
        <v>-5634</v>
      </c>
      <c r="G96">
        <f t="shared" si="13"/>
        <v>1.0566285563982092E-3</v>
      </c>
      <c r="I96" s="5"/>
      <c r="K96" s="5">
        <f>G96</f>
        <v>1.0566285563982092E-3</v>
      </c>
      <c r="O96">
        <f t="shared" ca="1" si="15"/>
        <v>-1.0650503712959142E-6</v>
      </c>
      <c r="Q96" s="2">
        <f t="shared" si="16"/>
        <v>40293.655200000001</v>
      </c>
    </row>
    <row r="97" spans="1:17" x14ac:dyDescent="0.2">
      <c r="A97" s="45" t="s">
        <v>66</v>
      </c>
      <c r="B97" s="48" t="s">
        <v>45</v>
      </c>
      <c r="C97" s="45">
        <v>55712.386400000003</v>
      </c>
      <c r="D97" s="45">
        <v>1.9E-3</v>
      </c>
      <c r="E97">
        <f t="shared" si="14"/>
        <v>-4868.0000802753711</v>
      </c>
      <c r="F97">
        <f t="shared" si="18"/>
        <v>-4868</v>
      </c>
      <c r="G97">
        <f t="shared" si="13"/>
        <v>-4.1943596443161368E-5</v>
      </c>
      <c r="H97" s="10"/>
      <c r="I97" s="5"/>
      <c r="J97" s="38">
        <f>G97</f>
        <v>-4.1943596443161368E-5</v>
      </c>
      <c r="O97">
        <f t="shared" ca="1" si="15"/>
        <v>2.5265901580106486E-6</v>
      </c>
      <c r="Q97" s="2">
        <f t="shared" si="16"/>
        <v>40693.886400000003</v>
      </c>
    </row>
    <row r="98" spans="1:17" x14ac:dyDescent="0.2">
      <c r="A98" s="68" t="s">
        <v>67</v>
      </c>
      <c r="B98" s="69" t="s">
        <v>44</v>
      </c>
      <c r="C98" s="70">
        <v>55804.345110000002</v>
      </c>
      <c r="D98" s="70">
        <v>2.0000000000000001E-4</v>
      </c>
      <c r="E98">
        <f t="shared" si="14"/>
        <v>-4692.0013612532011</v>
      </c>
      <c r="F98">
        <f t="shared" si="18"/>
        <v>-4692</v>
      </c>
      <c r="G98">
        <f t="shared" si="13"/>
        <v>-7.1124999521998689E-4</v>
      </c>
      <c r="H98" s="10"/>
      <c r="I98" s="5"/>
      <c r="K98">
        <f>G98</f>
        <v>-7.1124999521998689E-4</v>
      </c>
      <c r="N98" s="38"/>
      <c r="O98">
        <f t="shared" ca="1" si="15"/>
        <v>3.3518234911150292E-6</v>
      </c>
      <c r="Q98" s="2">
        <f t="shared" si="16"/>
        <v>40785.845110000002</v>
      </c>
    </row>
    <row r="99" spans="1:17" x14ac:dyDescent="0.2">
      <c r="A99" s="68" t="s">
        <v>68</v>
      </c>
      <c r="B99" s="69" t="s">
        <v>45</v>
      </c>
      <c r="C99" s="70">
        <v>56001.326000000001</v>
      </c>
      <c r="D99" s="70">
        <v>3.3E-3</v>
      </c>
      <c r="E99">
        <f t="shared" si="14"/>
        <v>-4315.0018979957531</v>
      </c>
      <c r="F99">
        <f t="shared" si="18"/>
        <v>-4315</v>
      </c>
      <c r="G99">
        <f t="shared" si="13"/>
        <v>-9.9169608438387513E-4</v>
      </c>
      <c r="H99" s="10"/>
      <c r="I99" s="5"/>
      <c r="J99" s="38">
        <f>G99</f>
        <v>-9.9169608438387513E-4</v>
      </c>
      <c r="O99">
        <f t="shared" ca="1" si="15"/>
        <v>5.1195108012306585E-6</v>
      </c>
      <c r="Q99" s="2">
        <f t="shared" si="16"/>
        <v>40982.826000000001</v>
      </c>
    </row>
    <row r="100" spans="1:17" x14ac:dyDescent="0.2">
      <c r="A100" s="68" t="s">
        <v>68</v>
      </c>
      <c r="B100" s="69" t="s">
        <v>44</v>
      </c>
      <c r="C100" s="70">
        <v>56001.592299999997</v>
      </c>
      <c r="D100" s="70">
        <v>4.1999999999999997E-3</v>
      </c>
      <c r="E100">
        <f t="shared" si="14"/>
        <v>-4314.4922294839298</v>
      </c>
      <c r="F100">
        <f t="shared" si="18"/>
        <v>-4314.5</v>
      </c>
      <c r="G100">
        <f t="shared" si="13"/>
        <v>4.06006724369945E-3</v>
      </c>
      <c r="H100" s="10"/>
      <c r="I100" s="5"/>
      <c r="J100" s="38">
        <f>G100</f>
        <v>4.06006724369945E-3</v>
      </c>
      <c r="O100">
        <f t="shared" ca="1" si="15"/>
        <v>5.1218552141087967E-6</v>
      </c>
      <c r="Q100" s="2">
        <f t="shared" si="16"/>
        <v>40983.092299999997</v>
      </c>
    </row>
    <row r="101" spans="1:17" x14ac:dyDescent="0.2">
      <c r="A101" s="62" t="s">
        <v>397</v>
      </c>
      <c r="B101" s="63" t="s">
        <v>45</v>
      </c>
      <c r="C101" s="64">
        <v>56013.083599999998</v>
      </c>
      <c r="D101" s="64" t="s">
        <v>79</v>
      </c>
      <c r="E101">
        <f t="shared" si="14"/>
        <v>-4292.499162379142</v>
      </c>
      <c r="F101">
        <f t="shared" si="18"/>
        <v>-4292.5</v>
      </c>
      <c r="G101">
        <f t="shared" si="13"/>
        <v>4.37653943663463E-4</v>
      </c>
      <c r="I101" s="5"/>
      <c r="K101" s="5">
        <f>G101</f>
        <v>4.37653943663463E-4</v>
      </c>
      <c r="O101">
        <f t="shared" ca="1" si="15"/>
        <v>5.2250093807468456E-6</v>
      </c>
      <c r="Q101" s="2">
        <f t="shared" si="16"/>
        <v>40994.583599999998</v>
      </c>
    </row>
    <row r="102" spans="1:17" x14ac:dyDescent="0.2">
      <c r="A102" s="62" t="s">
        <v>397</v>
      </c>
      <c r="B102" s="63" t="s">
        <v>45</v>
      </c>
      <c r="C102" s="64">
        <v>56014.131099999999</v>
      </c>
      <c r="D102" s="64" t="s">
        <v>79</v>
      </c>
      <c r="E102">
        <f t="shared" si="14"/>
        <v>-4290.4943641585505</v>
      </c>
      <c r="F102">
        <f t="shared" si="18"/>
        <v>-4290.5</v>
      </c>
      <c r="G102">
        <f t="shared" si="13"/>
        <v>2.9447072811308317E-3</v>
      </c>
      <c r="I102" s="5"/>
      <c r="K102" s="5">
        <f>G102</f>
        <v>2.9447072811308317E-3</v>
      </c>
      <c r="O102">
        <f t="shared" ca="1" si="15"/>
        <v>5.2343870322593951E-6</v>
      </c>
      <c r="Q102" s="2">
        <f t="shared" si="16"/>
        <v>40995.631099999999</v>
      </c>
    </row>
    <row r="103" spans="1:17" x14ac:dyDescent="0.2">
      <c r="A103" s="68" t="s">
        <v>67</v>
      </c>
      <c r="B103" s="69" t="s">
        <v>44</v>
      </c>
      <c r="C103" s="70">
        <v>56143.443249999997</v>
      </c>
      <c r="D103" s="70">
        <v>2.0000000000000001E-4</v>
      </c>
      <c r="E103">
        <f t="shared" si="14"/>
        <v>-4043.0053252844446</v>
      </c>
      <c r="F103">
        <f t="shared" si="18"/>
        <v>-4043</v>
      </c>
      <c r="G103">
        <f t="shared" si="13"/>
        <v>-2.7824423450510949E-3</v>
      </c>
      <c r="H103" s="10"/>
      <c r="I103" s="5"/>
      <c r="K103">
        <f>G103</f>
        <v>-2.7824423450510949E-3</v>
      </c>
      <c r="N103" s="38"/>
      <c r="O103">
        <f t="shared" ca="1" si="15"/>
        <v>6.3948714069374294E-6</v>
      </c>
      <c r="Q103" s="2">
        <f t="shared" si="16"/>
        <v>41124.943249999997</v>
      </c>
    </row>
    <row r="104" spans="1:17" x14ac:dyDescent="0.2">
      <c r="A104" s="68" t="s">
        <v>67</v>
      </c>
      <c r="B104" s="69" t="s">
        <v>44</v>
      </c>
      <c r="C104" s="70">
        <v>56143.443249999997</v>
      </c>
      <c r="D104" s="70">
        <v>2.0000000000000001E-4</v>
      </c>
      <c r="E104">
        <f t="shared" si="14"/>
        <v>-4043.0053252844446</v>
      </c>
      <c r="F104">
        <f t="shared" si="18"/>
        <v>-4043</v>
      </c>
      <c r="G104">
        <f t="shared" si="13"/>
        <v>-2.7824423450510949E-3</v>
      </c>
      <c r="H104" s="10"/>
      <c r="I104" s="5"/>
      <c r="K104">
        <f>G104</f>
        <v>-2.7824423450510949E-3</v>
      </c>
      <c r="N104" s="38"/>
      <c r="O104">
        <f t="shared" ca="1" si="15"/>
        <v>6.3948714069374294E-6</v>
      </c>
      <c r="Q104" s="2">
        <f t="shared" si="16"/>
        <v>41124.943249999997</v>
      </c>
    </row>
    <row r="105" spans="1:17" x14ac:dyDescent="0.2">
      <c r="A105" s="68" t="s">
        <v>69</v>
      </c>
      <c r="B105" s="69" t="s">
        <v>45</v>
      </c>
      <c r="C105" s="70">
        <v>56187.335099999997</v>
      </c>
      <c r="D105" s="70">
        <v>2.0000000000000001E-4</v>
      </c>
      <c r="E105">
        <f t="shared" si="14"/>
        <v>-3959.0012176201094</v>
      </c>
      <c r="F105">
        <f t="shared" si="18"/>
        <v>-3959</v>
      </c>
      <c r="G105">
        <f t="shared" si="13"/>
        <v>-6.362022104440257E-4</v>
      </c>
      <c r="H105" s="10"/>
      <c r="I105" s="5"/>
      <c r="J105" s="38">
        <f>G105</f>
        <v>-6.362022104440257E-4</v>
      </c>
      <c r="O105">
        <f t="shared" ca="1" si="15"/>
        <v>6.7887327704645188E-6</v>
      </c>
      <c r="Q105" s="2">
        <f t="shared" si="16"/>
        <v>41168.835099999997</v>
      </c>
    </row>
    <row r="106" spans="1:17" x14ac:dyDescent="0.2">
      <c r="A106" s="68" t="s">
        <v>67</v>
      </c>
      <c r="B106" s="69" t="s">
        <v>45</v>
      </c>
      <c r="C106" s="70">
        <v>56263.358319999999</v>
      </c>
      <c r="D106" s="70">
        <v>1E-3</v>
      </c>
      <c r="E106">
        <f t="shared" si="14"/>
        <v>-3813.5012499069771</v>
      </c>
      <c r="F106">
        <f t="shared" si="18"/>
        <v>-3813.5</v>
      </c>
      <c r="G106">
        <f t="shared" si="13"/>
        <v>-6.5307198383379728E-4</v>
      </c>
      <c r="H106" s="10"/>
      <c r="I106" s="5"/>
      <c r="K106">
        <f t="shared" ref="K106:K113" si="19">G106</f>
        <v>-6.5307198383379728E-4</v>
      </c>
      <c r="N106" s="38"/>
      <c r="O106">
        <f t="shared" ca="1" si="15"/>
        <v>7.4709569180025173E-6</v>
      </c>
      <c r="Q106" s="2">
        <f t="shared" si="16"/>
        <v>41244.858319999999</v>
      </c>
    </row>
    <row r="107" spans="1:17" x14ac:dyDescent="0.2">
      <c r="A107" s="76" t="s">
        <v>418</v>
      </c>
      <c r="B107" s="77" t="s">
        <v>44</v>
      </c>
      <c r="C107" s="78">
        <v>57088.642650000002</v>
      </c>
      <c r="D107" s="78">
        <v>2.0000000000000001E-4</v>
      </c>
      <c r="E107">
        <f t="shared" si="14"/>
        <v>-2233.9990482224116</v>
      </c>
      <c r="F107">
        <f t="shared" si="18"/>
        <v>-2234</v>
      </c>
      <c r="G107">
        <f t="shared" si="13"/>
        <v>4.9730043247109279E-4</v>
      </c>
      <c r="H107" s="10"/>
      <c r="I107" s="5"/>
      <c r="K107">
        <f t="shared" si="19"/>
        <v>4.9730043247109279E-4</v>
      </c>
      <c r="N107" s="38"/>
      <c r="O107">
        <f t="shared" ca="1" si="15"/>
        <v>1.48769572000387E-5</v>
      </c>
      <c r="Q107" s="2">
        <f t="shared" si="16"/>
        <v>42070.142650000002</v>
      </c>
    </row>
    <row r="108" spans="1:17" x14ac:dyDescent="0.2">
      <c r="A108" s="76" t="s">
        <v>418</v>
      </c>
      <c r="B108" s="77" t="s">
        <v>44</v>
      </c>
      <c r="C108" s="78">
        <v>57100.657630000002</v>
      </c>
      <c r="D108" s="78">
        <v>5.9999999999999995E-4</v>
      </c>
      <c r="E108">
        <f t="shared" si="14"/>
        <v>-2211.0037159795274</v>
      </c>
      <c r="F108">
        <f t="shared" si="18"/>
        <v>-2211</v>
      </c>
      <c r="G108">
        <f t="shared" si="13"/>
        <v>-1.9415861970628612E-3</v>
      </c>
      <c r="H108" s="10"/>
      <c r="I108" s="5"/>
      <c r="K108">
        <f t="shared" si="19"/>
        <v>-1.9415861970628612E-3</v>
      </c>
      <c r="N108" s="38"/>
      <c r="O108">
        <f t="shared" ca="1" si="15"/>
        <v>1.4984800192433022E-5</v>
      </c>
      <c r="Q108" s="2">
        <f t="shared" si="16"/>
        <v>42082.157630000002</v>
      </c>
    </row>
    <row r="109" spans="1:17" x14ac:dyDescent="0.2">
      <c r="A109" s="18" t="s">
        <v>417</v>
      </c>
      <c r="B109" s="17" t="s">
        <v>45</v>
      </c>
      <c r="C109" s="18">
        <v>57135.410100000001</v>
      </c>
      <c r="D109" s="18">
        <v>4.0000000000000002E-4</v>
      </c>
      <c r="E109">
        <f t="shared" si="14"/>
        <v>-2144.4913627412493</v>
      </c>
      <c r="F109">
        <f t="shared" si="18"/>
        <v>-2144.5</v>
      </c>
      <c r="G109">
        <f t="shared" si="13"/>
        <v>4.5129372374503873E-3</v>
      </c>
      <c r="H109" s="10"/>
      <c r="I109" s="5"/>
      <c r="K109">
        <f t="shared" si="19"/>
        <v>4.5129372374503873E-3</v>
      </c>
      <c r="N109" s="38"/>
      <c r="O109">
        <f t="shared" ca="1" si="15"/>
        <v>1.5296607105225301E-5</v>
      </c>
      <c r="Q109" s="2">
        <f t="shared" si="16"/>
        <v>42116.910100000001</v>
      </c>
    </row>
    <row r="110" spans="1:17" ht="12" customHeight="1" x14ac:dyDescent="0.2">
      <c r="A110" s="18" t="s">
        <v>417</v>
      </c>
      <c r="B110" s="17" t="s">
        <v>44</v>
      </c>
      <c r="C110" s="18">
        <v>57188.438199999997</v>
      </c>
      <c r="D110" s="18">
        <v>2.0000000000000001E-4</v>
      </c>
      <c r="E110">
        <f t="shared" si="14"/>
        <v>-2043.0014911219218</v>
      </c>
      <c r="F110">
        <f t="shared" si="18"/>
        <v>-2043</v>
      </c>
      <c r="G110">
        <f t="shared" si="13"/>
        <v>-7.7910594700369984E-4</v>
      </c>
      <c r="H110" s="10"/>
      <c r="I110" s="5"/>
      <c r="K110">
        <f t="shared" si="19"/>
        <v>-7.7910594700369984E-4</v>
      </c>
      <c r="N110" s="38"/>
      <c r="O110">
        <f t="shared" ca="1" si="15"/>
        <v>1.5772522919487202E-5</v>
      </c>
      <c r="Q110" s="2">
        <f t="shared" si="16"/>
        <v>42169.938199999997</v>
      </c>
    </row>
    <row r="111" spans="1:17" ht="12" customHeight="1" x14ac:dyDescent="0.2">
      <c r="A111" s="80" t="s">
        <v>0</v>
      </c>
      <c r="B111" s="81" t="s">
        <v>44</v>
      </c>
      <c r="C111" s="81">
        <v>57852.531900000002</v>
      </c>
      <c r="D111" s="81">
        <v>2.0000000000000001E-4</v>
      </c>
      <c r="E111">
        <f t="shared" si="14"/>
        <v>-772.00018509342351</v>
      </c>
      <c r="F111">
        <f t="shared" si="18"/>
        <v>-772</v>
      </c>
      <c r="G111">
        <f t="shared" si="13"/>
        <v>-9.6710660727694631E-5</v>
      </c>
      <c r="H111" s="10"/>
      <c r="I111" s="5"/>
      <c r="K111">
        <f t="shared" si="19"/>
        <v>-9.6710660727694631E-5</v>
      </c>
      <c r="N111" s="38"/>
      <c r="O111">
        <f t="shared" ca="1" si="15"/>
        <v>2.1732020455712585E-5</v>
      </c>
      <c r="Q111" s="2">
        <f t="shared" si="16"/>
        <v>42834.031900000002</v>
      </c>
    </row>
    <row r="112" spans="1:17" ht="12" customHeight="1" x14ac:dyDescent="0.2">
      <c r="A112" s="71" t="s">
        <v>421</v>
      </c>
      <c r="B112" s="72" t="s">
        <v>44</v>
      </c>
      <c r="C112" s="73">
        <v>57969.570950000081</v>
      </c>
      <c r="D112" s="73">
        <v>2.0000000000000001E-4</v>
      </c>
      <c r="E112">
        <f t="shared" si="14"/>
        <v>-548.00049136581458</v>
      </c>
      <c r="F112">
        <f t="shared" si="18"/>
        <v>-548</v>
      </c>
      <c r="G112">
        <f t="shared" si="13"/>
        <v>-2.5673690834082663E-4</v>
      </c>
      <c r="K112">
        <f t="shared" si="19"/>
        <v>-2.5673690834082663E-4</v>
      </c>
      <c r="O112">
        <f t="shared" ca="1" si="15"/>
        <v>2.2782317425118159E-5</v>
      </c>
      <c r="Q112" s="2">
        <f t="shared" si="16"/>
        <v>42951.070950000081</v>
      </c>
    </row>
    <row r="113" spans="1:17" ht="12" customHeight="1" x14ac:dyDescent="0.2">
      <c r="A113" s="79" t="s">
        <v>419</v>
      </c>
      <c r="B113" s="17"/>
      <c r="C113" s="18">
        <v>58255.8986</v>
      </c>
      <c r="D113" s="18">
        <v>6.9999999999999999E-4</v>
      </c>
      <c r="E113">
        <f t="shared" si="14"/>
        <v>-1.290195911195928E-3</v>
      </c>
      <c r="F113">
        <f t="shared" si="18"/>
        <v>0</v>
      </c>
      <c r="G113">
        <f t="shared" si="13"/>
        <v>-6.7412281350698322E-4</v>
      </c>
      <c r="K113">
        <f t="shared" si="19"/>
        <v>-6.7412281350698322E-4</v>
      </c>
      <c r="O113">
        <f t="shared" ca="1" si="15"/>
        <v>2.5351793939556797E-5</v>
      </c>
      <c r="Q113" s="2">
        <f t="shared" si="16"/>
        <v>43237.3986</v>
      </c>
    </row>
    <row r="114" spans="1:17" ht="12" customHeight="1" x14ac:dyDescent="0.2">
      <c r="A114" s="82" t="s">
        <v>422</v>
      </c>
      <c r="B114" s="83" t="s">
        <v>44</v>
      </c>
      <c r="C114" s="84">
        <v>58255.8986</v>
      </c>
      <c r="D114" s="82">
        <v>6.9999999999999999E-4</v>
      </c>
      <c r="E114">
        <f t="shared" ref="E114:E115" si="20">+(C114-C$7)/C$8</f>
        <v>-1.290195911195928E-3</v>
      </c>
      <c r="F114">
        <f t="shared" si="18"/>
        <v>0</v>
      </c>
      <c r="G114">
        <f t="shared" ref="G114:G115" si="21">+C114-(C$7+F114*C$8)</f>
        <v>-6.7412281350698322E-4</v>
      </c>
      <c r="K114">
        <f t="shared" ref="K114:K115" si="22">G114</f>
        <v>-6.7412281350698322E-4</v>
      </c>
      <c r="O114">
        <f t="shared" ref="O114:O115" ca="1" si="23">+C$11+C$12*F114</f>
        <v>2.5351793939556797E-5</v>
      </c>
      <c r="Q114" s="2">
        <f t="shared" ref="Q114:Q115" si="24">+C114-15018.5</f>
        <v>43237.3986</v>
      </c>
    </row>
    <row r="115" spans="1:17" ht="12" customHeight="1" x14ac:dyDescent="0.2">
      <c r="A115" s="82" t="s">
        <v>423</v>
      </c>
      <c r="B115" s="83" t="s">
        <v>44</v>
      </c>
      <c r="C115" s="84">
        <v>59330.4136</v>
      </c>
      <c r="D115" s="82">
        <v>1.6000000000000001E-3</v>
      </c>
      <c r="E115">
        <f t="shared" si="20"/>
        <v>2056.5006286556022</v>
      </c>
      <c r="F115">
        <f t="shared" si="18"/>
        <v>2056.5</v>
      </c>
      <c r="G115">
        <f t="shared" si="21"/>
        <v>3.2847033435245976E-4</v>
      </c>
      <c r="K115">
        <f t="shared" si="22"/>
        <v>3.2847033435245976E-4</v>
      </c>
      <c r="O115">
        <f t="shared" ca="1" si="23"/>
        <v>3.4994364107336103E-5</v>
      </c>
      <c r="Q115" s="2">
        <f t="shared" si="24"/>
        <v>44311.9136</v>
      </c>
    </row>
    <row r="116" spans="1:17" ht="12" customHeight="1" x14ac:dyDescent="0.2">
      <c r="A116" s="85" t="s">
        <v>424</v>
      </c>
      <c r="B116" s="86" t="s">
        <v>44</v>
      </c>
      <c r="C116" s="84">
        <v>59830.704299999998</v>
      </c>
      <c r="D116" s="82">
        <v>8.9999999999999998E-4</v>
      </c>
      <c r="E116">
        <f t="shared" ref="E116" si="25">+(C116-C$7)/C$8</f>
        <v>3014.0012540852726</v>
      </c>
      <c r="F116">
        <f t="shared" ref="F116" si="26">ROUND(2*E116,0)/2</f>
        <v>3014</v>
      </c>
      <c r="G116">
        <f t="shared" ref="G116" si="27">+C116-(C$7+F116*C$8)</f>
        <v>6.5525513491593301E-4</v>
      </c>
      <c r="K116">
        <f t="shared" ref="K116" si="28">G116</f>
        <v>6.5525513491593301E-4</v>
      </c>
      <c r="O116">
        <f t="shared" ref="O116" ca="1" si="29">+C$11+C$12*F116</f>
        <v>3.9483914768969301E-5</v>
      </c>
      <c r="Q116" s="2">
        <f t="shared" ref="Q116" si="30">+C116-15018.5</f>
        <v>44812.204299999998</v>
      </c>
    </row>
    <row r="117" spans="1:17" ht="12" customHeight="1" x14ac:dyDescent="0.2">
      <c r="C117" s="19"/>
      <c r="D117" s="19"/>
    </row>
    <row r="118" spans="1:17" ht="12" customHeight="1" x14ac:dyDescent="0.2">
      <c r="C118" s="19"/>
      <c r="D118" s="19"/>
    </row>
    <row r="119" spans="1:17" ht="12" customHeight="1" x14ac:dyDescent="0.2">
      <c r="C119" s="19"/>
      <c r="D119" s="19"/>
    </row>
    <row r="120" spans="1:17" ht="12" customHeight="1" x14ac:dyDescent="0.2">
      <c r="C120" s="19"/>
      <c r="D120" s="19"/>
    </row>
    <row r="121" spans="1:17" ht="12" customHeight="1" x14ac:dyDescent="0.2">
      <c r="C121" s="19"/>
      <c r="D121" s="19"/>
    </row>
    <row r="122" spans="1:17" ht="12" customHeight="1" x14ac:dyDescent="0.2">
      <c r="C122" s="19"/>
      <c r="D122" s="19"/>
    </row>
    <row r="123" spans="1:17" x14ac:dyDescent="0.2">
      <c r="C123" s="19"/>
      <c r="D123" s="19"/>
    </row>
    <row r="124" spans="1:17" x14ac:dyDescent="0.2">
      <c r="C124" s="10"/>
      <c r="D124" s="10"/>
    </row>
    <row r="125" spans="1:17" x14ac:dyDescent="0.2">
      <c r="C125" s="10"/>
      <c r="D125" s="10"/>
    </row>
    <row r="126" spans="1:17" x14ac:dyDescent="0.2">
      <c r="C126" s="10"/>
      <c r="D126" s="10"/>
    </row>
    <row r="127" spans="1:17" x14ac:dyDescent="0.2">
      <c r="C127" s="10"/>
      <c r="D127" s="10"/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</sheetData>
  <protectedRanges>
    <protectedRange sqref="A113:D113" name="Range1"/>
  </protectedRanges>
  <phoneticPr fontId="8" type="noConversion"/>
  <hyperlinks>
    <hyperlink ref="H812" r:id="rId1" display="http://vsolj.cetus-net.org/bulletin.html" xr:uid="{00000000-0004-0000-0100-000000000000}"/>
    <hyperlink ref="H64591" r:id="rId2" display="http://vsolj.cetus-net.org/bulletin.html" xr:uid="{00000000-0004-0000-0100-000001000000}"/>
    <hyperlink ref="H64584" r:id="rId3" display="https://www.aavso.org/ejaavso" xr:uid="{00000000-0004-0000-0100-000002000000}"/>
    <hyperlink ref="AP735" r:id="rId4" display="http://cdsbib.u-strasbg.fr/cgi-bin/cdsbib?1990RMxAA..21..381G" xr:uid="{00000000-0004-0000-0100-000003000000}"/>
    <hyperlink ref="AP739" r:id="rId5" display="http://cdsbib.u-strasbg.fr/cgi-bin/cdsbib?1990RMxAA..21..381G" xr:uid="{00000000-0004-0000-0100-000004000000}"/>
    <hyperlink ref="AP738" r:id="rId6" display="http://cdsbib.u-strasbg.fr/cgi-bin/cdsbib?1990RMxAA..21..381G" xr:uid="{00000000-0004-0000-0100-000005000000}"/>
    <hyperlink ref="AP719" r:id="rId7" display="http://cdsbib.u-strasbg.fr/cgi-bin/cdsbib?1990RMxAA..21..381G" xr:uid="{00000000-0004-0000-0100-000006000000}"/>
    <hyperlink ref="I64591" r:id="rId8" display="http://vsolj.cetus-net.org/bulletin.html" xr:uid="{00000000-0004-0000-0100-000007000000}"/>
    <hyperlink ref="AQ875" r:id="rId9" display="http://cdsbib.u-strasbg.fr/cgi-bin/cdsbib?1990RMxAA..21..381G" xr:uid="{00000000-0004-0000-0100-000008000000}"/>
    <hyperlink ref="AQ55641" r:id="rId10" display="http://cdsbib.u-strasbg.fr/cgi-bin/cdsbib?1990RMxAA..21..381G" xr:uid="{00000000-0004-0000-0100-000009000000}"/>
    <hyperlink ref="AQ876" r:id="rId11" display="http://cdsbib.u-strasbg.fr/cgi-bin/cdsbib?1990RMxAA..21..381G" xr:uid="{00000000-0004-0000-0100-00000A000000}"/>
    <hyperlink ref="H64588" r:id="rId12" display="https://www.aavso.org/ejaavso" xr:uid="{00000000-0004-0000-0100-00000B000000}"/>
    <hyperlink ref="H1761" r:id="rId13" display="http://vsolj.cetus-net.org/bulletin.html" xr:uid="{00000000-0004-0000-0100-00000C000000}"/>
    <hyperlink ref="AP3005" r:id="rId14" display="http://cdsbib.u-strasbg.fr/cgi-bin/cdsbib?1990RMxAA..21..381G" xr:uid="{00000000-0004-0000-0100-00000D000000}"/>
    <hyperlink ref="AP3008" r:id="rId15" display="http://cdsbib.u-strasbg.fr/cgi-bin/cdsbib?1990RMxAA..21..381G" xr:uid="{00000000-0004-0000-0100-00000E000000}"/>
    <hyperlink ref="AP3006" r:id="rId16" display="http://cdsbib.u-strasbg.fr/cgi-bin/cdsbib?1990RMxAA..21..381G" xr:uid="{00000000-0004-0000-0100-00000F000000}"/>
    <hyperlink ref="AP2990" r:id="rId17" display="http://cdsbib.u-strasbg.fr/cgi-bin/cdsbib?1990RMxAA..21..381G" xr:uid="{00000000-0004-0000-0100-000010000000}"/>
    <hyperlink ref="I1761" r:id="rId18" display="http://vsolj.cetus-net.org/bulletin.html" xr:uid="{00000000-0004-0000-0100-000011000000}"/>
    <hyperlink ref="AQ3219" r:id="rId19" display="http://cdsbib.u-strasbg.fr/cgi-bin/cdsbib?1990RMxAA..21..381G" xr:uid="{00000000-0004-0000-0100-000012000000}"/>
    <hyperlink ref="AQ65456" r:id="rId20" display="http://cdsbib.u-strasbg.fr/cgi-bin/cdsbib?1990RMxAA..21..381G" xr:uid="{00000000-0004-0000-0100-000013000000}"/>
    <hyperlink ref="AQ3223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82"/>
  <sheetViews>
    <sheetView topLeftCell="A48" workbookViewId="0">
      <selection activeCell="A45" sqref="A45:D95"/>
    </sheetView>
  </sheetViews>
  <sheetFormatPr defaultRowHeight="12.75" x14ac:dyDescent="0.2"/>
  <cols>
    <col min="1" max="1" width="19.7109375" style="10" customWidth="1"/>
    <col min="2" max="2" width="4.42578125" style="22" customWidth="1"/>
    <col min="3" max="3" width="12.7109375" style="10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0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9" t="s">
        <v>70</v>
      </c>
      <c r="I1" s="50" t="s">
        <v>71</v>
      </c>
      <c r="J1" s="51" t="s">
        <v>72</v>
      </c>
    </row>
    <row r="2" spans="1:16" x14ac:dyDescent="0.2">
      <c r="I2" s="52" t="s">
        <v>73</v>
      </c>
      <c r="J2" s="53" t="s">
        <v>74</v>
      </c>
    </row>
    <row r="3" spans="1:16" x14ac:dyDescent="0.2">
      <c r="A3" s="54" t="s">
        <v>75</v>
      </c>
      <c r="I3" s="52" t="s">
        <v>76</v>
      </c>
      <c r="J3" s="53" t="s">
        <v>77</v>
      </c>
    </row>
    <row r="4" spans="1:16" x14ac:dyDescent="0.2">
      <c r="I4" s="52" t="s">
        <v>78</v>
      </c>
      <c r="J4" s="53" t="s">
        <v>77</v>
      </c>
    </row>
    <row r="5" spans="1:16" ht="13.5" thickBot="1" x14ac:dyDescent="0.25">
      <c r="I5" s="55" t="s">
        <v>36</v>
      </c>
      <c r="J5" s="56" t="s">
        <v>79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95 </v>
      </c>
      <c r="B11" s="5" t="str">
        <f t="shared" ref="B11:B42" si="1">IF(H11=INT(H11),"I","II")</f>
        <v>I</v>
      </c>
      <c r="C11" s="10">
        <f t="shared" ref="C11:C42" si="2">1*G11</f>
        <v>47980.498</v>
      </c>
      <c r="D11" s="22" t="str">
        <f t="shared" ref="D11:D42" si="3">VLOOKUP(F11,I$1:J$5,2,FALSE)</f>
        <v>vis</v>
      </c>
      <c r="E11" s="57">
        <f>VLOOKUP(C11,'Active 1'!C$21:E$970,3,FALSE)</f>
        <v>22322.160128660562</v>
      </c>
      <c r="F11" s="5" t="s">
        <v>36</v>
      </c>
      <c r="G11" s="22" t="str">
        <f t="shared" ref="G11:G42" si="4">MID(I11,3,LEN(I11)-3)</f>
        <v>47980.498</v>
      </c>
      <c r="H11" s="10">
        <f t="shared" ref="H11:H42" si="5">1*K11</f>
        <v>22323</v>
      </c>
      <c r="I11" s="58" t="s">
        <v>195</v>
      </c>
      <c r="J11" s="59" t="s">
        <v>196</v>
      </c>
      <c r="K11" s="58">
        <v>22323</v>
      </c>
      <c r="L11" s="58" t="s">
        <v>197</v>
      </c>
      <c r="M11" s="59" t="s">
        <v>198</v>
      </c>
      <c r="N11" s="59"/>
      <c r="O11" s="60" t="s">
        <v>199</v>
      </c>
      <c r="P11" s="60" t="s">
        <v>200</v>
      </c>
    </row>
    <row r="12" spans="1:16" ht="12.75" customHeight="1" thickBot="1" x14ac:dyDescent="0.25">
      <c r="A12" s="10" t="str">
        <f t="shared" si="0"/>
        <v> BBS 95 </v>
      </c>
      <c r="B12" s="5" t="str">
        <f t="shared" si="1"/>
        <v>I</v>
      </c>
      <c r="C12" s="10">
        <f t="shared" si="2"/>
        <v>47990.41</v>
      </c>
      <c r="D12" s="22" t="str">
        <f t="shared" si="3"/>
        <v>vis</v>
      </c>
      <c r="E12" s="57">
        <f>VLOOKUP(C12,'Active 1'!C$21:E$970,3,FALSE)</f>
        <v>22341.130786725367</v>
      </c>
      <c r="F12" s="5" t="s">
        <v>36</v>
      </c>
      <c r="G12" s="22" t="str">
        <f t="shared" si="4"/>
        <v>47990.410</v>
      </c>
      <c r="H12" s="10">
        <f t="shared" si="5"/>
        <v>22342</v>
      </c>
      <c r="I12" s="58" t="s">
        <v>201</v>
      </c>
      <c r="J12" s="59" t="s">
        <v>202</v>
      </c>
      <c r="K12" s="58">
        <v>22342</v>
      </c>
      <c r="L12" s="58" t="s">
        <v>203</v>
      </c>
      <c r="M12" s="59" t="s">
        <v>198</v>
      </c>
      <c r="N12" s="59"/>
      <c r="O12" s="60" t="s">
        <v>199</v>
      </c>
      <c r="P12" s="60" t="s">
        <v>200</v>
      </c>
    </row>
    <row r="13" spans="1:16" ht="12.75" customHeight="1" thickBot="1" x14ac:dyDescent="0.25">
      <c r="A13" s="10" t="str">
        <f t="shared" si="0"/>
        <v> BBS 95 </v>
      </c>
      <c r="B13" s="5" t="str">
        <f t="shared" si="1"/>
        <v>I</v>
      </c>
      <c r="C13" s="10">
        <f t="shared" si="2"/>
        <v>47991.470999999998</v>
      </c>
      <c r="D13" s="22" t="str">
        <f t="shared" si="3"/>
        <v>vis</v>
      </c>
      <c r="E13" s="57">
        <f>VLOOKUP(C13,'Active 1'!C$21:E$970,3,FALSE)</f>
        <v>22343.161443324097</v>
      </c>
      <c r="F13" s="5" t="s">
        <v>36</v>
      </c>
      <c r="G13" s="22" t="str">
        <f t="shared" si="4"/>
        <v>47991.471</v>
      </c>
      <c r="H13" s="10">
        <f t="shared" si="5"/>
        <v>22344</v>
      </c>
      <c r="I13" s="58" t="s">
        <v>204</v>
      </c>
      <c r="J13" s="59" t="s">
        <v>205</v>
      </c>
      <c r="K13" s="58">
        <v>22344</v>
      </c>
      <c r="L13" s="58" t="s">
        <v>206</v>
      </c>
      <c r="M13" s="59" t="s">
        <v>198</v>
      </c>
      <c r="N13" s="59"/>
      <c r="O13" s="60" t="s">
        <v>199</v>
      </c>
      <c r="P13" s="60" t="s">
        <v>200</v>
      </c>
    </row>
    <row r="14" spans="1:16" ht="12.75" customHeight="1" thickBot="1" x14ac:dyDescent="0.25">
      <c r="A14" s="10" t="str">
        <f t="shared" si="0"/>
        <v> BBS 95 </v>
      </c>
      <c r="B14" s="5" t="str">
        <f t="shared" si="1"/>
        <v>I</v>
      </c>
      <c r="C14" s="10">
        <f t="shared" si="2"/>
        <v>48013.404999999999</v>
      </c>
      <c r="D14" s="22" t="str">
        <f t="shared" si="3"/>
        <v>vis</v>
      </c>
      <c r="E14" s="57">
        <f>VLOOKUP(C14,'Active 1'!C$21:E$970,3,FALSE)</f>
        <v>22385.141105752798</v>
      </c>
      <c r="F14" s="5" t="s">
        <v>36</v>
      </c>
      <c r="G14" s="22" t="str">
        <f t="shared" si="4"/>
        <v>48013.405</v>
      </c>
      <c r="H14" s="10">
        <f t="shared" si="5"/>
        <v>22386</v>
      </c>
      <c r="I14" s="58" t="s">
        <v>207</v>
      </c>
      <c r="J14" s="59" t="s">
        <v>208</v>
      </c>
      <c r="K14" s="58">
        <v>22386</v>
      </c>
      <c r="L14" s="58" t="s">
        <v>209</v>
      </c>
      <c r="M14" s="59" t="s">
        <v>198</v>
      </c>
      <c r="N14" s="59"/>
      <c r="O14" s="60" t="s">
        <v>199</v>
      </c>
      <c r="P14" s="60" t="s">
        <v>200</v>
      </c>
    </row>
    <row r="15" spans="1:16" ht="12.75" customHeight="1" thickBot="1" x14ac:dyDescent="0.25">
      <c r="A15" s="10" t="str">
        <f t="shared" si="0"/>
        <v> BBS 95 </v>
      </c>
      <c r="B15" s="5" t="str">
        <f t="shared" si="1"/>
        <v>I</v>
      </c>
      <c r="C15" s="10">
        <f t="shared" si="2"/>
        <v>48014.462</v>
      </c>
      <c r="D15" s="22" t="str">
        <f t="shared" si="3"/>
        <v>vis</v>
      </c>
      <c r="E15" s="57">
        <f>VLOOKUP(C15,'Active 1'!C$21:E$970,3,FALSE)</f>
        <v>22387.164106718752</v>
      </c>
      <c r="F15" s="5" t="s">
        <v>36</v>
      </c>
      <c r="G15" s="22" t="str">
        <f t="shared" si="4"/>
        <v>48014.462</v>
      </c>
      <c r="H15" s="10">
        <f t="shared" si="5"/>
        <v>22388</v>
      </c>
      <c r="I15" s="58" t="s">
        <v>210</v>
      </c>
      <c r="J15" s="59" t="s">
        <v>211</v>
      </c>
      <c r="K15" s="58">
        <v>22388</v>
      </c>
      <c r="L15" s="58" t="s">
        <v>212</v>
      </c>
      <c r="M15" s="59" t="s">
        <v>198</v>
      </c>
      <c r="N15" s="59"/>
      <c r="O15" s="60" t="s">
        <v>199</v>
      </c>
      <c r="P15" s="60" t="s">
        <v>200</v>
      </c>
    </row>
    <row r="16" spans="1:16" ht="12.75" customHeight="1" thickBot="1" x14ac:dyDescent="0.25">
      <c r="A16" s="10" t="str">
        <f t="shared" si="0"/>
        <v> BBS 99 </v>
      </c>
      <c r="B16" s="5" t="str">
        <f t="shared" si="1"/>
        <v>I</v>
      </c>
      <c r="C16" s="10">
        <f t="shared" si="2"/>
        <v>48512.387999999999</v>
      </c>
      <c r="D16" s="22" t="str">
        <f t="shared" si="3"/>
        <v>vis</v>
      </c>
      <c r="E16" s="57">
        <f>VLOOKUP(C16,'Active 1'!C$21:E$970,3,FALSE)</f>
        <v>23340.148760428641</v>
      </c>
      <c r="F16" s="5" t="s">
        <v>36</v>
      </c>
      <c r="G16" s="22" t="str">
        <f t="shared" si="4"/>
        <v>48512.388</v>
      </c>
      <c r="H16" s="10">
        <f t="shared" si="5"/>
        <v>23341</v>
      </c>
      <c r="I16" s="58" t="s">
        <v>213</v>
      </c>
      <c r="J16" s="59" t="s">
        <v>214</v>
      </c>
      <c r="K16" s="58">
        <v>23341</v>
      </c>
      <c r="L16" s="58" t="s">
        <v>215</v>
      </c>
      <c r="M16" s="59" t="s">
        <v>198</v>
      </c>
      <c r="N16" s="59"/>
      <c r="O16" s="60" t="s">
        <v>199</v>
      </c>
      <c r="P16" s="60" t="s">
        <v>216</v>
      </c>
    </row>
    <row r="17" spans="1:16" ht="12.75" customHeight="1" thickBot="1" x14ac:dyDescent="0.25">
      <c r="A17" s="10" t="str">
        <f t="shared" si="0"/>
        <v>BAVM 62 </v>
      </c>
      <c r="B17" s="5" t="str">
        <f t="shared" si="1"/>
        <v>I</v>
      </c>
      <c r="C17" s="10">
        <f t="shared" si="2"/>
        <v>48883.3649</v>
      </c>
      <c r="D17" s="22" t="str">
        <f t="shared" si="3"/>
        <v>vis</v>
      </c>
      <c r="E17" s="57">
        <f>VLOOKUP(C17,'Active 1'!C$21:E$970,3,FALSE)</f>
        <v>24050.164490840129</v>
      </c>
      <c r="F17" s="5" t="s">
        <v>36</v>
      </c>
      <c r="G17" s="22" t="str">
        <f t="shared" si="4"/>
        <v>48883.3649</v>
      </c>
      <c r="H17" s="10">
        <f t="shared" si="5"/>
        <v>24051</v>
      </c>
      <c r="I17" s="58" t="s">
        <v>217</v>
      </c>
      <c r="J17" s="59" t="s">
        <v>218</v>
      </c>
      <c r="K17" s="58">
        <v>24051</v>
      </c>
      <c r="L17" s="58" t="s">
        <v>219</v>
      </c>
      <c r="M17" s="59" t="s">
        <v>220</v>
      </c>
      <c r="N17" s="59" t="s">
        <v>221</v>
      </c>
      <c r="O17" s="60" t="s">
        <v>222</v>
      </c>
      <c r="P17" s="61" t="s">
        <v>223</v>
      </c>
    </row>
    <row r="18" spans="1:16" ht="12.75" customHeight="1" thickBot="1" x14ac:dyDescent="0.25">
      <c r="A18" s="10" t="str">
        <f t="shared" si="0"/>
        <v>BAVM 62 </v>
      </c>
      <c r="B18" s="5" t="str">
        <f t="shared" si="1"/>
        <v>I</v>
      </c>
      <c r="C18" s="10">
        <f t="shared" si="2"/>
        <v>48883.365700000002</v>
      </c>
      <c r="D18" s="22" t="str">
        <f t="shared" si="3"/>
        <v>vis</v>
      </c>
      <c r="E18" s="57">
        <f>VLOOKUP(C18,'Active 1'!C$21:E$970,3,FALSE)</f>
        <v>24050.166021966692</v>
      </c>
      <c r="F18" s="5" t="s">
        <v>36</v>
      </c>
      <c r="G18" s="22" t="str">
        <f t="shared" si="4"/>
        <v>48883.3657</v>
      </c>
      <c r="H18" s="10">
        <f t="shared" si="5"/>
        <v>24051</v>
      </c>
      <c r="I18" s="58" t="s">
        <v>224</v>
      </c>
      <c r="J18" s="59" t="s">
        <v>225</v>
      </c>
      <c r="K18" s="58">
        <v>24051</v>
      </c>
      <c r="L18" s="58" t="s">
        <v>226</v>
      </c>
      <c r="M18" s="59" t="s">
        <v>220</v>
      </c>
      <c r="N18" s="59" t="s">
        <v>227</v>
      </c>
      <c r="O18" s="60" t="s">
        <v>222</v>
      </c>
      <c r="P18" s="61" t="s">
        <v>223</v>
      </c>
    </row>
    <row r="19" spans="1:16" ht="12.75" customHeight="1" thickBot="1" x14ac:dyDescent="0.25">
      <c r="A19" s="10" t="str">
        <f t="shared" si="0"/>
        <v> BBS 108 </v>
      </c>
      <c r="B19" s="5" t="str">
        <f t="shared" si="1"/>
        <v>I</v>
      </c>
      <c r="C19" s="10">
        <f t="shared" si="2"/>
        <v>49581.415000000001</v>
      </c>
      <c r="D19" s="22" t="str">
        <f t="shared" si="3"/>
        <v>vis</v>
      </c>
      <c r="E19" s="57">
        <f>VLOOKUP(C19,'Active 1'!C$21:E$970,3,FALSE)</f>
        <v>25386.168300283007</v>
      </c>
      <c r="F19" s="5" t="s">
        <v>36</v>
      </c>
      <c r="G19" s="22" t="str">
        <f t="shared" si="4"/>
        <v>49581.415</v>
      </c>
      <c r="H19" s="10">
        <f t="shared" si="5"/>
        <v>25387</v>
      </c>
      <c r="I19" s="58" t="s">
        <v>228</v>
      </c>
      <c r="J19" s="59" t="s">
        <v>229</v>
      </c>
      <c r="K19" s="58">
        <v>25387</v>
      </c>
      <c r="L19" s="58" t="s">
        <v>230</v>
      </c>
      <c r="M19" s="59" t="s">
        <v>198</v>
      </c>
      <c r="N19" s="59"/>
      <c r="O19" s="60" t="s">
        <v>199</v>
      </c>
      <c r="P19" s="60" t="s">
        <v>231</v>
      </c>
    </row>
    <row r="20" spans="1:16" ht="12.75" customHeight="1" thickBot="1" x14ac:dyDescent="0.25">
      <c r="A20" s="10" t="str">
        <f t="shared" si="0"/>
        <v> BBS 108 </v>
      </c>
      <c r="B20" s="5" t="str">
        <f t="shared" si="1"/>
        <v>I</v>
      </c>
      <c r="C20" s="10">
        <f t="shared" si="2"/>
        <v>49593.417999999998</v>
      </c>
      <c r="D20" s="22" t="str">
        <f t="shared" si="3"/>
        <v>vis</v>
      </c>
      <c r="E20" s="57">
        <f>VLOOKUP(C20,'Active 1'!C$21:E$970,3,FALSE)</f>
        <v>25409.140940391131</v>
      </c>
      <c r="F20" s="5" t="s">
        <v>36</v>
      </c>
      <c r="G20" s="22" t="str">
        <f t="shared" si="4"/>
        <v>49593.418</v>
      </c>
      <c r="H20" s="10">
        <f t="shared" si="5"/>
        <v>25410</v>
      </c>
      <c r="I20" s="58" t="s">
        <v>232</v>
      </c>
      <c r="J20" s="59" t="s">
        <v>233</v>
      </c>
      <c r="K20" s="58">
        <v>25410</v>
      </c>
      <c r="L20" s="58" t="s">
        <v>209</v>
      </c>
      <c r="M20" s="59" t="s">
        <v>198</v>
      </c>
      <c r="N20" s="59"/>
      <c r="O20" s="60" t="s">
        <v>199</v>
      </c>
      <c r="P20" s="60" t="s">
        <v>231</v>
      </c>
    </row>
    <row r="21" spans="1:16" ht="12.75" customHeight="1" thickBot="1" x14ac:dyDescent="0.25">
      <c r="A21" s="10" t="str">
        <f t="shared" si="0"/>
        <v>BAVM 158 </v>
      </c>
      <c r="B21" s="5" t="str">
        <f t="shared" si="1"/>
        <v>I</v>
      </c>
      <c r="C21" s="10">
        <f t="shared" si="2"/>
        <v>52369.454400000002</v>
      </c>
      <c r="D21" s="22" t="str">
        <f t="shared" si="3"/>
        <v>vis</v>
      </c>
      <c r="E21" s="57">
        <f>VLOOKUP(C21,'Active 1'!C$21:E$970,3,FALSE)</f>
        <v>30722.219766040034</v>
      </c>
      <c r="F21" s="5" t="s">
        <v>36</v>
      </c>
      <c r="G21" s="22" t="str">
        <f t="shared" si="4"/>
        <v>52369.4544</v>
      </c>
      <c r="H21" s="10">
        <f t="shared" si="5"/>
        <v>30723</v>
      </c>
      <c r="I21" s="58" t="s">
        <v>242</v>
      </c>
      <c r="J21" s="59" t="s">
        <v>243</v>
      </c>
      <c r="K21" s="58">
        <v>30723</v>
      </c>
      <c r="L21" s="58" t="s">
        <v>244</v>
      </c>
      <c r="M21" s="59" t="s">
        <v>220</v>
      </c>
      <c r="N21" s="59" t="s">
        <v>245</v>
      </c>
      <c r="O21" s="60" t="s">
        <v>222</v>
      </c>
      <c r="P21" s="61" t="s">
        <v>246</v>
      </c>
    </row>
    <row r="22" spans="1:16" ht="12.75" customHeight="1" thickBot="1" x14ac:dyDescent="0.25">
      <c r="A22" s="10" t="str">
        <f t="shared" si="0"/>
        <v>BAVM 158 </v>
      </c>
      <c r="B22" s="5" t="str">
        <f t="shared" si="1"/>
        <v>I</v>
      </c>
      <c r="C22" s="10">
        <f t="shared" si="2"/>
        <v>52718.481800000001</v>
      </c>
      <c r="D22" s="22" t="str">
        <f t="shared" si="3"/>
        <v>vis</v>
      </c>
      <c r="E22" s="57">
        <f>VLOOKUP(C22,'Active 1'!C$21:E$970,3,FALSE)</f>
        <v>31390.226168445741</v>
      </c>
      <c r="F22" s="5" t="s">
        <v>36</v>
      </c>
      <c r="G22" s="22" t="str">
        <f t="shared" si="4"/>
        <v>52718.4818</v>
      </c>
      <c r="H22" s="10">
        <f t="shared" si="5"/>
        <v>31391</v>
      </c>
      <c r="I22" s="58" t="s">
        <v>247</v>
      </c>
      <c r="J22" s="59" t="s">
        <v>248</v>
      </c>
      <c r="K22" s="58">
        <v>31391</v>
      </c>
      <c r="L22" s="58" t="s">
        <v>249</v>
      </c>
      <c r="M22" s="59" t="s">
        <v>220</v>
      </c>
      <c r="N22" s="59" t="s">
        <v>250</v>
      </c>
      <c r="O22" s="60" t="s">
        <v>222</v>
      </c>
      <c r="P22" s="61" t="s">
        <v>246</v>
      </c>
    </row>
    <row r="23" spans="1:16" ht="12.75" customHeight="1" thickBot="1" x14ac:dyDescent="0.25">
      <c r="A23" s="10" t="str">
        <f t="shared" si="0"/>
        <v> BBS 129 </v>
      </c>
      <c r="B23" s="5" t="str">
        <f t="shared" si="1"/>
        <v>I</v>
      </c>
      <c r="C23" s="10">
        <f t="shared" si="2"/>
        <v>52720.573900000003</v>
      </c>
      <c r="D23" s="22" t="str">
        <f t="shared" si="3"/>
        <v>vis</v>
      </c>
      <c r="E23" s="57">
        <f>VLOOKUP(C23,'Active 1'!C$21:E$970,3,FALSE)</f>
        <v>31394.23025578809</v>
      </c>
      <c r="F23" s="5" t="s">
        <v>36</v>
      </c>
      <c r="G23" s="22" t="str">
        <f t="shared" si="4"/>
        <v>52720.5739</v>
      </c>
      <c r="H23" s="10">
        <f t="shared" si="5"/>
        <v>31395</v>
      </c>
      <c r="I23" s="58" t="s">
        <v>251</v>
      </c>
      <c r="J23" s="59" t="s">
        <v>252</v>
      </c>
      <c r="K23" s="58" t="s">
        <v>253</v>
      </c>
      <c r="L23" s="58" t="s">
        <v>254</v>
      </c>
      <c r="M23" s="59" t="s">
        <v>220</v>
      </c>
      <c r="N23" s="59" t="s">
        <v>255</v>
      </c>
      <c r="O23" s="60" t="s">
        <v>256</v>
      </c>
      <c r="P23" s="60" t="s">
        <v>257</v>
      </c>
    </row>
    <row r="24" spans="1:16" ht="12.75" customHeight="1" thickBot="1" x14ac:dyDescent="0.25">
      <c r="A24" s="10" t="str">
        <f t="shared" si="0"/>
        <v>BAVM 172 </v>
      </c>
      <c r="B24" s="5" t="str">
        <f t="shared" si="1"/>
        <v>I</v>
      </c>
      <c r="C24" s="10">
        <f t="shared" si="2"/>
        <v>52835.5216</v>
      </c>
      <c r="D24" s="22" t="str">
        <f t="shared" si="3"/>
        <v>vis</v>
      </c>
      <c r="E24" s="57">
        <f>VLOOKUP(C24,'Active 1'!C$21:E$970,3,FALSE)</f>
        <v>31614.22960123148</v>
      </c>
      <c r="F24" s="5" t="s">
        <v>36</v>
      </c>
      <c r="G24" s="22" t="str">
        <f t="shared" si="4"/>
        <v>52835.5216</v>
      </c>
      <c r="H24" s="10">
        <f t="shared" si="5"/>
        <v>31615</v>
      </c>
      <c r="I24" s="58" t="s">
        <v>264</v>
      </c>
      <c r="J24" s="59" t="s">
        <v>265</v>
      </c>
      <c r="K24" s="58" t="s">
        <v>266</v>
      </c>
      <c r="L24" s="58" t="s">
        <v>267</v>
      </c>
      <c r="M24" s="59" t="s">
        <v>220</v>
      </c>
      <c r="N24" s="59" t="s">
        <v>250</v>
      </c>
      <c r="O24" s="60" t="s">
        <v>268</v>
      </c>
      <c r="P24" s="61" t="s">
        <v>269</v>
      </c>
    </row>
    <row r="25" spans="1:16" ht="12.75" customHeight="1" thickBot="1" x14ac:dyDescent="0.25">
      <c r="A25" s="10" t="str">
        <f t="shared" si="0"/>
        <v>IBVS 5676 </v>
      </c>
      <c r="B25" s="5" t="str">
        <f t="shared" si="1"/>
        <v>I</v>
      </c>
      <c r="C25" s="10">
        <f t="shared" si="2"/>
        <v>52956.218000000001</v>
      </c>
      <c r="D25" s="22" t="str">
        <f t="shared" si="3"/>
        <v>vis</v>
      </c>
      <c r="E25" s="57">
        <f>VLOOKUP(C25,'Active 1'!C$21:E$970,3,FALSE)</f>
        <v>31845.23143073633</v>
      </c>
      <c r="F25" s="5" t="s">
        <v>36</v>
      </c>
      <c r="G25" s="22" t="str">
        <f t="shared" si="4"/>
        <v>52956.2180</v>
      </c>
      <c r="H25" s="10">
        <f t="shared" si="5"/>
        <v>31846</v>
      </c>
      <c r="I25" s="58" t="s">
        <v>270</v>
      </c>
      <c r="J25" s="59" t="s">
        <v>271</v>
      </c>
      <c r="K25" s="58" t="s">
        <v>272</v>
      </c>
      <c r="L25" s="58" t="s">
        <v>273</v>
      </c>
      <c r="M25" s="59" t="s">
        <v>220</v>
      </c>
      <c r="N25" s="59" t="s">
        <v>255</v>
      </c>
      <c r="O25" s="60" t="s">
        <v>262</v>
      </c>
      <c r="P25" s="61" t="s">
        <v>263</v>
      </c>
    </row>
    <row r="26" spans="1:16" ht="12.75" customHeight="1" thickBot="1" x14ac:dyDescent="0.25">
      <c r="A26" s="10" t="str">
        <f t="shared" si="0"/>
        <v>IBVS 5676 </v>
      </c>
      <c r="B26" s="5" t="str">
        <f t="shared" si="1"/>
        <v>II</v>
      </c>
      <c r="C26" s="10">
        <f t="shared" si="2"/>
        <v>53300.284099999997</v>
      </c>
      <c r="D26" s="22" t="str">
        <f t="shared" si="3"/>
        <v>vis</v>
      </c>
      <c r="E26" s="57">
        <f>VLOOKUP(C26,'Active 1'!C$21:E$970,3,FALSE)</f>
        <v>32503.742360396176</v>
      </c>
      <c r="F26" s="5" t="s">
        <v>36</v>
      </c>
      <c r="G26" s="22" t="str">
        <f t="shared" si="4"/>
        <v>53300.2841</v>
      </c>
      <c r="H26" s="10">
        <f t="shared" si="5"/>
        <v>32504.5</v>
      </c>
      <c r="I26" s="58" t="s">
        <v>274</v>
      </c>
      <c r="J26" s="59" t="s">
        <v>275</v>
      </c>
      <c r="K26" s="58" t="s">
        <v>276</v>
      </c>
      <c r="L26" s="58" t="s">
        <v>277</v>
      </c>
      <c r="M26" s="59" t="s">
        <v>220</v>
      </c>
      <c r="N26" s="59" t="s">
        <v>255</v>
      </c>
      <c r="O26" s="60" t="s">
        <v>262</v>
      </c>
      <c r="P26" s="61" t="s">
        <v>263</v>
      </c>
    </row>
    <row r="27" spans="1:16" ht="12.75" customHeight="1" thickBot="1" x14ac:dyDescent="0.25">
      <c r="A27" s="10" t="str">
        <f t="shared" si="0"/>
        <v>IBVS 5694 </v>
      </c>
      <c r="B27" s="5" t="str">
        <f t="shared" si="1"/>
        <v>I</v>
      </c>
      <c r="C27" s="10">
        <f t="shared" si="2"/>
        <v>53456.245199999998</v>
      </c>
      <c r="D27" s="22" t="str">
        <f t="shared" si="3"/>
        <v>vis</v>
      </c>
      <c r="E27" s="57">
        <f>VLOOKUP(C27,'Active 1'!C$21:E$970,3,FALSE)</f>
        <v>32802.237588353171</v>
      </c>
      <c r="F27" s="5" t="s">
        <v>36</v>
      </c>
      <c r="G27" s="22" t="str">
        <f t="shared" si="4"/>
        <v>53456.2452</v>
      </c>
      <c r="H27" s="10">
        <f t="shared" si="5"/>
        <v>32803</v>
      </c>
      <c r="I27" s="58" t="s">
        <v>278</v>
      </c>
      <c r="J27" s="59" t="s">
        <v>279</v>
      </c>
      <c r="K27" s="58" t="s">
        <v>280</v>
      </c>
      <c r="L27" s="58" t="s">
        <v>281</v>
      </c>
      <c r="M27" s="59" t="s">
        <v>220</v>
      </c>
      <c r="N27" s="59" t="s">
        <v>255</v>
      </c>
      <c r="O27" s="60" t="s">
        <v>282</v>
      </c>
      <c r="P27" s="61" t="s">
        <v>283</v>
      </c>
    </row>
    <row r="28" spans="1:16" ht="12.75" customHeight="1" thickBot="1" x14ac:dyDescent="0.25">
      <c r="A28" s="10" t="str">
        <f t="shared" si="0"/>
        <v>IBVS 5653 </v>
      </c>
      <c r="B28" s="5" t="str">
        <f t="shared" si="1"/>
        <v>I</v>
      </c>
      <c r="C28" s="10">
        <f t="shared" si="2"/>
        <v>53463.558799999999</v>
      </c>
      <c r="D28" s="22" t="str">
        <f t="shared" si="3"/>
        <v>vis</v>
      </c>
      <c r="E28" s="57">
        <f>VLOOKUP(C28,'Active 1'!C$21:E$970,3,FALSE)</f>
        <v>32816.235147354659</v>
      </c>
      <c r="F28" s="5" t="s">
        <v>36</v>
      </c>
      <c r="G28" s="22" t="str">
        <f t="shared" si="4"/>
        <v>53463.5588</v>
      </c>
      <c r="H28" s="10">
        <f t="shared" si="5"/>
        <v>32817</v>
      </c>
      <c r="I28" s="58" t="s">
        <v>284</v>
      </c>
      <c r="J28" s="59" t="s">
        <v>285</v>
      </c>
      <c r="K28" s="58" t="s">
        <v>286</v>
      </c>
      <c r="L28" s="58" t="s">
        <v>287</v>
      </c>
      <c r="M28" s="59" t="s">
        <v>220</v>
      </c>
      <c r="N28" s="59" t="s">
        <v>255</v>
      </c>
      <c r="O28" s="60" t="s">
        <v>288</v>
      </c>
      <c r="P28" s="61" t="s">
        <v>289</v>
      </c>
    </row>
    <row r="29" spans="1:16" ht="12.75" customHeight="1" thickBot="1" x14ac:dyDescent="0.25">
      <c r="A29" s="10" t="str">
        <f t="shared" si="0"/>
        <v>IBVS 5694 </v>
      </c>
      <c r="B29" s="5" t="str">
        <f t="shared" si="1"/>
        <v>I</v>
      </c>
      <c r="C29" s="10">
        <f t="shared" si="2"/>
        <v>53469.307699999998</v>
      </c>
      <c r="D29" s="22" t="str">
        <f t="shared" si="3"/>
        <v>vis</v>
      </c>
      <c r="E29" s="57">
        <f>VLOOKUP(C29,'Active 1'!C$21:E$970,3,FALSE)</f>
        <v>32827.238014197748</v>
      </c>
      <c r="F29" s="5" t="s">
        <v>36</v>
      </c>
      <c r="G29" s="22" t="str">
        <f t="shared" si="4"/>
        <v>53469.3077</v>
      </c>
      <c r="H29" s="10">
        <f t="shared" si="5"/>
        <v>32828</v>
      </c>
      <c r="I29" s="58" t="s">
        <v>290</v>
      </c>
      <c r="J29" s="59" t="s">
        <v>291</v>
      </c>
      <c r="K29" s="58" t="s">
        <v>292</v>
      </c>
      <c r="L29" s="58" t="s">
        <v>293</v>
      </c>
      <c r="M29" s="59" t="s">
        <v>220</v>
      </c>
      <c r="N29" s="59" t="s">
        <v>255</v>
      </c>
      <c r="O29" s="60" t="s">
        <v>282</v>
      </c>
      <c r="P29" s="61" t="s">
        <v>283</v>
      </c>
    </row>
    <row r="30" spans="1:16" ht="12.75" customHeight="1" thickBot="1" x14ac:dyDescent="0.25">
      <c r="A30" s="10" t="str">
        <f t="shared" si="0"/>
        <v>IBVS 5777 </v>
      </c>
      <c r="B30" s="5" t="str">
        <f t="shared" si="1"/>
        <v>I</v>
      </c>
      <c r="C30" s="10">
        <f t="shared" si="2"/>
        <v>53834.535400000001</v>
      </c>
      <c r="D30" s="22" t="str">
        <f t="shared" si="3"/>
        <v>vis</v>
      </c>
      <c r="E30" s="57">
        <f>VLOOKUP(C30,'Active 1'!C$21:E$970,3,FALSE)</f>
        <v>33526.250303593682</v>
      </c>
      <c r="F30" s="5" t="s">
        <v>36</v>
      </c>
      <c r="G30" s="22" t="str">
        <f t="shared" si="4"/>
        <v>53834.5354</v>
      </c>
      <c r="H30" s="10">
        <f t="shared" si="5"/>
        <v>33527</v>
      </c>
      <c r="I30" s="58" t="s">
        <v>300</v>
      </c>
      <c r="J30" s="59" t="s">
        <v>301</v>
      </c>
      <c r="K30" s="58" t="s">
        <v>302</v>
      </c>
      <c r="L30" s="58" t="s">
        <v>303</v>
      </c>
      <c r="M30" s="59" t="s">
        <v>304</v>
      </c>
      <c r="N30" s="59" t="s">
        <v>245</v>
      </c>
      <c r="O30" s="60" t="s">
        <v>305</v>
      </c>
      <c r="P30" s="61" t="s">
        <v>306</v>
      </c>
    </row>
    <row r="31" spans="1:16" ht="12.75" customHeight="1" thickBot="1" x14ac:dyDescent="0.25">
      <c r="A31" s="10" t="str">
        <f t="shared" si="0"/>
        <v>BAVM 186 </v>
      </c>
      <c r="B31" s="5" t="str">
        <f t="shared" si="1"/>
        <v>I</v>
      </c>
      <c r="C31" s="10">
        <f t="shared" si="2"/>
        <v>53993.371200000001</v>
      </c>
      <c r="D31" s="22" t="str">
        <f t="shared" si="3"/>
        <v>vis</v>
      </c>
      <c r="E31" s="57">
        <f>VLOOKUP(C31,'Active 1'!C$21:E$970,3,FALSE)</f>
        <v>33830.247443449276</v>
      </c>
      <c r="F31" s="5" t="s">
        <v>36</v>
      </c>
      <c r="G31" s="22" t="str">
        <f t="shared" si="4"/>
        <v>53993.3712</v>
      </c>
      <c r="H31" s="10">
        <f t="shared" si="5"/>
        <v>33831</v>
      </c>
      <c r="I31" s="58" t="s">
        <v>307</v>
      </c>
      <c r="J31" s="59" t="s">
        <v>308</v>
      </c>
      <c r="K31" s="58" t="s">
        <v>309</v>
      </c>
      <c r="L31" s="58" t="s">
        <v>310</v>
      </c>
      <c r="M31" s="59" t="s">
        <v>304</v>
      </c>
      <c r="N31" s="59" t="s">
        <v>250</v>
      </c>
      <c r="O31" s="60" t="s">
        <v>311</v>
      </c>
      <c r="P31" s="61" t="s">
        <v>312</v>
      </c>
    </row>
    <row r="32" spans="1:16" ht="12.75" customHeight="1" thickBot="1" x14ac:dyDescent="0.25">
      <c r="A32" s="10" t="str">
        <f t="shared" si="0"/>
        <v>OEJV 0074 </v>
      </c>
      <c r="B32" s="5" t="str">
        <f t="shared" si="1"/>
        <v>I</v>
      </c>
      <c r="C32" s="10">
        <f t="shared" si="2"/>
        <v>54116.682769999999</v>
      </c>
      <c r="D32" s="22" t="str">
        <f t="shared" si="3"/>
        <v>vis</v>
      </c>
      <c r="E32" s="57">
        <f>VLOOKUP(C32,'Active 1'!C$21:E$970,3,FALSE)</f>
        <v>34066.254468257925</v>
      </c>
      <c r="F32" s="5" t="s">
        <v>36</v>
      </c>
      <c r="G32" s="22" t="str">
        <f t="shared" si="4"/>
        <v>54116.68277</v>
      </c>
      <c r="H32" s="10">
        <f t="shared" si="5"/>
        <v>34067</v>
      </c>
      <c r="I32" s="58" t="s">
        <v>313</v>
      </c>
      <c r="J32" s="59" t="s">
        <v>314</v>
      </c>
      <c r="K32" s="58" t="s">
        <v>315</v>
      </c>
      <c r="L32" s="58" t="s">
        <v>316</v>
      </c>
      <c r="M32" s="59" t="s">
        <v>304</v>
      </c>
      <c r="N32" s="59" t="s">
        <v>317</v>
      </c>
      <c r="O32" s="60" t="s">
        <v>318</v>
      </c>
      <c r="P32" s="61" t="s">
        <v>319</v>
      </c>
    </row>
    <row r="33" spans="1:16" ht="12.75" customHeight="1" thickBot="1" x14ac:dyDescent="0.25">
      <c r="A33" s="10" t="str">
        <f t="shared" si="0"/>
        <v>IBVS 6007 </v>
      </c>
      <c r="B33" s="5" t="str">
        <f t="shared" si="1"/>
        <v>I</v>
      </c>
      <c r="C33" s="10">
        <f t="shared" si="2"/>
        <v>54193.487300000001</v>
      </c>
      <c r="D33" s="22" t="str">
        <f t="shared" si="3"/>
        <v>vis</v>
      </c>
      <c r="E33" s="57">
        <f>VLOOKUP(C33,'Active 1'!C$21:E$970,3,FALSE)</f>
        <v>34213.251287916675</v>
      </c>
      <c r="F33" s="5" t="s">
        <v>36</v>
      </c>
      <c r="G33" s="22" t="str">
        <f t="shared" si="4"/>
        <v>54193.48730</v>
      </c>
      <c r="H33" s="10">
        <f t="shared" si="5"/>
        <v>34214</v>
      </c>
      <c r="I33" s="58" t="s">
        <v>320</v>
      </c>
      <c r="J33" s="59" t="s">
        <v>321</v>
      </c>
      <c r="K33" s="58" t="s">
        <v>322</v>
      </c>
      <c r="L33" s="58" t="s">
        <v>323</v>
      </c>
      <c r="M33" s="59" t="s">
        <v>304</v>
      </c>
      <c r="N33" s="59" t="s">
        <v>317</v>
      </c>
      <c r="O33" s="60" t="s">
        <v>324</v>
      </c>
      <c r="P33" s="61" t="s">
        <v>325</v>
      </c>
    </row>
    <row r="34" spans="1:16" ht="12.75" customHeight="1" thickBot="1" x14ac:dyDescent="0.25">
      <c r="A34" s="10" t="str">
        <f t="shared" si="0"/>
        <v>IBVS 6007 </v>
      </c>
      <c r="B34" s="5" t="str">
        <f t="shared" si="1"/>
        <v>II</v>
      </c>
      <c r="C34" s="10">
        <f t="shared" si="2"/>
        <v>54763.272669999998</v>
      </c>
      <c r="D34" s="22" t="str">
        <f t="shared" si="3"/>
        <v>CCD</v>
      </c>
      <c r="E34" s="57">
        <f>VLOOKUP(C34,'Active 1'!C$21:E$970,3,FALSE)</f>
        <v>35303.768179017781</v>
      </c>
      <c r="F34" s="5" t="str">
        <f>LEFT(M34,1)</f>
        <v>C</v>
      </c>
      <c r="G34" s="22" t="str">
        <f t="shared" si="4"/>
        <v>54763.27267</v>
      </c>
      <c r="H34" s="10">
        <f t="shared" si="5"/>
        <v>35304.5</v>
      </c>
      <c r="I34" s="58" t="s">
        <v>342</v>
      </c>
      <c r="J34" s="59" t="s">
        <v>343</v>
      </c>
      <c r="K34" s="58" t="s">
        <v>344</v>
      </c>
      <c r="L34" s="58" t="s">
        <v>345</v>
      </c>
      <c r="M34" s="59" t="s">
        <v>304</v>
      </c>
      <c r="N34" s="59" t="s">
        <v>317</v>
      </c>
      <c r="O34" s="60" t="s">
        <v>324</v>
      </c>
      <c r="P34" s="61" t="s">
        <v>325</v>
      </c>
    </row>
    <row r="35" spans="1:16" ht="12.75" customHeight="1" thickBot="1" x14ac:dyDescent="0.25">
      <c r="A35" s="10" t="str">
        <f t="shared" si="0"/>
        <v>BAVM 214 </v>
      </c>
      <c r="B35" s="5" t="str">
        <f t="shared" si="1"/>
        <v>I</v>
      </c>
      <c r="C35" s="10">
        <f t="shared" si="2"/>
        <v>54937.521099999998</v>
      </c>
      <c r="D35" s="22" t="str">
        <f t="shared" si="3"/>
        <v>CCD</v>
      </c>
      <c r="E35" s="57">
        <f>VLOOKUP(C35,'Active 1'!C$21:E$970,3,FALSE)</f>
        <v>35637.263677792784</v>
      </c>
      <c r="F35" s="5" t="str">
        <f>LEFT(M35,1)</f>
        <v>C</v>
      </c>
      <c r="G35" s="22" t="str">
        <f t="shared" si="4"/>
        <v>54937.5211</v>
      </c>
      <c r="H35" s="10">
        <f t="shared" si="5"/>
        <v>35638</v>
      </c>
      <c r="I35" s="58" t="s">
        <v>346</v>
      </c>
      <c r="J35" s="59" t="s">
        <v>347</v>
      </c>
      <c r="K35" s="58" t="s">
        <v>348</v>
      </c>
      <c r="L35" s="58" t="s">
        <v>349</v>
      </c>
      <c r="M35" s="59" t="s">
        <v>304</v>
      </c>
      <c r="N35" s="59" t="s">
        <v>250</v>
      </c>
      <c r="O35" s="60" t="s">
        <v>350</v>
      </c>
      <c r="P35" s="61" t="s">
        <v>351</v>
      </c>
    </row>
    <row r="36" spans="1:16" ht="12.75" customHeight="1" thickBot="1" x14ac:dyDescent="0.25">
      <c r="A36" s="10" t="str">
        <f t="shared" si="0"/>
        <v>BAVM 209 </v>
      </c>
      <c r="B36" s="5" t="str">
        <f t="shared" si="1"/>
        <v>II</v>
      </c>
      <c r="C36" s="10">
        <f t="shared" si="2"/>
        <v>54943.538</v>
      </c>
      <c r="D36" s="22" t="str">
        <f t="shared" si="3"/>
        <v>CCD</v>
      </c>
      <c r="E36" s="57">
        <f>VLOOKUP(C36,'Active 1'!C$21:E$970,3,FALSE)</f>
        <v>35648.779472033108</v>
      </c>
      <c r="F36" s="5" t="str">
        <f>LEFT(M36,1)</f>
        <v>C</v>
      </c>
      <c r="G36" s="22" t="str">
        <f t="shared" si="4"/>
        <v>54943.5380</v>
      </c>
      <c r="H36" s="10">
        <f t="shared" si="5"/>
        <v>35649.5</v>
      </c>
      <c r="I36" s="58" t="s">
        <v>352</v>
      </c>
      <c r="J36" s="59" t="s">
        <v>353</v>
      </c>
      <c r="K36" s="58" t="s">
        <v>354</v>
      </c>
      <c r="L36" s="58" t="s">
        <v>355</v>
      </c>
      <c r="M36" s="59" t="s">
        <v>304</v>
      </c>
      <c r="N36" s="59" t="s">
        <v>250</v>
      </c>
      <c r="O36" s="60" t="s">
        <v>222</v>
      </c>
      <c r="P36" s="61" t="s">
        <v>356</v>
      </c>
    </row>
    <row r="37" spans="1:16" ht="12.75" customHeight="1" thickBot="1" x14ac:dyDescent="0.25">
      <c r="A37" s="10" t="str">
        <f t="shared" si="0"/>
        <v>BAVM 220 </v>
      </c>
      <c r="B37" s="5" t="str">
        <f t="shared" si="1"/>
        <v>I</v>
      </c>
      <c r="C37" s="10">
        <f t="shared" si="2"/>
        <v>55712.386400000003</v>
      </c>
      <c r="D37" s="22" t="str">
        <f t="shared" si="3"/>
        <v>vis</v>
      </c>
      <c r="E37" s="57">
        <f>VLOOKUP(C37,'Active 1'!C$21:E$970,3,FALSE)</f>
        <v>37120.284728294893</v>
      </c>
      <c r="F37" s="5" t="s">
        <v>36</v>
      </c>
      <c r="G37" s="22" t="str">
        <f t="shared" si="4"/>
        <v>55712.3864</v>
      </c>
      <c r="H37" s="10">
        <f t="shared" si="5"/>
        <v>37121</v>
      </c>
      <c r="I37" s="58" t="s">
        <v>373</v>
      </c>
      <c r="J37" s="59" t="s">
        <v>374</v>
      </c>
      <c r="K37" s="58" t="s">
        <v>375</v>
      </c>
      <c r="L37" s="58" t="s">
        <v>376</v>
      </c>
      <c r="M37" s="59" t="s">
        <v>304</v>
      </c>
      <c r="N37" s="59" t="s">
        <v>250</v>
      </c>
      <c r="O37" s="60" t="s">
        <v>222</v>
      </c>
      <c r="P37" s="61" t="s">
        <v>377</v>
      </c>
    </row>
    <row r="38" spans="1:16" ht="12.75" customHeight="1" thickBot="1" x14ac:dyDescent="0.25">
      <c r="A38" s="10" t="str">
        <f t="shared" si="0"/>
        <v>OEJV 0160 </v>
      </c>
      <c r="B38" s="5" t="str">
        <f t="shared" si="1"/>
        <v>I</v>
      </c>
      <c r="C38" s="10">
        <f t="shared" si="2"/>
        <v>55804.345110000002</v>
      </c>
      <c r="D38" s="22" t="str">
        <f t="shared" si="3"/>
        <v>vis</v>
      </c>
      <c r="E38" s="57">
        <f>VLOOKUP(C38,'Active 1'!C$21:E$970,3,FALSE)</f>
        <v>37296.285257299118</v>
      </c>
      <c r="F38" s="5" t="s">
        <v>36</v>
      </c>
      <c r="G38" s="22" t="str">
        <f t="shared" si="4"/>
        <v>55804.34511</v>
      </c>
      <c r="H38" s="10">
        <f t="shared" si="5"/>
        <v>37297</v>
      </c>
      <c r="I38" s="58" t="s">
        <v>378</v>
      </c>
      <c r="J38" s="59" t="s">
        <v>379</v>
      </c>
      <c r="K38" s="58" t="s">
        <v>380</v>
      </c>
      <c r="L38" s="58" t="s">
        <v>381</v>
      </c>
      <c r="M38" s="59" t="s">
        <v>304</v>
      </c>
      <c r="N38" s="59" t="s">
        <v>317</v>
      </c>
      <c r="O38" s="60" t="s">
        <v>382</v>
      </c>
      <c r="P38" s="61" t="s">
        <v>383</v>
      </c>
    </row>
    <row r="39" spans="1:16" ht="12.75" customHeight="1" thickBot="1" x14ac:dyDescent="0.25">
      <c r="A39" s="10" t="str">
        <f t="shared" si="0"/>
        <v>BAVM 228 </v>
      </c>
      <c r="B39" s="5" t="str">
        <f t="shared" si="1"/>
        <v>I</v>
      </c>
      <c r="C39" s="10">
        <f t="shared" si="2"/>
        <v>56001.326000000001</v>
      </c>
      <c r="D39" s="22" t="str">
        <f t="shared" si="3"/>
        <v>vis</v>
      </c>
      <c r="E39" s="57">
        <f>VLOOKUP(C39,'Active 1'!C$21:E$970,3,FALSE)</f>
        <v>37673.288597643099</v>
      </c>
      <c r="F39" s="5" t="s">
        <v>36</v>
      </c>
      <c r="G39" s="22" t="str">
        <f t="shared" si="4"/>
        <v>56001.3260</v>
      </c>
      <c r="H39" s="10">
        <f t="shared" si="5"/>
        <v>37674</v>
      </c>
      <c r="I39" s="58" t="s">
        <v>384</v>
      </c>
      <c r="J39" s="59" t="s">
        <v>385</v>
      </c>
      <c r="K39" s="58" t="s">
        <v>386</v>
      </c>
      <c r="L39" s="58" t="s">
        <v>387</v>
      </c>
      <c r="M39" s="59" t="s">
        <v>304</v>
      </c>
      <c r="N39" s="59" t="s">
        <v>250</v>
      </c>
      <c r="O39" s="60" t="s">
        <v>222</v>
      </c>
      <c r="P39" s="61" t="s">
        <v>388</v>
      </c>
    </row>
    <row r="40" spans="1:16" ht="12.75" customHeight="1" thickBot="1" x14ac:dyDescent="0.25">
      <c r="A40" s="10" t="str">
        <f t="shared" si="0"/>
        <v>BAVM 228 </v>
      </c>
      <c r="B40" s="5" t="str">
        <f t="shared" si="1"/>
        <v>II</v>
      </c>
      <c r="C40" s="10">
        <f t="shared" si="2"/>
        <v>56001.592299999997</v>
      </c>
      <c r="D40" s="22" t="str">
        <f t="shared" si="3"/>
        <v>vis</v>
      </c>
      <c r="E40" s="57">
        <f>VLOOKUP(C40,'Active 1'!C$21:E$970,3,FALSE)</f>
        <v>37673.798271396387</v>
      </c>
      <c r="F40" s="5" t="s">
        <v>36</v>
      </c>
      <c r="G40" s="22" t="str">
        <f t="shared" si="4"/>
        <v>56001.5923</v>
      </c>
      <c r="H40" s="10">
        <f t="shared" si="5"/>
        <v>37674.5</v>
      </c>
      <c r="I40" s="58" t="s">
        <v>389</v>
      </c>
      <c r="J40" s="59" t="s">
        <v>390</v>
      </c>
      <c r="K40" s="58" t="s">
        <v>391</v>
      </c>
      <c r="L40" s="58" t="s">
        <v>392</v>
      </c>
      <c r="M40" s="59" t="s">
        <v>304</v>
      </c>
      <c r="N40" s="59" t="s">
        <v>250</v>
      </c>
      <c r="O40" s="60" t="s">
        <v>222</v>
      </c>
      <c r="P40" s="61" t="s">
        <v>388</v>
      </c>
    </row>
    <row r="41" spans="1:16" ht="12.75" customHeight="1" thickBot="1" x14ac:dyDescent="0.25">
      <c r="A41" s="10" t="str">
        <f t="shared" si="0"/>
        <v>OEJV 0160 </v>
      </c>
      <c r="B41" s="5" t="str">
        <f t="shared" si="1"/>
        <v>I</v>
      </c>
      <c r="C41" s="10">
        <f t="shared" si="2"/>
        <v>56143.443249999997</v>
      </c>
      <c r="D41" s="22" t="str">
        <f t="shared" si="3"/>
        <v>vis</v>
      </c>
      <c r="E41" s="57">
        <f>VLOOKUP(C41,'Active 1'!C$21:E$970,3,FALSE)</f>
        <v>37945.287967584511</v>
      </c>
      <c r="F41" s="5" t="s">
        <v>36</v>
      </c>
      <c r="G41" s="22" t="str">
        <f t="shared" si="4"/>
        <v>56143.44325</v>
      </c>
      <c r="H41" s="10">
        <f t="shared" si="5"/>
        <v>37946</v>
      </c>
      <c r="I41" s="58" t="s">
        <v>402</v>
      </c>
      <c r="J41" s="59" t="s">
        <v>403</v>
      </c>
      <c r="K41" s="58" t="s">
        <v>404</v>
      </c>
      <c r="L41" s="58" t="s">
        <v>405</v>
      </c>
      <c r="M41" s="59" t="s">
        <v>304</v>
      </c>
      <c r="N41" s="59" t="s">
        <v>36</v>
      </c>
      <c r="O41" s="60" t="s">
        <v>382</v>
      </c>
      <c r="P41" s="61" t="s">
        <v>383</v>
      </c>
    </row>
    <row r="42" spans="1:16" ht="12.75" customHeight="1" thickBot="1" x14ac:dyDescent="0.25">
      <c r="A42" s="10" t="str">
        <f t="shared" si="0"/>
        <v>OEJV 0160 </v>
      </c>
      <c r="B42" s="5" t="str">
        <f t="shared" si="1"/>
        <v>I</v>
      </c>
      <c r="C42" s="10">
        <f t="shared" si="2"/>
        <v>56143.443249999997</v>
      </c>
      <c r="D42" s="22" t="str">
        <f t="shared" si="3"/>
        <v>vis</v>
      </c>
      <c r="E42" s="57">
        <f>VLOOKUP(C42,'Active 1'!C$21:E$970,3,FALSE)</f>
        <v>37945.287967584511</v>
      </c>
      <c r="F42" s="5" t="s">
        <v>36</v>
      </c>
      <c r="G42" s="22" t="str">
        <f t="shared" si="4"/>
        <v>56143.44325</v>
      </c>
      <c r="H42" s="10">
        <f t="shared" si="5"/>
        <v>37946</v>
      </c>
      <c r="I42" s="58" t="s">
        <v>402</v>
      </c>
      <c r="J42" s="59" t="s">
        <v>403</v>
      </c>
      <c r="K42" s="58" t="s">
        <v>404</v>
      </c>
      <c r="L42" s="58" t="s">
        <v>405</v>
      </c>
      <c r="M42" s="59" t="s">
        <v>304</v>
      </c>
      <c r="N42" s="59" t="s">
        <v>317</v>
      </c>
      <c r="O42" s="60" t="s">
        <v>382</v>
      </c>
      <c r="P42" s="61" t="s">
        <v>383</v>
      </c>
    </row>
    <row r="43" spans="1:16" ht="12.75" customHeight="1" thickBot="1" x14ac:dyDescent="0.25">
      <c r="A43" s="10" t="str">
        <f t="shared" ref="A43:A74" si="6">P43</f>
        <v>BAVM 231 </v>
      </c>
      <c r="B43" s="5" t="str">
        <f t="shared" ref="B43:B74" si="7">IF(H43=INT(H43),"I","II")</f>
        <v>I</v>
      </c>
      <c r="C43" s="10">
        <f t="shared" ref="C43:C74" si="8">1*G43</f>
        <v>56187.335099999997</v>
      </c>
      <c r="D43" s="22" t="str">
        <f t="shared" ref="D43:D74" si="9">VLOOKUP(F43,I$1:J$5,2,FALSE)</f>
        <v>vis</v>
      </c>
      <c r="E43" s="57">
        <f>VLOOKUP(C43,'Active 1'!C$21:E$970,3,FALSE)</f>
        <v>38029.292939152445</v>
      </c>
      <c r="F43" s="5" t="s">
        <v>36</v>
      </c>
      <c r="G43" s="22" t="str">
        <f t="shared" ref="G43:G74" si="10">MID(I43,3,LEN(I43)-3)</f>
        <v>56187.3351</v>
      </c>
      <c r="H43" s="10">
        <f t="shared" ref="H43:H74" si="11">1*K43</f>
        <v>38030</v>
      </c>
      <c r="I43" s="58" t="s">
        <v>406</v>
      </c>
      <c r="J43" s="59" t="s">
        <v>407</v>
      </c>
      <c r="K43" s="58" t="s">
        <v>408</v>
      </c>
      <c r="L43" s="58" t="s">
        <v>409</v>
      </c>
      <c r="M43" s="59" t="s">
        <v>304</v>
      </c>
      <c r="N43" s="59" t="s">
        <v>317</v>
      </c>
      <c r="O43" s="60" t="s">
        <v>410</v>
      </c>
      <c r="P43" s="61" t="s">
        <v>411</v>
      </c>
    </row>
    <row r="44" spans="1:16" ht="12.75" customHeight="1" thickBot="1" x14ac:dyDescent="0.25">
      <c r="A44" s="10" t="str">
        <f t="shared" si="6"/>
        <v>OEJV 0160 </v>
      </c>
      <c r="B44" s="5" t="str">
        <f t="shared" si="7"/>
        <v>II</v>
      </c>
      <c r="C44" s="10">
        <f t="shared" si="8"/>
        <v>56263.358319999999</v>
      </c>
      <c r="D44" s="22" t="str">
        <f t="shared" si="9"/>
        <v>vis</v>
      </c>
      <c r="E44" s="57">
        <f>VLOOKUP(C44,'Active 1'!C$21:E$970,3,FALSE)</f>
        <v>38174.794403196531</v>
      </c>
      <c r="F44" s="5" t="s">
        <v>36</v>
      </c>
      <c r="G44" s="22" t="str">
        <f t="shared" si="10"/>
        <v>56263.35832</v>
      </c>
      <c r="H44" s="10">
        <f t="shared" si="11"/>
        <v>38175.5</v>
      </c>
      <c r="I44" s="58" t="s">
        <v>412</v>
      </c>
      <c r="J44" s="59" t="s">
        <v>413</v>
      </c>
      <c r="K44" s="58" t="s">
        <v>414</v>
      </c>
      <c r="L44" s="58" t="s">
        <v>415</v>
      </c>
      <c r="M44" s="59" t="s">
        <v>304</v>
      </c>
      <c r="N44" s="59" t="s">
        <v>71</v>
      </c>
      <c r="O44" s="60" t="s">
        <v>382</v>
      </c>
      <c r="P44" s="61" t="s">
        <v>383</v>
      </c>
    </row>
    <row r="45" spans="1:16" ht="12.75" customHeight="1" thickBot="1" x14ac:dyDescent="0.25">
      <c r="A45" s="10" t="str">
        <f t="shared" si="6"/>
        <v> VB 5.11 </v>
      </c>
      <c r="B45" s="5" t="str">
        <f t="shared" si="7"/>
        <v>I</v>
      </c>
      <c r="C45" s="10">
        <f t="shared" si="8"/>
        <v>28306.545999999998</v>
      </c>
      <c r="D45" s="22" t="str">
        <f t="shared" si="9"/>
        <v>vis</v>
      </c>
      <c r="E45" s="57">
        <f>VLOOKUP(C45,'Active 1'!C$21:E$970,3,FALSE)</f>
        <v>-15331.977903547073</v>
      </c>
      <c r="F45" s="5" t="s">
        <v>36</v>
      </c>
      <c r="G45" s="22" t="str">
        <f t="shared" si="10"/>
        <v>28306.546</v>
      </c>
      <c r="H45" s="10">
        <f t="shared" si="11"/>
        <v>-15332</v>
      </c>
      <c r="I45" s="58" t="s">
        <v>80</v>
      </c>
      <c r="J45" s="59" t="s">
        <v>81</v>
      </c>
      <c r="K45" s="58">
        <v>-15332</v>
      </c>
      <c r="L45" s="58" t="s">
        <v>82</v>
      </c>
      <c r="M45" s="59" t="s">
        <v>83</v>
      </c>
      <c r="N45" s="59"/>
      <c r="O45" s="60" t="s">
        <v>84</v>
      </c>
      <c r="P45" s="60" t="s">
        <v>85</v>
      </c>
    </row>
    <row r="46" spans="1:16" ht="12.75" customHeight="1" thickBot="1" x14ac:dyDescent="0.25">
      <c r="A46" s="10" t="str">
        <f t="shared" si="6"/>
        <v> VB 5.11 </v>
      </c>
      <c r="B46" s="5" t="str">
        <f t="shared" si="7"/>
        <v>I</v>
      </c>
      <c r="C46" s="10">
        <f t="shared" si="8"/>
        <v>28339.465</v>
      </c>
      <c r="D46" s="22" t="str">
        <f t="shared" si="9"/>
        <v>vis</v>
      </c>
      <c r="E46" s="57">
        <f>VLOOKUP(C46,'Active 1'!C$21:E$970,3,FALSE)</f>
        <v>-15268.973959556444</v>
      </c>
      <c r="F46" s="5" t="s">
        <v>36</v>
      </c>
      <c r="G46" s="22" t="str">
        <f t="shared" si="10"/>
        <v>28339.465</v>
      </c>
      <c r="H46" s="10">
        <f t="shared" si="11"/>
        <v>-15269</v>
      </c>
      <c r="I46" s="58" t="s">
        <v>86</v>
      </c>
      <c r="J46" s="59" t="s">
        <v>87</v>
      </c>
      <c r="K46" s="58">
        <v>-15269</v>
      </c>
      <c r="L46" s="58" t="s">
        <v>88</v>
      </c>
      <c r="M46" s="59" t="s">
        <v>83</v>
      </c>
      <c r="N46" s="59"/>
      <c r="O46" s="60" t="s">
        <v>84</v>
      </c>
      <c r="P46" s="60" t="s">
        <v>85</v>
      </c>
    </row>
    <row r="47" spans="1:16" ht="12.75" customHeight="1" thickBot="1" x14ac:dyDescent="0.25">
      <c r="A47" s="10" t="str">
        <f t="shared" si="6"/>
        <v> VB 5.11 </v>
      </c>
      <c r="B47" s="5" t="str">
        <f t="shared" si="7"/>
        <v>I</v>
      </c>
      <c r="C47" s="10">
        <f t="shared" si="8"/>
        <v>28610.624</v>
      </c>
      <c r="D47" s="22" t="str">
        <f t="shared" si="9"/>
        <v>vis</v>
      </c>
      <c r="E47" s="57">
        <f>VLOOKUP(C47,'Active 1'!C$21:E$970,3,FALSE)</f>
        <v>-14750.00052632476</v>
      </c>
      <c r="F47" s="5" t="s">
        <v>36</v>
      </c>
      <c r="G47" s="22" t="str">
        <f t="shared" si="10"/>
        <v>28610.624</v>
      </c>
      <c r="H47" s="10">
        <f t="shared" si="11"/>
        <v>-14750</v>
      </c>
      <c r="I47" s="58" t="s">
        <v>89</v>
      </c>
      <c r="J47" s="59" t="s">
        <v>90</v>
      </c>
      <c r="K47" s="58">
        <v>-14750</v>
      </c>
      <c r="L47" s="58" t="s">
        <v>91</v>
      </c>
      <c r="M47" s="59" t="s">
        <v>83</v>
      </c>
      <c r="N47" s="59"/>
      <c r="O47" s="60" t="s">
        <v>84</v>
      </c>
      <c r="P47" s="60" t="s">
        <v>85</v>
      </c>
    </row>
    <row r="48" spans="1:16" ht="12.75" customHeight="1" thickBot="1" x14ac:dyDescent="0.25">
      <c r="A48" s="10" t="str">
        <f t="shared" si="6"/>
        <v> VB 5.11 </v>
      </c>
      <c r="B48" s="5" t="str">
        <f t="shared" si="7"/>
        <v>I</v>
      </c>
      <c r="C48" s="10">
        <f t="shared" si="8"/>
        <v>28664.417000000001</v>
      </c>
      <c r="D48" s="22" t="str">
        <f t="shared" si="9"/>
        <v>vis</v>
      </c>
      <c r="E48" s="57">
        <f>VLOOKUP(C48,'Active 1'!C$21:E$970,3,FALSE)</f>
        <v>-14647.045662595978</v>
      </c>
      <c r="F48" s="5" t="s">
        <v>36</v>
      </c>
      <c r="G48" s="22" t="str">
        <f t="shared" si="10"/>
        <v>28664.417</v>
      </c>
      <c r="H48" s="10">
        <f t="shared" si="11"/>
        <v>-14647</v>
      </c>
      <c r="I48" s="58" t="s">
        <v>92</v>
      </c>
      <c r="J48" s="59" t="s">
        <v>93</v>
      </c>
      <c r="K48" s="58">
        <v>-14647</v>
      </c>
      <c r="L48" s="58" t="s">
        <v>94</v>
      </c>
      <c r="M48" s="59" t="s">
        <v>83</v>
      </c>
      <c r="N48" s="59"/>
      <c r="O48" s="60" t="s">
        <v>84</v>
      </c>
      <c r="P48" s="60" t="s">
        <v>85</v>
      </c>
    </row>
    <row r="49" spans="1:16" ht="12.75" customHeight="1" thickBot="1" x14ac:dyDescent="0.25">
      <c r="A49" s="10" t="str">
        <f t="shared" si="6"/>
        <v> VB 5.11 </v>
      </c>
      <c r="B49" s="5" t="str">
        <f t="shared" si="7"/>
        <v>I</v>
      </c>
      <c r="C49" s="10">
        <f t="shared" si="8"/>
        <v>28779.414000000001</v>
      </c>
      <c r="D49" s="22" t="str">
        <f t="shared" si="9"/>
        <v>vis</v>
      </c>
      <c r="E49" s="57">
        <f>VLOOKUP(C49,'Active 1'!C$21:E$970,3,FALSE)</f>
        <v>-14426.951961478389</v>
      </c>
      <c r="F49" s="5" t="s">
        <v>36</v>
      </c>
      <c r="G49" s="22" t="str">
        <f t="shared" si="10"/>
        <v>28779.414</v>
      </c>
      <c r="H49" s="10">
        <f t="shared" si="11"/>
        <v>-14427</v>
      </c>
      <c r="I49" s="58" t="s">
        <v>95</v>
      </c>
      <c r="J49" s="59" t="s">
        <v>96</v>
      </c>
      <c r="K49" s="58">
        <v>-14427</v>
      </c>
      <c r="L49" s="58" t="s">
        <v>97</v>
      </c>
      <c r="M49" s="59" t="s">
        <v>83</v>
      </c>
      <c r="N49" s="59"/>
      <c r="O49" s="60" t="s">
        <v>84</v>
      </c>
      <c r="P49" s="60" t="s">
        <v>85</v>
      </c>
    </row>
    <row r="50" spans="1:16" ht="12.75" customHeight="1" thickBot="1" x14ac:dyDescent="0.25">
      <c r="A50" s="10" t="str">
        <f t="shared" si="6"/>
        <v> VB 5.11 </v>
      </c>
      <c r="B50" s="5" t="str">
        <f t="shared" si="7"/>
        <v>I</v>
      </c>
      <c r="C50" s="10">
        <f t="shared" si="8"/>
        <v>28991.51</v>
      </c>
      <c r="D50" s="22" t="str">
        <f t="shared" si="9"/>
        <v>vis</v>
      </c>
      <c r="E50" s="57">
        <f>VLOOKUP(C50,'Active 1'!C$21:E$970,3,FALSE)</f>
        <v>-14021.019688182256</v>
      </c>
      <c r="F50" s="5" t="s">
        <v>36</v>
      </c>
      <c r="G50" s="22" t="str">
        <f t="shared" si="10"/>
        <v>28991.510</v>
      </c>
      <c r="H50" s="10">
        <f t="shared" si="11"/>
        <v>-14021</v>
      </c>
      <c r="I50" s="58" t="s">
        <v>98</v>
      </c>
      <c r="J50" s="59" t="s">
        <v>99</v>
      </c>
      <c r="K50" s="58">
        <v>-14021</v>
      </c>
      <c r="L50" s="58" t="s">
        <v>100</v>
      </c>
      <c r="M50" s="59" t="s">
        <v>83</v>
      </c>
      <c r="N50" s="59"/>
      <c r="O50" s="60" t="s">
        <v>84</v>
      </c>
      <c r="P50" s="60" t="s">
        <v>85</v>
      </c>
    </row>
    <row r="51" spans="1:16" ht="12.75" customHeight="1" thickBot="1" x14ac:dyDescent="0.25">
      <c r="A51" s="10" t="str">
        <f t="shared" si="6"/>
        <v> VB 5.11 </v>
      </c>
      <c r="B51" s="5" t="str">
        <f t="shared" si="7"/>
        <v>I</v>
      </c>
      <c r="C51" s="10">
        <f t="shared" si="8"/>
        <v>29014.493999999999</v>
      </c>
      <c r="D51" s="22" t="str">
        <f t="shared" si="9"/>
        <v>vis</v>
      </c>
      <c r="E51" s="57">
        <f>VLOOKUP(C51,'Active 1'!C$21:E$970,3,FALSE)</f>
        <v>-13977.030422144997</v>
      </c>
      <c r="F51" s="5" t="s">
        <v>36</v>
      </c>
      <c r="G51" s="22" t="str">
        <f t="shared" si="10"/>
        <v>29014.494</v>
      </c>
      <c r="H51" s="10">
        <f t="shared" si="11"/>
        <v>-13977</v>
      </c>
      <c r="I51" s="58" t="s">
        <v>101</v>
      </c>
      <c r="J51" s="59" t="s">
        <v>102</v>
      </c>
      <c r="K51" s="58">
        <v>-13977</v>
      </c>
      <c r="L51" s="58" t="s">
        <v>103</v>
      </c>
      <c r="M51" s="59" t="s">
        <v>83</v>
      </c>
      <c r="N51" s="59"/>
      <c r="O51" s="60" t="s">
        <v>84</v>
      </c>
      <c r="P51" s="60" t="s">
        <v>85</v>
      </c>
    </row>
    <row r="52" spans="1:16" ht="12.75" customHeight="1" thickBot="1" x14ac:dyDescent="0.25">
      <c r="A52" s="10" t="str">
        <f t="shared" si="6"/>
        <v> VB 5.11 </v>
      </c>
      <c r="B52" s="5" t="str">
        <f t="shared" si="7"/>
        <v>I</v>
      </c>
      <c r="C52" s="10">
        <f t="shared" si="8"/>
        <v>29072.491999999998</v>
      </c>
      <c r="D52" s="22" t="str">
        <f t="shared" si="9"/>
        <v>vis</v>
      </c>
      <c r="E52" s="57">
        <f>VLOOKUP(C52,'Active 1'!C$21:E$970,3,FALSE)</f>
        <v>-13866.027574440988</v>
      </c>
      <c r="F52" s="5" t="s">
        <v>36</v>
      </c>
      <c r="G52" s="22" t="str">
        <f t="shared" si="10"/>
        <v>29072.492</v>
      </c>
      <c r="H52" s="10">
        <f t="shared" si="11"/>
        <v>-13866</v>
      </c>
      <c r="I52" s="58" t="s">
        <v>104</v>
      </c>
      <c r="J52" s="59" t="s">
        <v>105</v>
      </c>
      <c r="K52" s="58">
        <v>-13866</v>
      </c>
      <c r="L52" s="58" t="s">
        <v>106</v>
      </c>
      <c r="M52" s="59" t="s">
        <v>83</v>
      </c>
      <c r="N52" s="59"/>
      <c r="O52" s="60" t="s">
        <v>84</v>
      </c>
      <c r="P52" s="60" t="s">
        <v>85</v>
      </c>
    </row>
    <row r="53" spans="1:16" ht="12.75" customHeight="1" thickBot="1" x14ac:dyDescent="0.25">
      <c r="A53" s="10" t="str">
        <f t="shared" si="6"/>
        <v> VB 5.11 </v>
      </c>
      <c r="B53" s="5" t="str">
        <f t="shared" si="7"/>
        <v>I</v>
      </c>
      <c r="C53" s="10">
        <f t="shared" si="8"/>
        <v>29341.550999999999</v>
      </c>
      <c r="D53" s="22" t="str">
        <f t="shared" si="9"/>
        <v>vis</v>
      </c>
      <c r="E53" s="57">
        <f>VLOOKUP(C53,'Active 1'!C$21:E$970,3,FALSE)</f>
        <v>-13351.073348426418</v>
      </c>
      <c r="F53" s="5" t="s">
        <v>36</v>
      </c>
      <c r="G53" s="22" t="str">
        <f t="shared" si="10"/>
        <v>29341.551</v>
      </c>
      <c r="H53" s="10">
        <f t="shared" si="11"/>
        <v>-13351</v>
      </c>
      <c r="I53" s="58" t="s">
        <v>107</v>
      </c>
      <c r="J53" s="59" t="s">
        <v>108</v>
      </c>
      <c r="K53" s="58">
        <v>-13351</v>
      </c>
      <c r="L53" s="58" t="s">
        <v>109</v>
      </c>
      <c r="M53" s="59" t="s">
        <v>83</v>
      </c>
      <c r="N53" s="59"/>
      <c r="O53" s="60" t="s">
        <v>84</v>
      </c>
      <c r="P53" s="60" t="s">
        <v>85</v>
      </c>
    </row>
    <row r="54" spans="1:16" ht="12.75" customHeight="1" thickBot="1" x14ac:dyDescent="0.25">
      <c r="A54" s="10" t="str">
        <f t="shared" si="6"/>
        <v> MVS 538 </v>
      </c>
      <c r="B54" s="5" t="str">
        <f t="shared" si="7"/>
        <v>I</v>
      </c>
      <c r="C54" s="10">
        <f t="shared" si="8"/>
        <v>30547.453000000001</v>
      </c>
      <c r="D54" s="22" t="str">
        <f t="shared" si="9"/>
        <v>vis</v>
      </c>
      <c r="E54" s="57">
        <f>VLOOKUP(C54,'Active 1'!C$21:E$970,3,FALSE)</f>
        <v>-11043.087623884887</v>
      </c>
      <c r="F54" s="5" t="s">
        <v>36</v>
      </c>
      <c r="G54" s="22" t="str">
        <f t="shared" si="10"/>
        <v>30547.453</v>
      </c>
      <c r="H54" s="10">
        <f t="shared" si="11"/>
        <v>-11043</v>
      </c>
      <c r="I54" s="58" t="s">
        <v>110</v>
      </c>
      <c r="J54" s="59" t="s">
        <v>111</v>
      </c>
      <c r="K54" s="58">
        <v>-11043</v>
      </c>
      <c r="L54" s="58" t="s">
        <v>112</v>
      </c>
      <c r="M54" s="59" t="s">
        <v>83</v>
      </c>
      <c r="N54" s="59"/>
      <c r="O54" s="60" t="s">
        <v>113</v>
      </c>
      <c r="P54" s="60" t="s">
        <v>114</v>
      </c>
    </row>
    <row r="55" spans="1:16" ht="12.75" customHeight="1" thickBot="1" x14ac:dyDescent="0.25">
      <c r="A55" s="10" t="str">
        <f t="shared" si="6"/>
        <v> MVS 538 </v>
      </c>
      <c r="B55" s="5" t="str">
        <f t="shared" si="7"/>
        <v>II</v>
      </c>
      <c r="C55" s="10">
        <f t="shared" si="8"/>
        <v>31914.580999999998</v>
      </c>
      <c r="D55" s="22" t="str">
        <f t="shared" si="9"/>
        <v>vis</v>
      </c>
      <c r="E55" s="57">
        <f>VLOOKUP(C55,'Active 1'!C$21:E$970,3,FALSE)</f>
        <v>-8426.5301361114161</v>
      </c>
      <c r="F55" s="5" t="s">
        <v>36</v>
      </c>
      <c r="G55" s="22" t="str">
        <f t="shared" si="10"/>
        <v>31914.581</v>
      </c>
      <c r="H55" s="10">
        <f t="shared" si="11"/>
        <v>-8426.5</v>
      </c>
      <c r="I55" s="58" t="s">
        <v>115</v>
      </c>
      <c r="J55" s="59" t="s">
        <v>116</v>
      </c>
      <c r="K55" s="58">
        <v>-8426.5</v>
      </c>
      <c r="L55" s="58" t="s">
        <v>103</v>
      </c>
      <c r="M55" s="59" t="s">
        <v>83</v>
      </c>
      <c r="N55" s="59"/>
      <c r="O55" s="60" t="s">
        <v>113</v>
      </c>
      <c r="P55" s="60" t="s">
        <v>114</v>
      </c>
    </row>
    <row r="56" spans="1:16" ht="12.75" customHeight="1" thickBot="1" x14ac:dyDescent="0.25">
      <c r="A56" s="10" t="str">
        <f t="shared" si="6"/>
        <v> AC 215.22 </v>
      </c>
      <c r="B56" s="5" t="str">
        <f t="shared" si="7"/>
        <v>I</v>
      </c>
      <c r="C56" s="10">
        <f t="shared" si="8"/>
        <v>33062.277000000002</v>
      </c>
      <c r="D56" s="22" t="str">
        <f t="shared" si="9"/>
        <v>vis</v>
      </c>
      <c r="E56" s="57">
        <f>VLOOKUP(C56,'Active 1'!C$21:E$970,3,FALSE)</f>
        <v>-6229.9453521792057</v>
      </c>
      <c r="F56" s="5" t="s">
        <v>36</v>
      </c>
      <c r="G56" s="22" t="str">
        <f t="shared" si="10"/>
        <v>33062.277</v>
      </c>
      <c r="H56" s="10">
        <f t="shared" si="11"/>
        <v>-6230</v>
      </c>
      <c r="I56" s="58" t="s">
        <v>117</v>
      </c>
      <c r="J56" s="59" t="s">
        <v>118</v>
      </c>
      <c r="K56" s="58">
        <v>-6230</v>
      </c>
      <c r="L56" s="58" t="s">
        <v>119</v>
      </c>
      <c r="M56" s="59" t="s">
        <v>83</v>
      </c>
      <c r="N56" s="59"/>
      <c r="O56" s="60" t="s">
        <v>120</v>
      </c>
      <c r="P56" s="60" t="s">
        <v>121</v>
      </c>
    </row>
    <row r="57" spans="1:16" ht="12.75" customHeight="1" thickBot="1" x14ac:dyDescent="0.25">
      <c r="A57" s="10" t="str">
        <f t="shared" si="6"/>
        <v> AC 215.22 </v>
      </c>
      <c r="B57" s="5" t="str">
        <f t="shared" si="7"/>
        <v>I</v>
      </c>
      <c r="C57" s="10">
        <f t="shared" si="8"/>
        <v>33085.24</v>
      </c>
      <c r="D57" s="22" t="str">
        <f t="shared" si="9"/>
        <v>vis</v>
      </c>
      <c r="E57" s="57">
        <f>VLOOKUP(C57,'Active 1'!C$21:E$970,3,FALSE)</f>
        <v>-6185.9962782141256</v>
      </c>
      <c r="F57" s="5" t="s">
        <v>36</v>
      </c>
      <c r="G57" s="22" t="str">
        <f t="shared" si="10"/>
        <v>33085.240</v>
      </c>
      <c r="H57" s="10">
        <f t="shared" si="11"/>
        <v>-6186</v>
      </c>
      <c r="I57" s="58" t="s">
        <v>122</v>
      </c>
      <c r="J57" s="59" t="s">
        <v>123</v>
      </c>
      <c r="K57" s="58">
        <v>-6186</v>
      </c>
      <c r="L57" s="58" t="s">
        <v>124</v>
      </c>
      <c r="M57" s="59" t="s">
        <v>83</v>
      </c>
      <c r="N57" s="59"/>
      <c r="O57" s="60" t="s">
        <v>120</v>
      </c>
      <c r="P57" s="60" t="s">
        <v>121</v>
      </c>
    </row>
    <row r="58" spans="1:16" ht="12.75" customHeight="1" thickBot="1" x14ac:dyDescent="0.25">
      <c r="A58" s="10" t="str">
        <f t="shared" si="6"/>
        <v> AC 215.22 </v>
      </c>
      <c r="B58" s="5" t="str">
        <f t="shared" si="7"/>
        <v>I</v>
      </c>
      <c r="C58" s="10">
        <f t="shared" si="8"/>
        <v>33177.186000000002</v>
      </c>
      <c r="D58" s="22" t="str">
        <f t="shared" si="9"/>
        <v>vis</v>
      </c>
      <c r="E58" s="57">
        <f>VLOOKUP(C58,'Active 1'!C$21:E$970,3,FALSE)</f>
        <v>-6010.0200749830965</v>
      </c>
      <c r="F58" s="5" t="s">
        <v>36</v>
      </c>
      <c r="G58" s="22" t="str">
        <f t="shared" si="10"/>
        <v>33177.186</v>
      </c>
      <c r="H58" s="10">
        <f t="shared" si="11"/>
        <v>-6010</v>
      </c>
      <c r="I58" s="58" t="s">
        <v>125</v>
      </c>
      <c r="J58" s="59" t="s">
        <v>126</v>
      </c>
      <c r="K58" s="58">
        <v>-6010</v>
      </c>
      <c r="L58" s="58" t="s">
        <v>100</v>
      </c>
      <c r="M58" s="59" t="s">
        <v>83</v>
      </c>
      <c r="N58" s="59"/>
      <c r="O58" s="60" t="s">
        <v>120</v>
      </c>
      <c r="P58" s="60" t="s">
        <v>121</v>
      </c>
    </row>
    <row r="59" spans="1:16" ht="12.75" customHeight="1" thickBot="1" x14ac:dyDescent="0.25">
      <c r="A59" s="10" t="str">
        <f t="shared" si="6"/>
        <v> MVS 538 </v>
      </c>
      <c r="B59" s="5" t="str">
        <f t="shared" si="7"/>
        <v>I</v>
      </c>
      <c r="C59" s="10">
        <f t="shared" si="8"/>
        <v>33507.394</v>
      </c>
      <c r="D59" s="22" t="str">
        <f t="shared" si="9"/>
        <v>vis</v>
      </c>
      <c r="E59" s="57">
        <f>VLOOKUP(C59,'Active 1'!C$21:E$970,3,FALSE)</f>
        <v>-5378.0322765306473</v>
      </c>
      <c r="F59" s="5" t="s">
        <v>36</v>
      </c>
      <c r="G59" s="22" t="str">
        <f t="shared" si="10"/>
        <v>33507.394</v>
      </c>
      <c r="H59" s="10">
        <f t="shared" si="11"/>
        <v>-5378</v>
      </c>
      <c r="I59" s="58" t="s">
        <v>127</v>
      </c>
      <c r="J59" s="59" t="s">
        <v>128</v>
      </c>
      <c r="K59" s="58">
        <v>-5378</v>
      </c>
      <c r="L59" s="58" t="s">
        <v>129</v>
      </c>
      <c r="M59" s="59" t="s">
        <v>83</v>
      </c>
      <c r="N59" s="59"/>
      <c r="O59" s="60" t="s">
        <v>113</v>
      </c>
      <c r="P59" s="60" t="s">
        <v>114</v>
      </c>
    </row>
    <row r="60" spans="1:16" ht="12.75" customHeight="1" thickBot="1" x14ac:dyDescent="0.25">
      <c r="A60" s="10" t="str">
        <f t="shared" si="6"/>
        <v> AC 215.22 </v>
      </c>
      <c r="B60" s="5" t="str">
        <f t="shared" si="7"/>
        <v>II</v>
      </c>
      <c r="C60" s="10">
        <f t="shared" si="8"/>
        <v>33858.258000000002</v>
      </c>
      <c r="D60" s="22" t="str">
        <f t="shared" si="9"/>
        <v>vis</v>
      </c>
      <c r="E60" s="57">
        <f>VLOOKUP(C60,'Active 1'!C$21:E$970,3,FALSE)</f>
        <v>-4706.5107903273392</v>
      </c>
      <c r="F60" s="5" t="s">
        <v>36</v>
      </c>
      <c r="G60" s="22" t="str">
        <f t="shared" si="10"/>
        <v>33858.258</v>
      </c>
      <c r="H60" s="10">
        <f t="shared" si="11"/>
        <v>-4706.5</v>
      </c>
      <c r="I60" s="58" t="s">
        <v>130</v>
      </c>
      <c r="J60" s="59" t="s">
        <v>131</v>
      </c>
      <c r="K60" s="58">
        <v>-4706.5</v>
      </c>
      <c r="L60" s="58" t="s">
        <v>132</v>
      </c>
      <c r="M60" s="59" t="s">
        <v>83</v>
      </c>
      <c r="N60" s="59"/>
      <c r="O60" s="60" t="s">
        <v>120</v>
      </c>
      <c r="P60" s="60" t="s">
        <v>121</v>
      </c>
    </row>
    <row r="61" spans="1:16" ht="12.75" customHeight="1" thickBot="1" x14ac:dyDescent="0.25">
      <c r="A61" s="10" t="str">
        <f t="shared" si="6"/>
        <v> AC 215.22 </v>
      </c>
      <c r="B61" s="5" t="str">
        <f t="shared" si="7"/>
        <v>I</v>
      </c>
      <c r="C61" s="10">
        <f t="shared" si="8"/>
        <v>33896.197</v>
      </c>
      <c r="D61" s="22" t="str">
        <f t="shared" si="9"/>
        <v>vis</v>
      </c>
      <c r="E61" s="57">
        <f>VLOOKUP(C61,'Active 1'!C$21:E$970,3,FALSE)</f>
        <v>-4633.8990271796056</v>
      </c>
      <c r="F61" s="5" t="s">
        <v>36</v>
      </c>
      <c r="G61" s="22" t="str">
        <f t="shared" si="10"/>
        <v>33896.197</v>
      </c>
      <c r="H61" s="10">
        <f t="shared" si="11"/>
        <v>-4634</v>
      </c>
      <c r="I61" s="58" t="s">
        <v>133</v>
      </c>
      <c r="J61" s="59" t="s">
        <v>134</v>
      </c>
      <c r="K61" s="58">
        <v>-4634</v>
      </c>
      <c r="L61" s="58" t="s">
        <v>135</v>
      </c>
      <c r="M61" s="59" t="s">
        <v>83</v>
      </c>
      <c r="N61" s="59"/>
      <c r="O61" s="60" t="s">
        <v>120</v>
      </c>
      <c r="P61" s="60" t="s">
        <v>121</v>
      </c>
    </row>
    <row r="62" spans="1:16" ht="12.75" customHeight="1" thickBot="1" x14ac:dyDescent="0.25">
      <c r="A62" s="10" t="str">
        <f t="shared" si="6"/>
        <v> AC 215.22 </v>
      </c>
      <c r="B62" s="5" t="str">
        <f t="shared" si="7"/>
        <v>I</v>
      </c>
      <c r="C62" s="10">
        <f t="shared" si="8"/>
        <v>34155.341999999997</v>
      </c>
      <c r="D62" s="22" t="str">
        <f t="shared" si="9"/>
        <v>vis</v>
      </c>
      <c r="E62" s="57">
        <f>VLOOKUP(C62,'Active 1'!C$21:E$970,3,FALSE)</f>
        <v>-4137.9192870462393</v>
      </c>
      <c r="F62" s="5" t="s">
        <v>36</v>
      </c>
      <c r="G62" s="22" t="str">
        <f t="shared" si="10"/>
        <v>34155.342</v>
      </c>
      <c r="H62" s="10">
        <f t="shared" si="11"/>
        <v>-4138</v>
      </c>
      <c r="I62" s="58" t="s">
        <v>136</v>
      </c>
      <c r="J62" s="59" t="s">
        <v>137</v>
      </c>
      <c r="K62" s="58">
        <v>-4138</v>
      </c>
      <c r="L62" s="58" t="s">
        <v>138</v>
      </c>
      <c r="M62" s="59" t="s">
        <v>83</v>
      </c>
      <c r="N62" s="59"/>
      <c r="O62" s="60" t="s">
        <v>120</v>
      </c>
      <c r="P62" s="60" t="s">
        <v>121</v>
      </c>
    </row>
    <row r="63" spans="1:16" ht="12.75" customHeight="1" thickBot="1" x14ac:dyDescent="0.25">
      <c r="A63" s="10" t="str">
        <f t="shared" si="6"/>
        <v> AC 215.22 </v>
      </c>
      <c r="B63" s="5" t="str">
        <f t="shared" si="7"/>
        <v>I</v>
      </c>
      <c r="C63" s="10">
        <f t="shared" si="8"/>
        <v>34179.334999999999</v>
      </c>
      <c r="D63" s="22" t="str">
        <f t="shared" si="9"/>
        <v>vis</v>
      </c>
      <c r="E63" s="57">
        <f>VLOOKUP(C63,'Active 1'!C$21:E$970,3,FALSE)</f>
        <v>-4091.998887636561</v>
      </c>
      <c r="F63" s="5" t="s">
        <v>36</v>
      </c>
      <c r="G63" s="22" t="str">
        <f t="shared" si="10"/>
        <v>34179.335</v>
      </c>
      <c r="H63" s="10">
        <f t="shared" si="11"/>
        <v>-4092</v>
      </c>
      <c r="I63" s="58" t="s">
        <v>139</v>
      </c>
      <c r="J63" s="59" t="s">
        <v>140</v>
      </c>
      <c r="K63" s="58">
        <v>-4092</v>
      </c>
      <c r="L63" s="58" t="s">
        <v>141</v>
      </c>
      <c r="M63" s="59" t="s">
        <v>83</v>
      </c>
      <c r="N63" s="59"/>
      <c r="O63" s="60" t="s">
        <v>120</v>
      </c>
      <c r="P63" s="60" t="s">
        <v>121</v>
      </c>
    </row>
    <row r="64" spans="1:16" ht="12.75" customHeight="1" thickBot="1" x14ac:dyDescent="0.25">
      <c r="A64" s="10" t="str">
        <f t="shared" si="6"/>
        <v> MVS 538 </v>
      </c>
      <c r="B64" s="5" t="str">
        <f t="shared" si="7"/>
        <v>II</v>
      </c>
      <c r="C64" s="10">
        <f t="shared" si="8"/>
        <v>34244.383000000002</v>
      </c>
      <c r="D64" s="22" t="str">
        <f t="shared" si="9"/>
        <v>vis</v>
      </c>
      <c r="E64" s="57">
        <f>VLOOKUP(C64,'Active 1'!C$21:E$970,3,FALSE)</f>
        <v>-3967.5029871322222</v>
      </c>
      <c r="F64" s="5" t="s">
        <v>36</v>
      </c>
      <c r="G64" s="22" t="str">
        <f t="shared" si="10"/>
        <v>34244.383</v>
      </c>
      <c r="H64" s="10">
        <f t="shared" si="11"/>
        <v>-3967.5</v>
      </c>
      <c r="I64" s="58" t="s">
        <v>142</v>
      </c>
      <c r="J64" s="59" t="s">
        <v>143</v>
      </c>
      <c r="K64" s="58">
        <v>-3967.5</v>
      </c>
      <c r="L64" s="58" t="s">
        <v>144</v>
      </c>
      <c r="M64" s="59" t="s">
        <v>83</v>
      </c>
      <c r="N64" s="59"/>
      <c r="O64" s="60" t="s">
        <v>113</v>
      </c>
      <c r="P64" s="60" t="s">
        <v>114</v>
      </c>
    </row>
    <row r="65" spans="1:16" ht="12.75" customHeight="1" thickBot="1" x14ac:dyDescent="0.25">
      <c r="A65" s="10" t="str">
        <f t="shared" si="6"/>
        <v> AC 215.22 </v>
      </c>
      <c r="B65" s="5" t="str">
        <f t="shared" si="7"/>
        <v>II</v>
      </c>
      <c r="C65" s="10">
        <f t="shared" si="8"/>
        <v>34274.175999999999</v>
      </c>
      <c r="D65" s="22" t="str">
        <f t="shared" si="9"/>
        <v>vis</v>
      </c>
      <c r="E65" s="57">
        <f>VLOOKUP(C65,'Active 1'!C$21:E$970,3,FALSE)</f>
        <v>-3910.4819201705118</v>
      </c>
      <c r="F65" s="5" t="s">
        <v>36</v>
      </c>
      <c r="G65" s="22" t="str">
        <f t="shared" si="10"/>
        <v>34274.176</v>
      </c>
      <c r="H65" s="10">
        <f t="shared" si="11"/>
        <v>-3910.5</v>
      </c>
      <c r="I65" s="58" t="s">
        <v>145</v>
      </c>
      <c r="J65" s="59" t="s">
        <v>146</v>
      </c>
      <c r="K65" s="58">
        <v>-3910.5</v>
      </c>
      <c r="L65" s="58" t="s">
        <v>147</v>
      </c>
      <c r="M65" s="59" t="s">
        <v>83</v>
      </c>
      <c r="N65" s="59"/>
      <c r="O65" s="60" t="s">
        <v>120</v>
      </c>
      <c r="P65" s="60" t="s">
        <v>121</v>
      </c>
    </row>
    <row r="66" spans="1:16" ht="12.75" customHeight="1" thickBot="1" x14ac:dyDescent="0.25">
      <c r="A66" s="10" t="str">
        <f t="shared" si="6"/>
        <v> MVS 538 </v>
      </c>
      <c r="B66" s="5" t="str">
        <f t="shared" si="7"/>
        <v>I</v>
      </c>
      <c r="C66" s="10">
        <f t="shared" si="8"/>
        <v>35691.436999999998</v>
      </c>
      <c r="D66" s="22" t="str">
        <f t="shared" si="9"/>
        <v>vis</v>
      </c>
      <c r="E66" s="57">
        <f>VLOOKUP(C66,'Active 1'!C$21:E$970,3,FALSE)</f>
        <v>-1197.9744726752363</v>
      </c>
      <c r="F66" s="5" t="s">
        <v>36</v>
      </c>
      <c r="G66" s="22" t="str">
        <f t="shared" si="10"/>
        <v>35691.437</v>
      </c>
      <c r="H66" s="10">
        <f t="shared" si="11"/>
        <v>-1198</v>
      </c>
      <c r="I66" s="58" t="s">
        <v>148</v>
      </c>
      <c r="J66" s="59" t="s">
        <v>149</v>
      </c>
      <c r="K66" s="58">
        <v>-1198</v>
      </c>
      <c r="L66" s="58" t="s">
        <v>150</v>
      </c>
      <c r="M66" s="59" t="s">
        <v>83</v>
      </c>
      <c r="N66" s="59"/>
      <c r="O66" s="60" t="s">
        <v>113</v>
      </c>
      <c r="P66" s="60" t="s">
        <v>114</v>
      </c>
    </row>
    <row r="67" spans="1:16" ht="12.75" customHeight="1" thickBot="1" x14ac:dyDescent="0.25">
      <c r="A67" s="10" t="str">
        <f t="shared" si="6"/>
        <v> MVS 538 </v>
      </c>
      <c r="B67" s="5" t="str">
        <f t="shared" si="7"/>
        <v>I</v>
      </c>
      <c r="C67" s="10">
        <f t="shared" si="8"/>
        <v>35960.504999999997</v>
      </c>
      <c r="D67" s="22" t="str">
        <f t="shared" si="9"/>
        <v>vis</v>
      </c>
      <c r="E67" s="57">
        <f>VLOOKUP(C67,'Active 1'!C$21:E$970,3,FALSE)</f>
        <v>-683.0030214868824</v>
      </c>
      <c r="F67" s="5" t="s">
        <v>36</v>
      </c>
      <c r="G67" s="22" t="str">
        <f t="shared" si="10"/>
        <v>35960.505</v>
      </c>
      <c r="H67" s="10">
        <f t="shared" si="11"/>
        <v>-683</v>
      </c>
      <c r="I67" s="58" t="s">
        <v>151</v>
      </c>
      <c r="J67" s="59" t="s">
        <v>152</v>
      </c>
      <c r="K67" s="58">
        <v>-683</v>
      </c>
      <c r="L67" s="58" t="s">
        <v>144</v>
      </c>
      <c r="M67" s="59" t="s">
        <v>83</v>
      </c>
      <c r="N67" s="59"/>
      <c r="O67" s="60" t="s">
        <v>113</v>
      </c>
      <c r="P67" s="60" t="s">
        <v>114</v>
      </c>
    </row>
    <row r="68" spans="1:16" ht="12.75" customHeight="1" thickBot="1" x14ac:dyDescent="0.25">
      <c r="A68" s="10" t="str">
        <f t="shared" si="6"/>
        <v> AC 215.22 </v>
      </c>
      <c r="B68" s="5" t="str">
        <f t="shared" si="7"/>
        <v>II</v>
      </c>
      <c r="C68" s="10">
        <f t="shared" si="8"/>
        <v>36042.296000000002</v>
      </c>
      <c r="D68" s="22" t="str">
        <f t="shared" si="9"/>
        <v>vis</v>
      </c>
      <c r="E68" s="57">
        <f>VLOOKUP(C68,'Active 1'!C$21:E$970,3,FALSE)</f>
        <v>-526.46255601291602</v>
      </c>
      <c r="F68" s="5" t="s">
        <v>36</v>
      </c>
      <c r="G68" s="22" t="str">
        <f t="shared" si="10"/>
        <v>36042.296</v>
      </c>
      <c r="H68" s="10">
        <f t="shared" si="11"/>
        <v>-526.5</v>
      </c>
      <c r="I68" s="58" t="s">
        <v>153</v>
      </c>
      <c r="J68" s="59" t="s">
        <v>154</v>
      </c>
      <c r="K68" s="58">
        <v>-526.5</v>
      </c>
      <c r="L68" s="58" t="s">
        <v>155</v>
      </c>
      <c r="M68" s="59" t="s">
        <v>83</v>
      </c>
      <c r="N68" s="59"/>
      <c r="O68" s="60" t="s">
        <v>120</v>
      </c>
      <c r="P68" s="60" t="s">
        <v>121</v>
      </c>
    </row>
    <row r="69" spans="1:16" ht="12.75" customHeight="1" thickBot="1" x14ac:dyDescent="0.25">
      <c r="A69" s="10" t="str">
        <f t="shared" si="6"/>
        <v> AC 215.22 </v>
      </c>
      <c r="B69" s="5" t="str">
        <f t="shared" si="7"/>
        <v>I</v>
      </c>
      <c r="C69" s="10">
        <f t="shared" si="8"/>
        <v>36070.241999999998</v>
      </c>
      <c r="D69" s="22" t="str">
        <f t="shared" si="9"/>
        <v>vis</v>
      </c>
      <c r="E69" s="57">
        <f>VLOOKUP(C69,'Active 1'!C$21:E$970,3,FALSE)</f>
        <v>-472.97647749407378</v>
      </c>
      <c r="F69" s="5" t="s">
        <v>36</v>
      </c>
      <c r="G69" s="22" t="str">
        <f t="shared" si="10"/>
        <v>36070.242</v>
      </c>
      <c r="H69" s="10">
        <f t="shared" si="11"/>
        <v>-473</v>
      </c>
      <c r="I69" s="58" t="s">
        <v>156</v>
      </c>
      <c r="J69" s="59" t="s">
        <v>157</v>
      </c>
      <c r="K69" s="58">
        <v>-473</v>
      </c>
      <c r="L69" s="58" t="s">
        <v>82</v>
      </c>
      <c r="M69" s="59" t="s">
        <v>83</v>
      </c>
      <c r="N69" s="59"/>
      <c r="O69" s="60" t="s">
        <v>120</v>
      </c>
      <c r="P69" s="60" t="s">
        <v>121</v>
      </c>
    </row>
    <row r="70" spans="1:16" ht="12.75" customHeight="1" thickBot="1" x14ac:dyDescent="0.25">
      <c r="A70" s="10" t="str">
        <f t="shared" si="6"/>
        <v> MVS 538 </v>
      </c>
      <c r="B70" s="5" t="str">
        <f t="shared" si="7"/>
        <v>I</v>
      </c>
      <c r="C70" s="10">
        <f t="shared" si="8"/>
        <v>36073.368999999999</v>
      </c>
      <c r="D70" s="22" t="str">
        <f t="shared" si="9"/>
        <v>vis</v>
      </c>
      <c r="E70" s="57">
        <f>VLOOKUP(C70,'Active 1'!C$21:E$970,3,FALSE)</f>
        <v>-466.99168655696423</v>
      </c>
      <c r="F70" s="5" t="s">
        <v>36</v>
      </c>
      <c r="G70" s="22" t="str">
        <f t="shared" si="10"/>
        <v>36073.369</v>
      </c>
      <c r="H70" s="10">
        <f t="shared" si="11"/>
        <v>-467</v>
      </c>
      <c r="I70" s="58" t="s">
        <v>158</v>
      </c>
      <c r="J70" s="59" t="s">
        <v>159</v>
      </c>
      <c r="K70" s="58">
        <v>-467</v>
      </c>
      <c r="L70" s="58" t="s">
        <v>160</v>
      </c>
      <c r="M70" s="59" t="s">
        <v>83</v>
      </c>
      <c r="N70" s="59"/>
      <c r="O70" s="60" t="s">
        <v>113</v>
      </c>
      <c r="P70" s="60" t="s">
        <v>114</v>
      </c>
    </row>
    <row r="71" spans="1:16" ht="12.75" customHeight="1" thickBot="1" x14ac:dyDescent="0.25">
      <c r="A71" s="10" t="str">
        <f t="shared" si="6"/>
        <v> AC 215.22 </v>
      </c>
      <c r="B71" s="5" t="str">
        <f t="shared" si="7"/>
        <v>I</v>
      </c>
      <c r="C71" s="10">
        <f t="shared" si="8"/>
        <v>36080.150999999998</v>
      </c>
      <c r="D71" s="22" t="str">
        <f t="shared" si="9"/>
        <v>vis</v>
      </c>
      <c r="E71" s="57">
        <f>VLOOKUP(C71,'Active 1'!C$21:E$970,3,FALSE)</f>
        <v>-454.01156115387266</v>
      </c>
      <c r="F71" s="5" t="s">
        <v>36</v>
      </c>
      <c r="G71" s="22" t="str">
        <f t="shared" si="10"/>
        <v>36080.151</v>
      </c>
      <c r="H71" s="10">
        <f t="shared" si="11"/>
        <v>-454</v>
      </c>
      <c r="I71" s="58" t="s">
        <v>161</v>
      </c>
      <c r="J71" s="59" t="s">
        <v>162</v>
      </c>
      <c r="K71" s="58">
        <v>-454</v>
      </c>
      <c r="L71" s="58" t="s">
        <v>132</v>
      </c>
      <c r="M71" s="59" t="s">
        <v>83</v>
      </c>
      <c r="N71" s="59"/>
      <c r="O71" s="60" t="s">
        <v>120</v>
      </c>
      <c r="P71" s="60" t="s">
        <v>121</v>
      </c>
    </row>
    <row r="72" spans="1:16" ht="12.75" customHeight="1" thickBot="1" x14ac:dyDescent="0.25">
      <c r="A72" s="10" t="str">
        <f t="shared" si="6"/>
        <v> MVS 538 </v>
      </c>
      <c r="B72" s="5" t="str">
        <f t="shared" si="7"/>
        <v>I</v>
      </c>
      <c r="C72" s="10">
        <f t="shared" si="8"/>
        <v>36288.637000000002</v>
      </c>
      <c r="D72" s="22" t="str">
        <f t="shared" si="9"/>
        <v>vis</v>
      </c>
      <c r="E72" s="57">
        <f>VLOOKUP(C72,'Active 1'!C$21:E$970,3,FALSE)</f>
        <v>-54.988496454771706</v>
      </c>
      <c r="F72" s="5" t="s">
        <v>36</v>
      </c>
      <c r="G72" s="22" t="str">
        <f t="shared" si="10"/>
        <v>36288.637</v>
      </c>
      <c r="H72" s="10">
        <f t="shared" si="11"/>
        <v>-55</v>
      </c>
      <c r="I72" s="58" t="s">
        <v>163</v>
      </c>
      <c r="J72" s="59" t="s">
        <v>164</v>
      </c>
      <c r="K72" s="58">
        <v>-55</v>
      </c>
      <c r="L72" s="58" t="s">
        <v>165</v>
      </c>
      <c r="M72" s="59" t="s">
        <v>83</v>
      </c>
      <c r="N72" s="59"/>
      <c r="O72" s="60" t="s">
        <v>113</v>
      </c>
      <c r="P72" s="60" t="s">
        <v>114</v>
      </c>
    </row>
    <row r="73" spans="1:16" ht="12.75" customHeight="1" thickBot="1" x14ac:dyDescent="0.25">
      <c r="A73" s="10" t="str">
        <f t="shared" si="6"/>
        <v> MVS 538 </v>
      </c>
      <c r="B73" s="5" t="str">
        <f t="shared" si="7"/>
        <v>I</v>
      </c>
      <c r="C73" s="10">
        <f t="shared" si="8"/>
        <v>36317.355000000003</v>
      </c>
      <c r="D73" s="22" t="str">
        <f t="shared" si="9"/>
        <v>vis</v>
      </c>
      <c r="E73" s="57">
        <f>VLOOKUP(C73,'Active 1'!C$21:E$970,3,FALSE)</f>
        <v>-2.4880806580266094E-2</v>
      </c>
      <c r="F73" s="5" t="s">
        <v>36</v>
      </c>
      <c r="G73" s="22" t="str">
        <f t="shared" si="10"/>
        <v>36317.355</v>
      </c>
      <c r="H73" s="10">
        <f t="shared" si="11"/>
        <v>0</v>
      </c>
      <c r="I73" s="58" t="s">
        <v>166</v>
      </c>
      <c r="J73" s="59" t="s">
        <v>167</v>
      </c>
      <c r="K73" s="58">
        <v>0</v>
      </c>
      <c r="L73" s="58" t="s">
        <v>168</v>
      </c>
      <c r="M73" s="59" t="s">
        <v>83</v>
      </c>
      <c r="N73" s="59"/>
      <c r="O73" s="60" t="s">
        <v>113</v>
      </c>
      <c r="P73" s="60" t="s">
        <v>114</v>
      </c>
    </row>
    <row r="74" spans="1:16" ht="12.75" customHeight="1" thickBot="1" x14ac:dyDescent="0.25">
      <c r="A74" s="10" t="str">
        <f t="shared" si="6"/>
        <v> MVS 538 </v>
      </c>
      <c r="B74" s="5" t="str">
        <f t="shared" si="7"/>
        <v>I</v>
      </c>
      <c r="C74" s="10">
        <f t="shared" si="8"/>
        <v>36343.500999999997</v>
      </c>
      <c r="D74" s="22" t="str">
        <f t="shared" si="9"/>
        <v>vis</v>
      </c>
      <c r="E74" s="57">
        <f>VLOOKUP(C74,'Active 1'!C$21:E$970,3,FALSE)</f>
        <v>50.016162954726603</v>
      </c>
      <c r="F74" s="5" t="s">
        <v>36</v>
      </c>
      <c r="G74" s="22" t="str">
        <f t="shared" si="10"/>
        <v>36343.501</v>
      </c>
      <c r="H74" s="10">
        <f t="shared" si="11"/>
        <v>50</v>
      </c>
      <c r="I74" s="58" t="s">
        <v>169</v>
      </c>
      <c r="J74" s="59" t="s">
        <v>170</v>
      </c>
      <c r="K74" s="58">
        <v>50</v>
      </c>
      <c r="L74" s="58" t="s">
        <v>171</v>
      </c>
      <c r="M74" s="59" t="s">
        <v>83</v>
      </c>
      <c r="N74" s="59"/>
      <c r="O74" s="60" t="s">
        <v>113</v>
      </c>
      <c r="P74" s="60" t="s">
        <v>114</v>
      </c>
    </row>
    <row r="75" spans="1:16" ht="12.75" customHeight="1" thickBot="1" x14ac:dyDescent="0.25">
      <c r="A75" s="10" t="str">
        <f t="shared" ref="A75:A95" si="12">P75</f>
        <v> VB 5.11 </v>
      </c>
      <c r="B75" s="5" t="str">
        <f t="shared" ref="B75:B95" si="13">IF(H75=INT(H75),"I","II")</f>
        <v>I</v>
      </c>
      <c r="C75" s="10">
        <f t="shared" ref="C75:C95" si="14">1*G75</f>
        <v>36399.410000000003</v>
      </c>
      <c r="D75" s="22" t="str">
        <f t="shared" ref="D75:D95" si="15">VLOOKUP(F75,I$1:J$5,2,FALSE)</f>
        <v>vis</v>
      </c>
      <c r="E75" s="57">
        <f>VLOOKUP(C75,'Active 1'!C$21:E$970,3,FALSE)</f>
        <v>157.02085643181536</v>
      </c>
      <c r="F75" s="5" t="s">
        <v>36</v>
      </c>
      <c r="G75" s="22" t="str">
        <f t="shared" ref="G75:G95" si="16">MID(I75,3,LEN(I75)-3)</f>
        <v>36399.410</v>
      </c>
      <c r="H75" s="10">
        <f t="shared" ref="H75:H95" si="17">1*K75</f>
        <v>157</v>
      </c>
      <c r="I75" s="58" t="s">
        <v>172</v>
      </c>
      <c r="J75" s="59" t="s">
        <v>173</v>
      </c>
      <c r="K75" s="58">
        <v>157</v>
      </c>
      <c r="L75" s="58" t="s">
        <v>174</v>
      </c>
      <c r="M75" s="59" t="s">
        <v>83</v>
      </c>
      <c r="N75" s="59"/>
      <c r="O75" s="60" t="s">
        <v>84</v>
      </c>
      <c r="P75" s="60" t="s">
        <v>85</v>
      </c>
    </row>
    <row r="76" spans="1:16" ht="12.75" customHeight="1" thickBot="1" x14ac:dyDescent="0.25">
      <c r="A76" s="10" t="str">
        <f t="shared" si="12"/>
        <v> AC 215.22 </v>
      </c>
      <c r="B76" s="5" t="str">
        <f t="shared" si="13"/>
        <v>I</v>
      </c>
      <c r="C76" s="10">
        <f t="shared" si="14"/>
        <v>36410.375</v>
      </c>
      <c r="D76" s="22" t="str">
        <f t="shared" si="15"/>
        <v>vis</v>
      </c>
      <c r="E76" s="57">
        <f>VLOOKUP(C76,'Active 1'!C$21:E$970,3,FALSE)</f>
        <v>178.00685982976128</v>
      </c>
      <c r="F76" s="5" t="s">
        <v>36</v>
      </c>
      <c r="G76" s="22" t="str">
        <f t="shared" si="16"/>
        <v>36410.375</v>
      </c>
      <c r="H76" s="10">
        <f t="shared" si="17"/>
        <v>178</v>
      </c>
      <c r="I76" s="58" t="s">
        <v>175</v>
      </c>
      <c r="J76" s="59" t="s">
        <v>176</v>
      </c>
      <c r="K76" s="58">
        <v>178</v>
      </c>
      <c r="L76" s="58" t="s">
        <v>160</v>
      </c>
      <c r="M76" s="59" t="s">
        <v>83</v>
      </c>
      <c r="N76" s="59"/>
      <c r="O76" s="60" t="s">
        <v>120</v>
      </c>
      <c r="P76" s="60" t="s">
        <v>121</v>
      </c>
    </row>
    <row r="77" spans="1:16" ht="12.75" customHeight="1" thickBot="1" x14ac:dyDescent="0.25">
      <c r="A77" s="10" t="str">
        <f t="shared" si="12"/>
        <v> VB 5.11 </v>
      </c>
      <c r="B77" s="5" t="str">
        <f t="shared" si="13"/>
        <v>I</v>
      </c>
      <c r="C77" s="10">
        <f t="shared" si="14"/>
        <v>36421.373</v>
      </c>
      <c r="D77" s="22" t="str">
        <f t="shared" si="15"/>
        <v>vis</v>
      </c>
      <c r="E77" s="57">
        <f>VLOOKUP(C77,'Active 1'!C$21:E$970,3,FALSE)</f>
        <v>199.05602219826784</v>
      </c>
      <c r="F77" s="5" t="s">
        <v>36</v>
      </c>
      <c r="G77" s="22" t="str">
        <f t="shared" si="16"/>
        <v>36421.373</v>
      </c>
      <c r="H77" s="10">
        <f t="shared" si="17"/>
        <v>199</v>
      </c>
      <c r="I77" s="58" t="s">
        <v>177</v>
      </c>
      <c r="J77" s="59" t="s">
        <v>178</v>
      </c>
      <c r="K77" s="58">
        <v>199</v>
      </c>
      <c r="L77" s="58" t="s">
        <v>119</v>
      </c>
      <c r="M77" s="59" t="s">
        <v>83</v>
      </c>
      <c r="N77" s="59"/>
      <c r="O77" s="60" t="s">
        <v>84</v>
      </c>
      <c r="P77" s="60" t="s">
        <v>85</v>
      </c>
    </row>
    <row r="78" spans="1:16" ht="12.75" customHeight="1" thickBot="1" x14ac:dyDescent="0.25">
      <c r="A78" s="10" t="str">
        <f t="shared" si="12"/>
        <v> AC 215.22 </v>
      </c>
      <c r="B78" s="5" t="str">
        <f t="shared" si="13"/>
        <v>II</v>
      </c>
      <c r="C78" s="10">
        <f t="shared" si="14"/>
        <v>36436.216999999997</v>
      </c>
      <c r="D78" s="22" t="str">
        <f t="shared" si="15"/>
        <v>vis</v>
      </c>
      <c r="E78" s="57">
        <f>VLOOKUP(C78,'Active 1'!C$21:E$970,3,FALSE)</f>
        <v>227.46607549869213</v>
      </c>
      <c r="F78" s="5" t="s">
        <v>36</v>
      </c>
      <c r="G78" s="22" t="str">
        <f t="shared" si="16"/>
        <v>36436.217</v>
      </c>
      <c r="H78" s="10">
        <f t="shared" si="17"/>
        <v>227.5</v>
      </c>
      <c r="I78" s="58" t="s">
        <v>179</v>
      </c>
      <c r="J78" s="59" t="s">
        <v>180</v>
      </c>
      <c r="K78" s="58">
        <v>227.5</v>
      </c>
      <c r="L78" s="58" t="s">
        <v>181</v>
      </c>
      <c r="M78" s="59" t="s">
        <v>83</v>
      </c>
      <c r="N78" s="59"/>
      <c r="O78" s="60" t="s">
        <v>120</v>
      </c>
      <c r="P78" s="60" t="s">
        <v>121</v>
      </c>
    </row>
    <row r="79" spans="1:16" ht="12.75" customHeight="1" thickBot="1" x14ac:dyDescent="0.25">
      <c r="A79" s="10" t="str">
        <f t="shared" si="12"/>
        <v> AC 215.22 </v>
      </c>
      <c r="B79" s="5" t="str">
        <f t="shared" si="13"/>
        <v>I</v>
      </c>
      <c r="C79" s="10">
        <f t="shared" si="14"/>
        <v>36454.266000000003</v>
      </c>
      <c r="D79" s="22" t="str">
        <f t="shared" si="15"/>
        <v>vis</v>
      </c>
      <c r="E79" s="57">
        <f>VLOOKUP(C79,'Active 1'!C$21:E$970,3,FALSE)</f>
        <v>262.01020457573543</v>
      </c>
      <c r="F79" s="5" t="s">
        <v>36</v>
      </c>
      <c r="G79" s="22" t="str">
        <f t="shared" si="16"/>
        <v>36454.266</v>
      </c>
      <c r="H79" s="10">
        <f t="shared" si="17"/>
        <v>262</v>
      </c>
      <c r="I79" s="58" t="s">
        <v>182</v>
      </c>
      <c r="J79" s="59" t="s">
        <v>183</v>
      </c>
      <c r="K79" s="58">
        <v>262</v>
      </c>
      <c r="L79" s="58" t="s">
        <v>184</v>
      </c>
      <c r="M79" s="59" t="s">
        <v>83</v>
      </c>
      <c r="N79" s="59"/>
      <c r="O79" s="60" t="s">
        <v>120</v>
      </c>
      <c r="P79" s="60" t="s">
        <v>121</v>
      </c>
    </row>
    <row r="80" spans="1:16" ht="12.75" customHeight="1" thickBot="1" x14ac:dyDescent="0.25">
      <c r="A80" s="10" t="str">
        <f t="shared" si="12"/>
        <v> MVS 538 </v>
      </c>
      <c r="B80" s="5" t="str">
        <f t="shared" si="13"/>
        <v>I</v>
      </c>
      <c r="C80" s="10">
        <f t="shared" si="14"/>
        <v>36598.466999999997</v>
      </c>
      <c r="D80" s="22" t="str">
        <f t="shared" si="15"/>
        <v>vis</v>
      </c>
      <c r="E80" s="57">
        <f>VLOOKUP(C80,'Active 1'!C$21:E$970,3,FALSE)</f>
        <v>537.99768072603479</v>
      </c>
      <c r="F80" s="5" t="s">
        <v>36</v>
      </c>
      <c r="G80" s="22" t="str">
        <f t="shared" si="16"/>
        <v>36598.467</v>
      </c>
      <c r="H80" s="10">
        <f t="shared" si="17"/>
        <v>538</v>
      </c>
      <c r="I80" s="58" t="s">
        <v>185</v>
      </c>
      <c r="J80" s="59" t="s">
        <v>186</v>
      </c>
      <c r="K80" s="58">
        <v>538</v>
      </c>
      <c r="L80" s="58" t="s">
        <v>187</v>
      </c>
      <c r="M80" s="59" t="s">
        <v>83</v>
      </c>
      <c r="N80" s="59"/>
      <c r="O80" s="60" t="s">
        <v>113</v>
      </c>
      <c r="P80" s="60" t="s">
        <v>114</v>
      </c>
    </row>
    <row r="81" spans="1:16" ht="12.75" customHeight="1" thickBot="1" x14ac:dyDescent="0.25">
      <c r="A81" s="10" t="str">
        <f t="shared" si="12"/>
        <v> AC 215.22 </v>
      </c>
      <c r="B81" s="5" t="str">
        <f t="shared" si="13"/>
        <v>II</v>
      </c>
      <c r="C81" s="10">
        <f t="shared" si="14"/>
        <v>36716.273000000001</v>
      </c>
      <c r="D81" s="22" t="str">
        <f t="shared" si="15"/>
        <v>vis</v>
      </c>
      <c r="E81" s="57">
        <f>VLOOKUP(C81,'Active 1'!C$21:E$970,3,FALSE)</f>
        <v>763.4675499735763</v>
      </c>
      <c r="F81" s="5" t="s">
        <v>36</v>
      </c>
      <c r="G81" s="22" t="str">
        <f t="shared" si="16"/>
        <v>36716.273</v>
      </c>
      <c r="H81" s="10">
        <f t="shared" si="17"/>
        <v>763.5</v>
      </c>
      <c r="I81" s="58" t="s">
        <v>188</v>
      </c>
      <c r="J81" s="59" t="s">
        <v>189</v>
      </c>
      <c r="K81" s="58">
        <v>763.5</v>
      </c>
      <c r="L81" s="58" t="s">
        <v>129</v>
      </c>
      <c r="M81" s="59" t="s">
        <v>83</v>
      </c>
      <c r="N81" s="59"/>
      <c r="O81" s="60" t="s">
        <v>120</v>
      </c>
      <c r="P81" s="60" t="s">
        <v>121</v>
      </c>
    </row>
    <row r="82" spans="1:16" ht="12.75" customHeight="1" thickBot="1" x14ac:dyDescent="0.25">
      <c r="A82" s="10" t="str">
        <f t="shared" si="12"/>
        <v> MVS 538 </v>
      </c>
      <c r="B82" s="5" t="str">
        <f t="shared" si="13"/>
        <v>I</v>
      </c>
      <c r="C82" s="10">
        <f t="shared" si="14"/>
        <v>36839.319000000003</v>
      </c>
      <c r="D82" s="22" t="str">
        <f t="shared" si="15"/>
        <v>vis</v>
      </c>
      <c r="E82" s="57">
        <f>VLOOKUP(C82,'Active 1'!C$21:E$970,3,FALSE)</f>
        <v>998.96629818192298</v>
      </c>
      <c r="F82" s="5" t="s">
        <v>36</v>
      </c>
      <c r="G82" s="22" t="str">
        <f t="shared" si="16"/>
        <v>36839.319</v>
      </c>
      <c r="H82" s="10">
        <f t="shared" si="17"/>
        <v>999</v>
      </c>
      <c r="I82" s="58" t="s">
        <v>190</v>
      </c>
      <c r="J82" s="59" t="s">
        <v>191</v>
      </c>
      <c r="K82" s="58">
        <v>999</v>
      </c>
      <c r="L82" s="58" t="s">
        <v>181</v>
      </c>
      <c r="M82" s="59" t="s">
        <v>83</v>
      </c>
      <c r="N82" s="59"/>
      <c r="O82" s="60" t="s">
        <v>113</v>
      </c>
      <c r="P82" s="60" t="s">
        <v>114</v>
      </c>
    </row>
    <row r="83" spans="1:16" ht="12.75" customHeight="1" thickBot="1" x14ac:dyDescent="0.25">
      <c r="A83" s="10" t="str">
        <f t="shared" si="12"/>
        <v> MVS 538 </v>
      </c>
      <c r="B83" s="5" t="str">
        <f t="shared" si="13"/>
        <v>I</v>
      </c>
      <c r="C83" s="10">
        <f t="shared" si="14"/>
        <v>36895.235999999997</v>
      </c>
      <c r="D83" s="22" t="str">
        <f t="shared" si="15"/>
        <v>vis</v>
      </c>
      <c r="E83" s="57">
        <f>VLOOKUP(C83,'Active 1'!C$21:E$970,3,FALSE)</f>
        <v>1105.986302924576</v>
      </c>
      <c r="F83" s="5" t="s">
        <v>36</v>
      </c>
      <c r="G83" s="22" t="str">
        <f t="shared" si="16"/>
        <v>36895.236</v>
      </c>
      <c r="H83" s="10">
        <f t="shared" si="17"/>
        <v>1106</v>
      </c>
      <c r="I83" s="58" t="s">
        <v>192</v>
      </c>
      <c r="J83" s="59" t="s">
        <v>193</v>
      </c>
      <c r="K83" s="58">
        <v>1106</v>
      </c>
      <c r="L83" s="58" t="s">
        <v>194</v>
      </c>
      <c r="M83" s="59" t="s">
        <v>83</v>
      </c>
      <c r="N83" s="59"/>
      <c r="O83" s="60" t="s">
        <v>113</v>
      </c>
      <c r="P83" s="60" t="s">
        <v>114</v>
      </c>
    </row>
    <row r="84" spans="1:16" ht="12.75" customHeight="1" thickBot="1" x14ac:dyDescent="0.25">
      <c r="A84" s="10" t="str">
        <f t="shared" si="12"/>
        <v> BBS 119 </v>
      </c>
      <c r="B84" s="5" t="str">
        <f t="shared" si="13"/>
        <v>I</v>
      </c>
      <c r="C84" s="10">
        <f t="shared" si="14"/>
        <v>51021.43</v>
      </c>
      <c r="D84" s="22" t="str">
        <f t="shared" si="15"/>
        <v>vis</v>
      </c>
      <c r="E84" s="57">
        <f>VLOOKUP(C84,'Active 1'!C$21:E$970,3,FALSE)</f>
        <v>28142.224814929858</v>
      </c>
      <c r="F84" s="5" t="s">
        <v>36</v>
      </c>
      <c r="G84" s="22" t="str">
        <f t="shared" si="16"/>
        <v>51021.430</v>
      </c>
      <c r="H84" s="10">
        <f t="shared" si="17"/>
        <v>28143</v>
      </c>
      <c r="I84" s="58" t="s">
        <v>234</v>
      </c>
      <c r="J84" s="59" t="s">
        <v>235</v>
      </c>
      <c r="K84" s="58">
        <v>28143</v>
      </c>
      <c r="L84" s="58" t="s">
        <v>236</v>
      </c>
      <c r="M84" s="59" t="s">
        <v>198</v>
      </c>
      <c r="N84" s="59"/>
      <c r="O84" s="60" t="s">
        <v>199</v>
      </c>
      <c r="P84" s="60" t="s">
        <v>237</v>
      </c>
    </row>
    <row r="85" spans="1:16" ht="12.75" customHeight="1" thickBot="1" x14ac:dyDescent="0.25">
      <c r="A85" s="10" t="str">
        <f t="shared" si="12"/>
        <v> BBS 125 </v>
      </c>
      <c r="B85" s="5" t="str">
        <f t="shared" si="13"/>
        <v>I</v>
      </c>
      <c r="C85" s="10">
        <f t="shared" si="14"/>
        <v>51708.502</v>
      </c>
      <c r="D85" s="22" t="str">
        <f t="shared" si="15"/>
        <v>vis</v>
      </c>
      <c r="E85" s="57">
        <f>VLOOKUP(C85,'Active 1'!C$21:E$970,3,FALSE)</f>
        <v>29457.217548777382</v>
      </c>
      <c r="F85" s="5" t="s">
        <v>36</v>
      </c>
      <c r="G85" s="22" t="str">
        <f t="shared" si="16"/>
        <v>51708.502</v>
      </c>
      <c r="H85" s="10">
        <f t="shared" si="17"/>
        <v>29458</v>
      </c>
      <c r="I85" s="58" t="s">
        <v>238</v>
      </c>
      <c r="J85" s="59" t="s">
        <v>239</v>
      </c>
      <c r="K85" s="58">
        <v>29458</v>
      </c>
      <c r="L85" s="58" t="s">
        <v>240</v>
      </c>
      <c r="M85" s="59" t="s">
        <v>198</v>
      </c>
      <c r="N85" s="59"/>
      <c r="O85" s="60" t="s">
        <v>199</v>
      </c>
      <c r="P85" s="60" t="s">
        <v>241</v>
      </c>
    </row>
    <row r="86" spans="1:16" ht="12.75" customHeight="1" thickBot="1" x14ac:dyDescent="0.25">
      <c r="A86" s="10" t="str">
        <f t="shared" si="12"/>
        <v>IBVS 5676 </v>
      </c>
      <c r="B86" s="5" t="str">
        <f t="shared" si="13"/>
        <v>I</v>
      </c>
      <c r="C86" s="10">
        <f t="shared" si="14"/>
        <v>52812.531600000002</v>
      </c>
      <c r="D86" s="22" t="str">
        <f t="shared" si="15"/>
        <v>vis</v>
      </c>
      <c r="E86" s="57" t="e">
        <f>VLOOKUP(C86,'Active 1'!C$21:E$970,3,FALSE)</f>
        <v>#N/A</v>
      </c>
      <c r="F86" s="5" t="s">
        <v>36</v>
      </c>
      <c r="G86" s="22" t="str">
        <f t="shared" si="16"/>
        <v>52812.5316</v>
      </c>
      <c r="H86" s="10">
        <f t="shared" si="17"/>
        <v>31571</v>
      </c>
      <c r="I86" s="58" t="s">
        <v>258</v>
      </c>
      <c r="J86" s="59" t="s">
        <v>259</v>
      </c>
      <c r="K86" s="58" t="s">
        <v>260</v>
      </c>
      <c r="L86" s="58" t="s">
        <v>261</v>
      </c>
      <c r="M86" s="59" t="s">
        <v>220</v>
      </c>
      <c r="N86" s="59" t="s">
        <v>255</v>
      </c>
      <c r="O86" s="60" t="s">
        <v>262</v>
      </c>
      <c r="P86" s="61" t="s">
        <v>263</v>
      </c>
    </row>
    <row r="87" spans="1:16" ht="12.75" customHeight="1" thickBot="1" x14ac:dyDescent="0.25">
      <c r="A87" s="10" t="str">
        <f t="shared" si="12"/>
        <v>IBVS 5672 </v>
      </c>
      <c r="B87" s="5" t="str">
        <f t="shared" si="13"/>
        <v>I</v>
      </c>
      <c r="C87" s="10">
        <f t="shared" si="14"/>
        <v>53515.809800000003</v>
      </c>
      <c r="D87" s="22" t="str">
        <f t="shared" si="15"/>
        <v>vis</v>
      </c>
      <c r="E87" s="57" t="e">
        <f>VLOOKUP(C87,'Active 1'!C$21:E$970,3,FALSE)</f>
        <v>#N/A</v>
      </c>
      <c r="F87" s="5" t="s">
        <v>36</v>
      </c>
      <c r="G87" s="22" t="str">
        <f t="shared" si="16"/>
        <v>53515.8098</v>
      </c>
      <c r="H87" s="10">
        <f t="shared" si="17"/>
        <v>32917</v>
      </c>
      <c r="I87" s="58" t="s">
        <v>294</v>
      </c>
      <c r="J87" s="59" t="s">
        <v>295</v>
      </c>
      <c r="K87" s="58" t="s">
        <v>296</v>
      </c>
      <c r="L87" s="58" t="s">
        <v>297</v>
      </c>
      <c r="M87" s="59" t="s">
        <v>220</v>
      </c>
      <c r="N87" s="59" t="s">
        <v>255</v>
      </c>
      <c r="O87" s="60" t="s">
        <v>298</v>
      </c>
      <c r="P87" s="61" t="s">
        <v>299</v>
      </c>
    </row>
    <row r="88" spans="1:16" ht="12.75" customHeight="1" thickBot="1" x14ac:dyDescent="0.25">
      <c r="A88" s="10" t="str">
        <f t="shared" si="12"/>
        <v>BAVM 193 </v>
      </c>
      <c r="B88" s="5" t="str">
        <f t="shared" si="13"/>
        <v>I</v>
      </c>
      <c r="C88" s="10">
        <f t="shared" si="14"/>
        <v>54389.4211</v>
      </c>
      <c r="D88" s="22" t="str">
        <f t="shared" si="15"/>
        <v>vis</v>
      </c>
      <c r="E88" s="57">
        <f>VLOOKUP(C88,'Active 1'!C$21:E$970,3,FALSE)</f>
        <v>34588.250594124947</v>
      </c>
      <c r="F88" s="5" t="s">
        <v>36</v>
      </c>
      <c r="G88" s="22" t="str">
        <f t="shared" si="16"/>
        <v>54389.4211</v>
      </c>
      <c r="H88" s="10">
        <f t="shared" si="17"/>
        <v>34589</v>
      </c>
      <c r="I88" s="58" t="s">
        <v>326</v>
      </c>
      <c r="J88" s="59" t="s">
        <v>327</v>
      </c>
      <c r="K88" s="58" t="s">
        <v>328</v>
      </c>
      <c r="L88" s="58" t="s">
        <v>329</v>
      </c>
      <c r="M88" s="59" t="s">
        <v>304</v>
      </c>
      <c r="N88" s="59" t="s">
        <v>250</v>
      </c>
      <c r="O88" s="60" t="s">
        <v>222</v>
      </c>
      <c r="P88" s="61" t="s">
        <v>330</v>
      </c>
    </row>
    <row r="89" spans="1:16" ht="12.75" customHeight="1" thickBot="1" x14ac:dyDescent="0.25">
      <c r="A89" s="10" t="str">
        <f t="shared" si="12"/>
        <v>OEJV 0094 </v>
      </c>
      <c r="B89" s="5" t="str">
        <f t="shared" si="13"/>
        <v>II</v>
      </c>
      <c r="C89" s="10">
        <f t="shared" si="14"/>
        <v>54627.423999999999</v>
      </c>
      <c r="D89" s="22" t="str">
        <f t="shared" si="15"/>
        <v>CCD</v>
      </c>
      <c r="E89" s="57" t="e">
        <f>VLOOKUP(C89,'Active 1'!C$21:E$970,3,FALSE)</f>
        <v>#N/A</v>
      </c>
      <c r="F89" s="5" t="str">
        <f>LEFT(M89,1)</f>
        <v>C</v>
      </c>
      <c r="G89" s="22" t="str">
        <f t="shared" si="16"/>
        <v>54627.4240</v>
      </c>
      <c r="H89" s="10">
        <f t="shared" si="17"/>
        <v>35044.5</v>
      </c>
      <c r="I89" s="58" t="s">
        <v>331</v>
      </c>
      <c r="J89" s="59" t="s">
        <v>332</v>
      </c>
      <c r="K89" s="58" t="s">
        <v>333</v>
      </c>
      <c r="L89" s="58" t="s">
        <v>334</v>
      </c>
      <c r="M89" s="59" t="s">
        <v>304</v>
      </c>
      <c r="N89" s="59" t="s">
        <v>317</v>
      </c>
      <c r="O89" s="60" t="s">
        <v>335</v>
      </c>
      <c r="P89" s="61" t="s">
        <v>336</v>
      </c>
    </row>
    <row r="90" spans="1:16" ht="12.75" customHeight="1" thickBot="1" x14ac:dyDescent="0.25">
      <c r="A90" s="10" t="str">
        <f t="shared" si="12"/>
        <v>BAVM 203 </v>
      </c>
      <c r="B90" s="5" t="str">
        <f t="shared" si="13"/>
        <v>I</v>
      </c>
      <c r="C90" s="10">
        <f t="shared" si="14"/>
        <v>54703.444499999998</v>
      </c>
      <c r="D90" s="22" t="str">
        <f t="shared" si="15"/>
        <v>CCD</v>
      </c>
      <c r="E90" s="57">
        <f>VLOOKUP(C90,'Active 1'!C$21:E$970,3,FALSE)</f>
        <v>35189.26255394589</v>
      </c>
      <c r="F90" s="5" t="str">
        <f>LEFT(M90,1)</f>
        <v>C</v>
      </c>
      <c r="G90" s="22" t="str">
        <f t="shared" si="16"/>
        <v>54703.4445</v>
      </c>
      <c r="H90" s="10">
        <f t="shared" si="17"/>
        <v>35190</v>
      </c>
      <c r="I90" s="58" t="s">
        <v>337</v>
      </c>
      <c r="J90" s="59" t="s">
        <v>338</v>
      </c>
      <c r="K90" s="58" t="s">
        <v>339</v>
      </c>
      <c r="L90" s="58" t="s">
        <v>340</v>
      </c>
      <c r="M90" s="59" t="s">
        <v>304</v>
      </c>
      <c r="N90" s="59" t="s">
        <v>250</v>
      </c>
      <c r="O90" s="60" t="s">
        <v>222</v>
      </c>
      <c r="P90" s="61" t="s">
        <v>341</v>
      </c>
    </row>
    <row r="91" spans="1:16" ht="12.75" customHeight="1" thickBot="1" x14ac:dyDescent="0.25">
      <c r="A91" s="10" t="str">
        <f t="shared" si="12"/>
        <v>BAVM 212 </v>
      </c>
      <c r="B91" s="5" t="str">
        <f t="shared" si="13"/>
        <v>II</v>
      </c>
      <c r="C91" s="10">
        <f t="shared" si="14"/>
        <v>55034.450700000001</v>
      </c>
      <c r="D91" s="22" t="str">
        <f t="shared" si="15"/>
        <v>vis</v>
      </c>
      <c r="E91" s="57">
        <f>VLOOKUP(C91,'Active 1'!C$21:E$970,3,FALSE)</f>
        <v>35822.778033922492</v>
      </c>
      <c r="F91" s="5" t="s">
        <v>36</v>
      </c>
      <c r="G91" s="22" t="str">
        <f t="shared" si="16"/>
        <v>55034.4507</v>
      </c>
      <c r="H91" s="10">
        <f t="shared" si="17"/>
        <v>35823.5</v>
      </c>
      <c r="I91" s="58" t="s">
        <v>357</v>
      </c>
      <c r="J91" s="59" t="s">
        <v>358</v>
      </c>
      <c r="K91" s="58" t="s">
        <v>359</v>
      </c>
      <c r="L91" s="58" t="s">
        <v>360</v>
      </c>
      <c r="M91" s="59" t="s">
        <v>304</v>
      </c>
      <c r="N91" s="59" t="s">
        <v>250</v>
      </c>
      <c r="O91" s="60" t="s">
        <v>222</v>
      </c>
      <c r="P91" s="61" t="s">
        <v>361</v>
      </c>
    </row>
    <row r="92" spans="1:16" ht="12.75" customHeight="1" thickBot="1" x14ac:dyDescent="0.25">
      <c r="A92" s="10" t="str">
        <f t="shared" si="12"/>
        <v>VSB 51 </v>
      </c>
      <c r="B92" s="5" t="str">
        <f t="shared" si="13"/>
        <v>I</v>
      </c>
      <c r="C92" s="10">
        <f t="shared" si="14"/>
        <v>55311.106899999999</v>
      </c>
      <c r="D92" s="22" t="str">
        <f t="shared" si="15"/>
        <v>vis</v>
      </c>
      <c r="E92" s="57">
        <f>VLOOKUP(C92,'Active 1'!C$21:E$970,3,FALSE)</f>
        <v>36352.272603303667</v>
      </c>
      <c r="F92" s="5" t="s">
        <v>36</v>
      </c>
      <c r="G92" s="22" t="str">
        <f t="shared" si="16"/>
        <v>55311.1069</v>
      </c>
      <c r="H92" s="10">
        <f t="shared" si="17"/>
        <v>36353</v>
      </c>
      <c r="I92" s="58" t="s">
        <v>362</v>
      </c>
      <c r="J92" s="59" t="s">
        <v>363</v>
      </c>
      <c r="K92" s="58" t="s">
        <v>364</v>
      </c>
      <c r="L92" s="58" t="s">
        <v>365</v>
      </c>
      <c r="M92" s="59" t="s">
        <v>304</v>
      </c>
      <c r="N92" s="59" t="s">
        <v>366</v>
      </c>
      <c r="O92" s="60" t="s">
        <v>367</v>
      </c>
      <c r="P92" s="61" t="s">
        <v>368</v>
      </c>
    </row>
    <row r="93" spans="1:16" ht="12.75" customHeight="1" thickBot="1" x14ac:dyDescent="0.25">
      <c r="A93" s="10" t="str">
        <f t="shared" si="12"/>
        <v>VSB 51 </v>
      </c>
      <c r="B93" s="5" t="str">
        <f t="shared" si="13"/>
        <v>I</v>
      </c>
      <c r="C93" s="10">
        <f t="shared" si="14"/>
        <v>55312.155200000001</v>
      </c>
      <c r="D93" s="22" t="str">
        <f t="shared" si="15"/>
        <v>vis</v>
      </c>
      <c r="E93" s="57">
        <f>VLOOKUP(C93,'Active 1'!C$21:E$970,3,FALSE)</f>
        <v>36354.278953268295</v>
      </c>
      <c r="F93" s="5" t="s">
        <v>36</v>
      </c>
      <c r="G93" s="22" t="str">
        <f t="shared" si="16"/>
        <v>55312.1552</v>
      </c>
      <c r="H93" s="10">
        <f t="shared" si="17"/>
        <v>36355</v>
      </c>
      <c r="I93" s="58" t="s">
        <v>369</v>
      </c>
      <c r="J93" s="59" t="s">
        <v>370</v>
      </c>
      <c r="K93" s="58" t="s">
        <v>371</v>
      </c>
      <c r="L93" s="58" t="s">
        <v>372</v>
      </c>
      <c r="M93" s="59" t="s">
        <v>304</v>
      </c>
      <c r="N93" s="59" t="s">
        <v>366</v>
      </c>
      <c r="O93" s="60" t="s">
        <v>367</v>
      </c>
      <c r="P93" s="61" t="s">
        <v>368</v>
      </c>
    </row>
    <row r="94" spans="1:16" ht="12.75" customHeight="1" thickBot="1" x14ac:dyDescent="0.25">
      <c r="A94" s="10" t="str">
        <f t="shared" si="12"/>
        <v>VSB 55 </v>
      </c>
      <c r="B94" s="5" t="str">
        <f t="shared" si="13"/>
        <v>II</v>
      </c>
      <c r="C94" s="10">
        <f t="shared" si="14"/>
        <v>56013.083599999998</v>
      </c>
      <c r="D94" s="22" t="str">
        <f t="shared" si="15"/>
        <v>vis</v>
      </c>
      <c r="E94" s="57">
        <f>VLOOKUP(C94,'Active 1'!C$21:E$970,3,FALSE)</f>
        <v>37695.791564679275</v>
      </c>
      <c r="F94" s="5" t="s">
        <v>36</v>
      </c>
      <c r="G94" s="22" t="str">
        <f t="shared" si="16"/>
        <v>56013.0836</v>
      </c>
      <c r="H94" s="10">
        <f t="shared" si="17"/>
        <v>37696.5</v>
      </c>
      <c r="I94" s="58" t="s">
        <v>393</v>
      </c>
      <c r="J94" s="59" t="s">
        <v>394</v>
      </c>
      <c r="K94" s="58" t="s">
        <v>395</v>
      </c>
      <c r="L94" s="58" t="s">
        <v>396</v>
      </c>
      <c r="M94" s="59" t="s">
        <v>304</v>
      </c>
      <c r="N94" s="59" t="s">
        <v>366</v>
      </c>
      <c r="O94" s="60" t="s">
        <v>367</v>
      </c>
      <c r="P94" s="61" t="s">
        <v>397</v>
      </c>
    </row>
    <row r="95" spans="1:16" ht="12.75" customHeight="1" thickBot="1" x14ac:dyDescent="0.25">
      <c r="A95" s="10" t="str">
        <f t="shared" si="12"/>
        <v>VSB 55 </v>
      </c>
      <c r="B95" s="5" t="str">
        <f t="shared" si="13"/>
        <v>II</v>
      </c>
      <c r="C95" s="10">
        <f t="shared" si="14"/>
        <v>56014.131099999999</v>
      </c>
      <c r="D95" s="22" t="str">
        <f t="shared" si="15"/>
        <v>vis</v>
      </c>
      <c r="E95" s="57">
        <f>VLOOKUP(C95,'Active 1'!C$21:E$970,3,FALSE)</f>
        <v>37697.796383517343</v>
      </c>
      <c r="F95" s="5" t="s">
        <v>36</v>
      </c>
      <c r="G95" s="22" t="str">
        <f t="shared" si="16"/>
        <v>56014.1311</v>
      </c>
      <c r="H95" s="10">
        <f t="shared" si="17"/>
        <v>37698.5</v>
      </c>
      <c r="I95" s="58" t="s">
        <v>398</v>
      </c>
      <c r="J95" s="59" t="s">
        <v>399</v>
      </c>
      <c r="K95" s="58" t="s">
        <v>400</v>
      </c>
      <c r="L95" s="58" t="s">
        <v>401</v>
      </c>
      <c r="M95" s="59" t="s">
        <v>304</v>
      </c>
      <c r="N95" s="59" t="s">
        <v>366</v>
      </c>
      <c r="O95" s="60" t="s">
        <v>367</v>
      </c>
      <c r="P95" s="61" t="s">
        <v>397</v>
      </c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</sheetData>
  <phoneticPr fontId="8" type="noConversion"/>
  <hyperlinks>
    <hyperlink ref="P17" r:id="rId1" display="http://www.bav-astro.de/sfs/BAVM_link.php?BAVMnr=62" xr:uid="{00000000-0004-0000-0200-000000000000}"/>
    <hyperlink ref="P18" r:id="rId2" display="http://www.bav-astro.de/sfs/BAVM_link.php?BAVMnr=62" xr:uid="{00000000-0004-0000-0200-000001000000}"/>
    <hyperlink ref="P21" r:id="rId3" display="http://www.bav-astro.de/sfs/BAVM_link.php?BAVMnr=158" xr:uid="{00000000-0004-0000-0200-000002000000}"/>
    <hyperlink ref="P22" r:id="rId4" display="http://www.bav-astro.de/sfs/BAVM_link.php?BAVMnr=158" xr:uid="{00000000-0004-0000-0200-000003000000}"/>
    <hyperlink ref="P86" r:id="rId5" display="http://www.konkoly.hu/cgi-bin/IBVS?5676" xr:uid="{00000000-0004-0000-0200-000004000000}"/>
    <hyperlink ref="P24" r:id="rId6" display="http://www.bav-astro.de/sfs/BAVM_link.php?BAVMnr=172" xr:uid="{00000000-0004-0000-0200-000005000000}"/>
    <hyperlink ref="P25" r:id="rId7" display="http://www.konkoly.hu/cgi-bin/IBVS?5676" xr:uid="{00000000-0004-0000-0200-000006000000}"/>
    <hyperlink ref="P26" r:id="rId8" display="http://www.konkoly.hu/cgi-bin/IBVS?5676" xr:uid="{00000000-0004-0000-0200-000007000000}"/>
    <hyperlink ref="P27" r:id="rId9" display="http://www.konkoly.hu/cgi-bin/IBVS?5694" xr:uid="{00000000-0004-0000-0200-000008000000}"/>
    <hyperlink ref="P28" r:id="rId10" display="http://www.konkoly.hu/cgi-bin/IBVS?5653" xr:uid="{00000000-0004-0000-0200-000009000000}"/>
    <hyperlink ref="P29" r:id="rId11" display="http://www.konkoly.hu/cgi-bin/IBVS?5694" xr:uid="{00000000-0004-0000-0200-00000A000000}"/>
    <hyperlink ref="P87" r:id="rId12" display="http://www.konkoly.hu/cgi-bin/IBVS?5672" xr:uid="{00000000-0004-0000-0200-00000B000000}"/>
    <hyperlink ref="P30" r:id="rId13" display="http://www.konkoly.hu/cgi-bin/IBVS?5777" xr:uid="{00000000-0004-0000-0200-00000C000000}"/>
    <hyperlink ref="P31" r:id="rId14" display="http://www.bav-astro.de/sfs/BAVM_link.php?BAVMnr=186" xr:uid="{00000000-0004-0000-0200-00000D000000}"/>
    <hyperlink ref="P32" r:id="rId15" display="http://var.astro.cz/oejv/issues/oejv0074.pdf" xr:uid="{00000000-0004-0000-0200-00000E000000}"/>
    <hyperlink ref="P33" r:id="rId16" display="http://www.konkoly.hu/cgi-bin/IBVS?6007" xr:uid="{00000000-0004-0000-0200-00000F000000}"/>
    <hyperlink ref="P88" r:id="rId17" display="http://www.bav-astro.de/sfs/BAVM_link.php?BAVMnr=193" xr:uid="{00000000-0004-0000-0200-000010000000}"/>
    <hyperlink ref="P89" r:id="rId18" display="http://var.astro.cz/oejv/issues/oejv0094.pdf" xr:uid="{00000000-0004-0000-0200-000011000000}"/>
    <hyperlink ref="P90" r:id="rId19" display="http://www.bav-astro.de/sfs/BAVM_link.php?BAVMnr=203" xr:uid="{00000000-0004-0000-0200-000012000000}"/>
    <hyperlink ref="P34" r:id="rId20" display="http://www.konkoly.hu/cgi-bin/IBVS?6007" xr:uid="{00000000-0004-0000-0200-000013000000}"/>
    <hyperlink ref="P35" r:id="rId21" display="http://www.bav-astro.de/sfs/BAVM_link.php?BAVMnr=214" xr:uid="{00000000-0004-0000-0200-000014000000}"/>
    <hyperlink ref="P36" r:id="rId22" display="http://www.bav-astro.de/sfs/BAVM_link.php?BAVMnr=209" xr:uid="{00000000-0004-0000-0200-000015000000}"/>
    <hyperlink ref="P91" r:id="rId23" display="http://www.bav-astro.de/sfs/BAVM_link.php?BAVMnr=212" xr:uid="{00000000-0004-0000-0200-000016000000}"/>
    <hyperlink ref="P92" r:id="rId24" display="http://vsolj.cetus-net.org/vsoljno51.pdf" xr:uid="{00000000-0004-0000-0200-000017000000}"/>
    <hyperlink ref="P93" r:id="rId25" display="http://vsolj.cetus-net.org/vsoljno51.pdf" xr:uid="{00000000-0004-0000-0200-000018000000}"/>
    <hyperlink ref="P37" r:id="rId26" display="http://www.bav-astro.de/sfs/BAVM_link.php?BAVMnr=220" xr:uid="{00000000-0004-0000-0200-000019000000}"/>
    <hyperlink ref="P38" r:id="rId27" display="http://var.astro.cz/oejv/issues/oejv0160.pdf" xr:uid="{00000000-0004-0000-0200-00001A000000}"/>
    <hyperlink ref="P39" r:id="rId28" display="http://www.bav-astro.de/sfs/BAVM_link.php?BAVMnr=228" xr:uid="{00000000-0004-0000-0200-00001B000000}"/>
    <hyperlink ref="P40" r:id="rId29" display="http://www.bav-astro.de/sfs/BAVM_link.php?BAVMnr=228" xr:uid="{00000000-0004-0000-0200-00001C000000}"/>
    <hyperlink ref="P94" r:id="rId30" display="http://vsolj.cetus-net.org/vsoljno55.pdf" xr:uid="{00000000-0004-0000-0200-00001D000000}"/>
    <hyperlink ref="P95" r:id="rId31" display="http://vsolj.cetus-net.org/vsoljno55.pdf" xr:uid="{00000000-0004-0000-0200-00001E000000}"/>
    <hyperlink ref="P41" r:id="rId32" display="http://var.astro.cz/oejv/issues/oejv0160.pdf" xr:uid="{00000000-0004-0000-0200-00001F000000}"/>
    <hyperlink ref="P42" r:id="rId33" display="http://var.astro.cz/oejv/issues/oejv0160.pdf" xr:uid="{00000000-0004-0000-0200-000020000000}"/>
    <hyperlink ref="P43" r:id="rId34" display="http://www.bav-astro.de/sfs/BAVM_link.php?BAVMnr=231" xr:uid="{00000000-0004-0000-0200-000021000000}"/>
    <hyperlink ref="P44" r:id="rId35" display="http://var.astro.cz/oejv/issues/oejv0160.pdf" xr:uid="{00000000-0004-0000-02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2023-08-06T08:34:26Z</dcterms:modified>
</cp:coreProperties>
</file>