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7500E80-438E-46A2-9EBB-13775051DBCC}" xr6:coauthVersionLast="47" xr6:coauthVersionMax="47" xr10:uidLastSave="{00000000-0000-0000-0000-000000000000}"/>
  <bookViews>
    <workbookView xWindow="13560" yWindow="40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F135" i="1" s="1"/>
  <c r="G135" i="1" s="1"/>
  <c r="K135" i="1" s="1"/>
  <c r="Q135" i="1"/>
  <c r="E136" i="1"/>
  <c r="F136" i="1"/>
  <c r="G136" i="1" s="1"/>
  <c r="K136" i="1" s="1"/>
  <c r="Q136" i="1"/>
  <c r="D9" i="1"/>
  <c r="C9" i="1"/>
  <c r="Q134" i="1"/>
  <c r="Q133" i="1"/>
  <c r="Q132" i="1"/>
  <c r="Q131" i="1"/>
  <c r="Q123" i="1"/>
  <c r="C7" i="1"/>
  <c r="E134" i="1" s="1"/>
  <c r="F134" i="1" s="1"/>
  <c r="C8" i="1"/>
  <c r="E61" i="1" s="1"/>
  <c r="F61" i="1" s="1"/>
  <c r="E25" i="1"/>
  <c r="F25" i="1" s="1"/>
  <c r="G25" i="1" s="1"/>
  <c r="I25" i="1" s="1"/>
  <c r="E32" i="1"/>
  <c r="F32" i="1"/>
  <c r="G32" i="1" s="1"/>
  <c r="E34" i="1"/>
  <c r="F34" i="1" s="1"/>
  <c r="G34" i="1" s="1"/>
  <c r="I34" i="1" s="1"/>
  <c r="E40" i="1"/>
  <c r="F40" i="1"/>
  <c r="G40" i="1" s="1"/>
  <c r="I40" i="1" s="1"/>
  <c r="E42" i="1"/>
  <c r="F42" i="1" s="1"/>
  <c r="G42" i="1" s="1"/>
  <c r="I42" i="1" s="1"/>
  <c r="E48" i="1"/>
  <c r="F48" i="1"/>
  <c r="E50" i="1"/>
  <c r="F50" i="1" s="1"/>
  <c r="G50" i="1" s="1"/>
  <c r="I50" i="1" s="1"/>
  <c r="E56" i="1"/>
  <c r="F56" i="1"/>
  <c r="E58" i="1"/>
  <c r="F58" i="1" s="1"/>
  <c r="G58" i="1" s="1"/>
  <c r="I58" i="1" s="1"/>
  <c r="E64" i="1"/>
  <c r="F64" i="1"/>
  <c r="G64" i="1" s="1"/>
  <c r="E66" i="1"/>
  <c r="F66" i="1" s="1"/>
  <c r="G66" i="1" s="1"/>
  <c r="I66" i="1" s="1"/>
  <c r="E72" i="1"/>
  <c r="F72" i="1"/>
  <c r="G72" i="1" s="1"/>
  <c r="E74" i="1"/>
  <c r="F74" i="1" s="1"/>
  <c r="G74" i="1" s="1"/>
  <c r="I74" i="1" s="1"/>
  <c r="E79" i="1"/>
  <c r="F79" i="1"/>
  <c r="G79" i="1"/>
  <c r="I79" i="1" s="1"/>
  <c r="E80" i="1"/>
  <c r="F80" i="1" s="1"/>
  <c r="G80" i="1" s="1"/>
  <c r="E82" i="1"/>
  <c r="F82" i="1"/>
  <c r="G82" i="1" s="1"/>
  <c r="I82" i="1" s="1"/>
  <c r="E83" i="1"/>
  <c r="F83" i="1" s="1"/>
  <c r="G83" i="1" s="1"/>
  <c r="E85" i="1"/>
  <c r="F85" i="1" s="1"/>
  <c r="G85" i="1" s="1"/>
  <c r="I85" i="1" s="1"/>
  <c r="E86" i="1"/>
  <c r="F86" i="1"/>
  <c r="G86" i="1" s="1"/>
  <c r="I86" i="1" s="1"/>
  <c r="E87" i="1"/>
  <c r="F87" i="1" s="1"/>
  <c r="G87" i="1" s="1"/>
  <c r="I87" i="1" s="1"/>
  <c r="E88" i="1"/>
  <c r="F88" i="1"/>
  <c r="G88" i="1"/>
  <c r="I88" i="1" s="1"/>
  <c r="E89" i="1"/>
  <c r="F89" i="1" s="1"/>
  <c r="G89" i="1" s="1"/>
  <c r="I89" i="1" s="1"/>
  <c r="E90" i="1"/>
  <c r="F90" i="1"/>
  <c r="G90" i="1" s="1"/>
  <c r="I90" i="1" s="1"/>
  <c r="E91" i="1"/>
  <c r="F91" i="1" s="1"/>
  <c r="G91" i="1" s="1"/>
  <c r="I91" i="1" s="1"/>
  <c r="E92" i="1"/>
  <c r="F92" i="1"/>
  <c r="G92" i="1"/>
  <c r="I92" i="1" s="1"/>
  <c r="E93" i="1"/>
  <c r="F93" i="1" s="1"/>
  <c r="G93" i="1" s="1"/>
  <c r="I93" i="1" s="1"/>
  <c r="E94" i="1"/>
  <c r="F94" i="1" s="1"/>
  <c r="G94" i="1"/>
  <c r="I94" i="1" s="1"/>
  <c r="E95" i="1"/>
  <c r="F95" i="1" s="1"/>
  <c r="G95" i="1" s="1"/>
  <c r="I95" i="1" s="1"/>
  <c r="E96" i="1"/>
  <c r="F96" i="1" s="1"/>
  <c r="U96" i="1" s="1"/>
  <c r="E97" i="1"/>
  <c r="F97" i="1" s="1"/>
  <c r="G97" i="1" s="1"/>
  <c r="I97" i="1" s="1"/>
  <c r="E99" i="1"/>
  <c r="F99" i="1"/>
  <c r="G99" i="1" s="1"/>
  <c r="J99" i="1"/>
  <c r="E100" i="1"/>
  <c r="F100" i="1" s="1"/>
  <c r="G100" i="1" s="1"/>
  <c r="I100" i="1" s="1"/>
  <c r="E101" i="1"/>
  <c r="F101" i="1"/>
  <c r="G101" i="1" s="1"/>
  <c r="I101" i="1" s="1"/>
  <c r="E102" i="1"/>
  <c r="F102" i="1"/>
  <c r="G102" i="1" s="1"/>
  <c r="I102" i="1" s="1"/>
  <c r="E103" i="1"/>
  <c r="F103" i="1" s="1"/>
  <c r="G103" i="1" s="1"/>
  <c r="J103" i="1" s="1"/>
  <c r="E104" i="1"/>
  <c r="F104" i="1"/>
  <c r="G104" i="1" s="1"/>
  <c r="J104" i="1" s="1"/>
  <c r="E105" i="1"/>
  <c r="F105" i="1" s="1"/>
  <c r="G105" i="1" s="1"/>
  <c r="I105" i="1" s="1"/>
  <c r="E106" i="1"/>
  <c r="F106" i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U114" i="1" s="1"/>
  <c r="E115" i="1"/>
  <c r="F115" i="1"/>
  <c r="G115" i="1"/>
  <c r="J115" i="1" s="1"/>
  <c r="E119" i="1"/>
  <c r="F119" i="1"/>
  <c r="E122" i="1"/>
  <c r="F122" i="1"/>
  <c r="E123" i="1"/>
  <c r="F123" i="1"/>
  <c r="G123" i="1" s="1"/>
  <c r="K123" i="1" s="1"/>
  <c r="E111" i="1"/>
  <c r="F111" i="1" s="1"/>
  <c r="G111" i="1" s="1"/>
  <c r="I111" i="1" s="1"/>
  <c r="E98" i="1"/>
  <c r="F98" i="1" s="1"/>
  <c r="U98" i="1" s="1"/>
  <c r="E116" i="1"/>
  <c r="F116" i="1"/>
  <c r="G116" i="1"/>
  <c r="E117" i="1"/>
  <c r="F117" i="1" s="1"/>
  <c r="G117" i="1" s="1"/>
  <c r="E121" i="1"/>
  <c r="F121" i="1" s="1"/>
  <c r="G121" i="1" s="1"/>
  <c r="E124" i="1"/>
  <c r="F124" i="1" s="1"/>
  <c r="E125" i="1"/>
  <c r="F125" i="1"/>
  <c r="G125" i="1" s="1"/>
  <c r="J125" i="1" s="1"/>
  <c r="E126" i="1"/>
  <c r="F126" i="1" s="1"/>
  <c r="G126" i="1" s="1"/>
  <c r="E127" i="1"/>
  <c r="F127" i="1" s="1"/>
  <c r="E129" i="1"/>
  <c r="F129" i="1" s="1"/>
  <c r="G129" i="1" s="1"/>
  <c r="E130" i="1"/>
  <c r="F130" i="1"/>
  <c r="E120" i="1"/>
  <c r="F120" i="1" s="1"/>
  <c r="U120" i="1" s="1"/>
  <c r="E128" i="1"/>
  <c r="F128" i="1" s="1"/>
  <c r="G128" i="1" s="1"/>
  <c r="K128" i="1" s="1"/>
  <c r="E26" i="1"/>
  <c r="F26" i="1" s="1"/>
  <c r="E118" i="1"/>
  <c r="F118" i="1" s="1"/>
  <c r="Q122" i="1"/>
  <c r="Q119" i="1"/>
  <c r="Q115" i="1"/>
  <c r="Q114" i="1"/>
  <c r="Q113" i="1"/>
  <c r="Q112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G25" i="2"/>
  <c r="C25" i="2" s="1"/>
  <c r="E25" i="2" s="1"/>
  <c r="G24" i="2"/>
  <c r="C24" i="2"/>
  <c r="E24" i="2" s="1"/>
  <c r="G23" i="2"/>
  <c r="C23" i="2" s="1"/>
  <c r="E23" i="2" s="1"/>
  <c r="G22" i="2"/>
  <c r="C22" i="2" s="1"/>
  <c r="E22" i="2" s="1"/>
  <c r="G21" i="2"/>
  <c r="C21" i="2" s="1"/>
  <c r="E21" i="2"/>
  <c r="G20" i="2"/>
  <c r="C20" i="2" s="1"/>
  <c r="G19" i="2"/>
  <c r="C19" i="2" s="1"/>
  <c r="E19" i="2" s="1"/>
  <c r="G120" i="2"/>
  <c r="C120" i="2"/>
  <c r="E120" i="2" s="1"/>
  <c r="G119" i="2"/>
  <c r="C119" i="2" s="1"/>
  <c r="E119" i="2" s="1"/>
  <c r="G18" i="2"/>
  <c r="C18" i="2"/>
  <c r="E18" i="2" s="1"/>
  <c r="G17" i="2"/>
  <c r="C17" i="2" s="1"/>
  <c r="E17" i="2" s="1"/>
  <c r="G118" i="2"/>
  <c r="C118" i="2" s="1"/>
  <c r="E118" i="2" s="1"/>
  <c r="G16" i="2"/>
  <c r="C16" i="2" s="1"/>
  <c r="E16" i="2" s="1"/>
  <c r="G15" i="2"/>
  <c r="C15" i="2" s="1"/>
  <c r="E15" i="2" s="1"/>
  <c r="G14" i="2"/>
  <c r="C14" i="2" s="1"/>
  <c r="E14" i="2" s="1"/>
  <c r="G117" i="2"/>
  <c r="C117" i="2"/>
  <c r="E117" i="2" s="1"/>
  <c r="G116" i="2"/>
  <c r="C116" i="2" s="1"/>
  <c r="E116" i="2" s="1"/>
  <c r="G115" i="2"/>
  <c r="C115" i="2"/>
  <c r="E115" i="2" s="1"/>
  <c r="G114" i="2"/>
  <c r="C114" i="2"/>
  <c r="E114" i="2" s="1"/>
  <c r="G13" i="2"/>
  <c r="C13" i="2" s="1"/>
  <c r="E13" i="2" s="1"/>
  <c r="G113" i="2"/>
  <c r="C113" i="2" s="1"/>
  <c r="E113" i="2" s="1"/>
  <c r="G112" i="2"/>
  <c r="C112" i="2" s="1"/>
  <c r="E112" i="2" s="1"/>
  <c r="G111" i="2"/>
  <c r="C111" i="2" s="1"/>
  <c r="E111" i="2" s="1"/>
  <c r="G110" i="2"/>
  <c r="C110" i="2"/>
  <c r="E110" i="2"/>
  <c r="G109" i="2"/>
  <c r="C109" i="2" s="1"/>
  <c r="E109" i="2" s="1"/>
  <c r="G108" i="2"/>
  <c r="C108" i="2"/>
  <c r="E108" i="2" s="1"/>
  <c r="G107" i="2"/>
  <c r="C107" i="2" s="1"/>
  <c r="E107" i="2" s="1"/>
  <c r="G106" i="2"/>
  <c r="C106" i="2" s="1"/>
  <c r="E106" i="2" s="1"/>
  <c r="G105" i="2"/>
  <c r="C105" i="2" s="1"/>
  <c r="E105" i="2"/>
  <c r="G104" i="2"/>
  <c r="C104" i="2" s="1"/>
  <c r="E104" i="2" s="1"/>
  <c r="G103" i="2"/>
  <c r="C103" i="2" s="1"/>
  <c r="E103" i="2" s="1"/>
  <c r="G102" i="2"/>
  <c r="C102" i="2"/>
  <c r="E102" i="2" s="1"/>
  <c r="G12" i="2"/>
  <c r="C12" i="2" s="1"/>
  <c r="E12" i="2" s="1"/>
  <c r="G101" i="2"/>
  <c r="C101" i="2"/>
  <c r="E101" i="2" s="1"/>
  <c r="G100" i="2"/>
  <c r="C100" i="2" s="1"/>
  <c r="E100" i="2" s="1"/>
  <c r="G99" i="2"/>
  <c r="C99" i="2" s="1"/>
  <c r="E99" i="2" s="1"/>
  <c r="G98" i="2"/>
  <c r="C98" i="2" s="1"/>
  <c r="E98" i="2" s="1"/>
  <c r="G97" i="2"/>
  <c r="C97" i="2" s="1"/>
  <c r="E97" i="2" s="1"/>
  <c r="G96" i="2"/>
  <c r="C96" i="2" s="1"/>
  <c r="E96" i="2" s="1"/>
  <c r="G95" i="2"/>
  <c r="C95" i="2"/>
  <c r="E95" i="2" s="1"/>
  <c r="G94" i="2"/>
  <c r="C94" i="2" s="1"/>
  <c r="E94" i="2" s="1"/>
  <c r="G93" i="2"/>
  <c r="C93" i="2"/>
  <c r="E93" i="2" s="1"/>
  <c r="G92" i="2"/>
  <c r="C92" i="2"/>
  <c r="E92" i="2" s="1"/>
  <c r="G91" i="2"/>
  <c r="C91" i="2" s="1"/>
  <c r="E91" i="2" s="1"/>
  <c r="G90" i="2"/>
  <c r="C90" i="2" s="1"/>
  <c r="E90" i="2" s="1"/>
  <c r="G89" i="2"/>
  <c r="C89" i="2" s="1"/>
  <c r="E89" i="2" s="1"/>
  <c r="G88" i="2"/>
  <c r="C88" i="2" s="1"/>
  <c r="G87" i="2"/>
  <c r="C87" i="2" s="1"/>
  <c r="E87" i="2"/>
  <c r="G86" i="2"/>
  <c r="C86" i="2" s="1"/>
  <c r="E86" i="2" s="1"/>
  <c r="G85" i="2"/>
  <c r="C85" i="2" s="1"/>
  <c r="E85" i="2" s="1"/>
  <c r="G84" i="2"/>
  <c r="C84" i="2" s="1"/>
  <c r="E84" i="2" s="1"/>
  <c r="G83" i="2"/>
  <c r="C83" i="2" s="1"/>
  <c r="E83" i="2" s="1"/>
  <c r="G82" i="2"/>
  <c r="C82" i="2" s="1"/>
  <c r="G81" i="2"/>
  <c r="C81" i="2" s="1"/>
  <c r="G80" i="2"/>
  <c r="C80" i="2" s="1"/>
  <c r="G79" i="2"/>
  <c r="C79" i="2"/>
  <c r="G78" i="2"/>
  <c r="C78" i="2"/>
  <c r="E78" i="2" s="1"/>
  <c r="G77" i="2"/>
  <c r="C77" i="2" s="1"/>
  <c r="E77" i="2" s="1"/>
  <c r="G76" i="2"/>
  <c r="C76" i="2" s="1"/>
  <c r="E76" i="2" s="1"/>
  <c r="G75" i="2"/>
  <c r="C75" i="2"/>
  <c r="G74" i="2"/>
  <c r="C74" i="2"/>
  <c r="G73" i="2"/>
  <c r="C73" i="2" s="1"/>
  <c r="G72" i="2"/>
  <c r="C72" i="2" s="1"/>
  <c r="G71" i="2"/>
  <c r="C71" i="2" s="1"/>
  <c r="G70" i="2"/>
  <c r="C70" i="2"/>
  <c r="E70" i="2" s="1"/>
  <c r="G69" i="2"/>
  <c r="C69" i="2"/>
  <c r="G68" i="2"/>
  <c r="C68" i="2"/>
  <c r="E68" i="2" s="1"/>
  <c r="G67" i="2"/>
  <c r="C67" i="2" s="1"/>
  <c r="E67" i="2" s="1"/>
  <c r="G66" i="2"/>
  <c r="C66" i="2" s="1"/>
  <c r="G65" i="2"/>
  <c r="C65" i="2" s="1"/>
  <c r="E65" i="2" s="1"/>
  <c r="G64" i="2"/>
  <c r="C64" i="2"/>
  <c r="E64" i="2" s="1"/>
  <c r="G63" i="2"/>
  <c r="C63" i="2" s="1"/>
  <c r="G62" i="2"/>
  <c r="C62" i="2"/>
  <c r="G61" i="2"/>
  <c r="C61" i="2" s="1"/>
  <c r="G60" i="2"/>
  <c r="C60" i="2"/>
  <c r="E60" i="2" s="1"/>
  <c r="G59" i="2"/>
  <c r="C59" i="2"/>
  <c r="G58" i="2"/>
  <c r="C58" i="2"/>
  <c r="G57" i="2"/>
  <c r="C57" i="2"/>
  <c r="G56" i="2"/>
  <c r="C56" i="2" s="1"/>
  <c r="G55" i="2"/>
  <c r="C55" i="2" s="1"/>
  <c r="G54" i="2"/>
  <c r="C54" i="2" s="1"/>
  <c r="E54" i="2" s="1"/>
  <c r="G53" i="2"/>
  <c r="C53" i="2" s="1"/>
  <c r="G52" i="2"/>
  <c r="C52" i="2"/>
  <c r="E52" i="2" s="1"/>
  <c r="G51" i="2"/>
  <c r="C51" i="2" s="1"/>
  <c r="G50" i="2"/>
  <c r="C50" i="2"/>
  <c r="G49" i="2"/>
  <c r="C49" i="2" s="1"/>
  <c r="G48" i="2"/>
  <c r="C48" i="2"/>
  <c r="G47" i="2"/>
  <c r="C47" i="2"/>
  <c r="G46" i="2"/>
  <c r="C46" i="2" s="1"/>
  <c r="E46" i="2" s="1"/>
  <c r="G45" i="2"/>
  <c r="C45" i="2" s="1"/>
  <c r="G44" i="2"/>
  <c r="C44" i="2" s="1"/>
  <c r="E44" i="2"/>
  <c r="G43" i="2"/>
  <c r="C43" i="2" s="1"/>
  <c r="G42" i="2"/>
  <c r="C42" i="2"/>
  <c r="G41" i="2"/>
  <c r="C41" i="2"/>
  <c r="G40" i="2"/>
  <c r="C40" i="2"/>
  <c r="G39" i="2"/>
  <c r="C39" i="2" s="1"/>
  <c r="E39" i="2" s="1"/>
  <c r="G38" i="2"/>
  <c r="C38" i="2" s="1"/>
  <c r="E38" i="2" s="1"/>
  <c r="G37" i="2"/>
  <c r="C37" i="2"/>
  <c r="G36" i="2"/>
  <c r="C36" i="2" s="1"/>
  <c r="E36" i="2" s="1"/>
  <c r="G35" i="2"/>
  <c r="C35" i="2" s="1"/>
  <c r="G34" i="2"/>
  <c r="C34" i="2" s="1"/>
  <c r="G33" i="2"/>
  <c r="C33" i="2"/>
  <c r="G32" i="2"/>
  <c r="C32" i="2"/>
  <c r="G31" i="2"/>
  <c r="C31" i="2"/>
  <c r="G11" i="2"/>
  <c r="C11" i="2"/>
  <c r="E11" i="2"/>
  <c r="G30" i="2"/>
  <c r="C30" i="2" s="1"/>
  <c r="E30" i="2" s="1"/>
  <c r="G29" i="2"/>
  <c r="C29" i="2"/>
  <c r="G28" i="2"/>
  <c r="C28" i="2"/>
  <c r="G27" i="2"/>
  <c r="C27" i="2" s="1"/>
  <c r="G26" i="2"/>
  <c r="C26" i="2" s="1"/>
  <c r="E26" i="2" s="1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20" i="2"/>
  <c r="B120" i="2" s="1"/>
  <c r="D120" i="2"/>
  <c r="A120" i="2"/>
  <c r="H119" i="2"/>
  <c r="B119" i="2" s="1"/>
  <c r="D119" i="2"/>
  <c r="A119" i="2"/>
  <c r="H18" i="2"/>
  <c r="B18" i="2" s="1"/>
  <c r="D18" i="2"/>
  <c r="A18" i="2"/>
  <c r="H17" i="2"/>
  <c r="B17" i="2" s="1"/>
  <c r="D17" i="2"/>
  <c r="A17" i="2"/>
  <c r="H118" i="2"/>
  <c r="B118" i="2" s="1"/>
  <c r="D118" i="2"/>
  <c r="A118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3" i="2"/>
  <c r="B13" i="2" s="1"/>
  <c r="D13" i="2"/>
  <c r="A13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B110" i="2" s="1"/>
  <c r="D110" i="2"/>
  <c r="A110" i="2"/>
  <c r="H109" i="2"/>
  <c r="B109" i="2" s="1"/>
  <c r="D109" i="2"/>
  <c r="A109" i="2"/>
  <c r="H108" i="2"/>
  <c r="B108" i="2" s="1"/>
  <c r="D108" i="2"/>
  <c r="A108" i="2"/>
  <c r="H107" i="2"/>
  <c r="B107" i="2" s="1"/>
  <c r="D107" i="2"/>
  <c r="A107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 s="1"/>
  <c r="D103" i="2"/>
  <c r="A103" i="2"/>
  <c r="H102" i="2"/>
  <c r="B102" i="2" s="1"/>
  <c r="D102" i="2"/>
  <c r="A102" i="2"/>
  <c r="H12" i="2"/>
  <c r="B12" i="2" s="1"/>
  <c r="D12" i="2"/>
  <c r="A1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F96" i="2"/>
  <c r="D96" i="2" s="1"/>
  <c r="A96" i="2"/>
  <c r="H95" i="2"/>
  <c r="B95" i="2"/>
  <c r="F95" i="2"/>
  <c r="D95" i="2"/>
  <c r="A95" i="2"/>
  <c r="H94" i="2"/>
  <c r="B94" i="2" s="1"/>
  <c r="F94" i="2"/>
  <c r="D94" i="2" s="1"/>
  <c r="A94" i="2"/>
  <c r="H93" i="2"/>
  <c r="B93" i="2"/>
  <c r="F93" i="2"/>
  <c r="D93" i="2"/>
  <c r="A93" i="2"/>
  <c r="H92" i="2"/>
  <c r="B92" i="2" s="1"/>
  <c r="F92" i="2"/>
  <c r="D92" i="2" s="1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11" i="2"/>
  <c r="B11" i="2"/>
  <c r="D11" i="2"/>
  <c r="A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Q128" i="1"/>
  <c r="Q130" i="1"/>
  <c r="Q129" i="1"/>
  <c r="Q127" i="1"/>
  <c r="Q125" i="1"/>
  <c r="Q126" i="1"/>
  <c r="Q120" i="1"/>
  <c r="Q124" i="1"/>
  <c r="F16" i="1"/>
  <c r="F17" i="1" s="1"/>
  <c r="C17" i="1"/>
  <c r="Q121" i="1"/>
  <c r="Q117" i="1"/>
  <c r="Q118" i="1"/>
  <c r="J116" i="1"/>
  <c r="Q116" i="1"/>
  <c r="Q98" i="1"/>
  <c r="Q111" i="1"/>
  <c r="Q26" i="1"/>
  <c r="E47" i="2"/>
  <c r="E79" i="2"/>
  <c r="E74" i="2"/>
  <c r="E75" i="2"/>
  <c r="G127" i="1"/>
  <c r="K127" i="1" s="1"/>
  <c r="G119" i="1"/>
  <c r="K119" i="1" s="1"/>
  <c r="E71" i="1"/>
  <c r="F71" i="1"/>
  <c r="G71" i="1" s="1"/>
  <c r="I71" i="1"/>
  <c r="E63" i="1"/>
  <c r="F63" i="1" s="1"/>
  <c r="G63" i="1" s="1"/>
  <c r="I63" i="1" s="1"/>
  <c r="E55" i="1"/>
  <c r="F55" i="1" s="1"/>
  <c r="G55" i="1" s="1"/>
  <c r="I55" i="1" s="1"/>
  <c r="E47" i="1"/>
  <c r="F47" i="1"/>
  <c r="G47" i="1" s="1"/>
  <c r="I47" i="1"/>
  <c r="E39" i="1"/>
  <c r="F39" i="1" s="1"/>
  <c r="G39" i="1" s="1"/>
  <c r="I39" i="1" s="1"/>
  <c r="E31" i="1"/>
  <c r="E35" i="2" s="1"/>
  <c r="F31" i="1"/>
  <c r="G31" i="1" s="1"/>
  <c r="I31" i="1" s="1"/>
  <c r="E22" i="1"/>
  <c r="E27" i="2" s="1"/>
  <c r="F22" i="1"/>
  <c r="G22" i="1" s="1"/>
  <c r="I22" i="1" s="1"/>
  <c r="G130" i="1"/>
  <c r="J130" i="1"/>
  <c r="J126" i="1"/>
  <c r="G122" i="1"/>
  <c r="K122" i="1" s="1"/>
  <c r="K117" i="1"/>
  <c r="E84" i="1"/>
  <c r="F84" i="1" s="1"/>
  <c r="G84" i="1" s="1"/>
  <c r="I84" i="1" s="1"/>
  <c r="E76" i="1"/>
  <c r="F76" i="1"/>
  <c r="G76" i="1"/>
  <c r="I76" i="1"/>
  <c r="E68" i="1"/>
  <c r="F68" i="1"/>
  <c r="G68" i="1" s="1"/>
  <c r="I68" i="1" s="1"/>
  <c r="E60" i="1"/>
  <c r="F60" i="1" s="1"/>
  <c r="G60" i="1" s="1"/>
  <c r="I60" i="1" s="1"/>
  <c r="E52" i="1"/>
  <c r="F52" i="1" s="1"/>
  <c r="G52" i="1" s="1"/>
  <c r="I52" i="1" s="1"/>
  <c r="E44" i="1"/>
  <c r="F44" i="1"/>
  <c r="G44" i="1" s="1"/>
  <c r="I44" i="1"/>
  <c r="E36" i="1"/>
  <c r="F36" i="1"/>
  <c r="G36" i="1" s="1"/>
  <c r="I36" i="1"/>
  <c r="E28" i="1"/>
  <c r="F28" i="1"/>
  <c r="G28" i="1"/>
  <c r="I28" i="1" s="1"/>
  <c r="E133" i="1"/>
  <c r="F133" i="1"/>
  <c r="G133" i="1" s="1"/>
  <c r="K133" i="1" s="1"/>
  <c r="I83" i="1"/>
  <c r="E81" i="1"/>
  <c r="F81" i="1"/>
  <c r="G81" i="1" s="1"/>
  <c r="I81" i="1" s="1"/>
  <c r="G75" i="1"/>
  <c r="I75" i="1"/>
  <c r="E73" i="1"/>
  <c r="F73" i="1"/>
  <c r="G73" i="1"/>
  <c r="I73" i="1"/>
  <c r="E65" i="1"/>
  <c r="E57" i="1"/>
  <c r="E61" i="2" s="1"/>
  <c r="E49" i="1"/>
  <c r="G43" i="1"/>
  <c r="I43" i="1" s="1"/>
  <c r="E41" i="1"/>
  <c r="F41" i="1" s="1"/>
  <c r="G41" i="1" s="1"/>
  <c r="I41" i="1" s="1"/>
  <c r="E33" i="1"/>
  <c r="F33" i="1"/>
  <c r="G33" i="1" s="1"/>
  <c r="I33" i="1" s="1"/>
  <c r="E24" i="1"/>
  <c r="F24" i="1"/>
  <c r="G24" i="1" s="1"/>
  <c r="I24" i="1" s="1"/>
  <c r="J129" i="1"/>
  <c r="J121" i="1"/>
  <c r="G134" i="1"/>
  <c r="K134" i="1" s="1"/>
  <c r="I80" i="1"/>
  <c r="E78" i="1"/>
  <c r="F78" i="1"/>
  <c r="G78" i="1" s="1"/>
  <c r="I78" i="1" s="1"/>
  <c r="I72" i="1"/>
  <c r="E70" i="1"/>
  <c r="F70" i="1"/>
  <c r="G70" i="1" s="1"/>
  <c r="I70" i="1" s="1"/>
  <c r="I64" i="1"/>
  <c r="E62" i="1"/>
  <c r="E66" i="2" s="1"/>
  <c r="G56" i="1"/>
  <c r="I56" i="1" s="1"/>
  <c r="E54" i="1"/>
  <c r="E58" i="2" s="1"/>
  <c r="G48" i="1"/>
  <c r="I48" i="1"/>
  <c r="E46" i="1"/>
  <c r="E38" i="1"/>
  <c r="E42" i="2" s="1"/>
  <c r="I32" i="1"/>
  <c r="E30" i="1"/>
  <c r="E34" i="2" s="1"/>
  <c r="F30" i="1"/>
  <c r="G30" i="1" s="1"/>
  <c r="I30" i="1" s="1"/>
  <c r="E21" i="1"/>
  <c r="F21" i="1"/>
  <c r="G21" i="1" s="1"/>
  <c r="I21" i="1"/>
  <c r="E75" i="1"/>
  <c r="F75" i="1"/>
  <c r="E67" i="1"/>
  <c r="F67" i="1"/>
  <c r="G67" i="1" s="1"/>
  <c r="I67" i="1" s="1"/>
  <c r="G61" i="1"/>
  <c r="I61" i="1" s="1"/>
  <c r="E59" i="1"/>
  <c r="F59" i="1"/>
  <c r="G59" i="1"/>
  <c r="I59" i="1" s="1"/>
  <c r="E51" i="1"/>
  <c r="F51" i="1" s="1"/>
  <c r="G51" i="1" s="1"/>
  <c r="I51" i="1" s="1"/>
  <c r="E43" i="1"/>
  <c r="F43" i="1"/>
  <c r="E35" i="1"/>
  <c r="E27" i="1"/>
  <c r="E31" i="2" s="1"/>
  <c r="E132" i="1"/>
  <c r="F132" i="1"/>
  <c r="G132" i="1"/>
  <c r="K132" i="1"/>
  <c r="G124" i="1"/>
  <c r="K124" i="1"/>
  <c r="E45" i="2"/>
  <c r="E71" i="2"/>
  <c r="F49" i="1"/>
  <c r="G49" i="1" s="1"/>
  <c r="I49" i="1" s="1"/>
  <c r="E53" i="2"/>
  <c r="E48" i="2"/>
  <c r="F27" i="1"/>
  <c r="G27" i="1"/>
  <c r="I27" i="1" s="1"/>
  <c r="F35" i="1"/>
  <c r="G35" i="1"/>
  <c r="I35" i="1"/>
  <c r="F38" i="1"/>
  <c r="G38" i="1"/>
  <c r="I38" i="1" s="1"/>
  <c r="E51" i="2"/>
  <c r="F54" i="1"/>
  <c r="G54" i="1"/>
  <c r="I54" i="1" s="1"/>
  <c r="F62" i="1"/>
  <c r="G62" i="1"/>
  <c r="I62" i="1"/>
  <c r="F57" i="1"/>
  <c r="G57" i="1"/>
  <c r="I57" i="1" s="1"/>
  <c r="F46" i="1"/>
  <c r="G46" i="1"/>
  <c r="I46" i="1" s="1"/>
  <c r="E50" i="2"/>
  <c r="E80" i="2"/>
  <c r="E72" i="2"/>
  <c r="E29" i="2"/>
  <c r="F65" i="1"/>
  <c r="G65" i="1"/>
  <c r="I65" i="1" s="1"/>
  <c r="E69" i="2"/>
  <c r="E59" i="2"/>
  <c r="E63" i="2"/>
  <c r="E37" i="2"/>
  <c r="E40" i="2"/>
  <c r="E32" i="2"/>
  <c r="E56" i="2" l="1"/>
  <c r="E55" i="2"/>
  <c r="E88" i="2"/>
  <c r="E62" i="2"/>
  <c r="E82" i="2"/>
  <c r="E73" i="2"/>
  <c r="E33" i="2"/>
  <c r="E43" i="2"/>
  <c r="E20" i="2"/>
  <c r="E23" i="1"/>
  <c r="E131" i="1"/>
  <c r="F131" i="1" s="1"/>
  <c r="E77" i="1"/>
  <c r="E69" i="1"/>
  <c r="F69" i="1" s="1"/>
  <c r="G69" i="1" s="1"/>
  <c r="I69" i="1" s="1"/>
  <c r="E53" i="1"/>
  <c r="E45" i="1"/>
  <c r="F45" i="1" s="1"/>
  <c r="G45" i="1" s="1"/>
  <c r="I45" i="1" s="1"/>
  <c r="E37" i="1"/>
  <c r="F37" i="1" s="1"/>
  <c r="G37" i="1" s="1"/>
  <c r="I37" i="1" s="1"/>
  <c r="E29" i="1"/>
  <c r="F29" i="1" s="1"/>
  <c r="G29" i="1" s="1"/>
  <c r="I29" i="1" s="1"/>
  <c r="C12" i="1"/>
  <c r="C11" i="1"/>
  <c r="O136" i="1" l="1"/>
  <c r="O135" i="1"/>
  <c r="O134" i="1"/>
  <c r="O48" i="1"/>
  <c r="O85" i="1"/>
  <c r="O132" i="1"/>
  <c r="O58" i="1"/>
  <c r="O87" i="1"/>
  <c r="O22" i="1"/>
  <c r="O60" i="1"/>
  <c r="O89" i="1"/>
  <c r="O97" i="1"/>
  <c r="O115" i="1"/>
  <c r="O51" i="1"/>
  <c r="O120" i="1"/>
  <c r="O121" i="1"/>
  <c r="O62" i="1"/>
  <c r="O117" i="1"/>
  <c r="O28" i="1"/>
  <c r="O124" i="1"/>
  <c r="O46" i="1"/>
  <c r="O64" i="1"/>
  <c r="O123" i="1"/>
  <c r="C15" i="1"/>
  <c r="O95" i="1"/>
  <c r="O108" i="1"/>
  <c r="O40" i="1"/>
  <c r="O114" i="1"/>
  <c r="O50" i="1"/>
  <c r="O79" i="1"/>
  <c r="O119" i="1"/>
  <c r="O52" i="1"/>
  <c r="O81" i="1"/>
  <c r="O94" i="1"/>
  <c r="O112" i="1"/>
  <c r="O43" i="1"/>
  <c r="O98" i="1"/>
  <c r="O49" i="1"/>
  <c r="O100" i="1"/>
  <c r="O32" i="1"/>
  <c r="O69" i="1"/>
  <c r="O42" i="1"/>
  <c r="O71" i="1"/>
  <c r="O113" i="1"/>
  <c r="O73" i="1"/>
  <c r="O86" i="1"/>
  <c r="O129" i="1"/>
  <c r="O130" i="1"/>
  <c r="O26" i="1"/>
  <c r="O27" i="1"/>
  <c r="O92" i="1"/>
  <c r="O126" i="1"/>
  <c r="O96" i="1"/>
  <c r="O74" i="1"/>
  <c r="O39" i="1"/>
  <c r="O21" i="1"/>
  <c r="O116" i="1"/>
  <c r="O35" i="1"/>
  <c r="O29" i="1"/>
  <c r="O31" i="1"/>
  <c r="O106" i="1"/>
  <c r="O59" i="1"/>
  <c r="O110" i="1"/>
  <c r="O44" i="1"/>
  <c r="O103" i="1"/>
  <c r="O65" i="1"/>
  <c r="O80" i="1"/>
  <c r="O122" i="1"/>
  <c r="O25" i="1"/>
  <c r="O55" i="1"/>
  <c r="O33" i="1"/>
  <c r="O83" i="1"/>
  <c r="O76" i="1"/>
  <c r="O111" i="1"/>
  <c r="O88" i="1"/>
  <c r="O61" i="1"/>
  <c r="O102" i="1"/>
  <c r="O34" i="1"/>
  <c r="O63" i="1"/>
  <c r="O104" i="1"/>
  <c r="O36" i="1"/>
  <c r="O57" i="1"/>
  <c r="O78" i="1"/>
  <c r="O91" i="1"/>
  <c r="O93" i="1"/>
  <c r="O68" i="1"/>
  <c r="O41" i="1"/>
  <c r="O90" i="1"/>
  <c r="O70" i="1"/>
  <c r="O127" i="1"/>
  <c r="O54" i="1"/>
  <c r="O72" i="1"/>
  <c r="O105" i="1"/>
  <c r="O45" i="1"/>
  <c r="O82" i="1"/>
  <c r="O107" i="1"/>
  <c r="O47" i="1"/>
  <c r="O84" i="1"/>
  <c r="O131" i="1"/>
  <c r="O24" i="1"/>
  <c r="O30" i="1"/>
  <c r="O75" i="1"/>
  <c r="O128" i="1"/>
  <c r="O125" i="1"/>
  <c r="O38" i="1"/>
  <c r="O37" i="1"/>
  <c r="O99" i="1"/>
  <c r="O109" i="1"/>
  <c r="O67" i="1"/>
  <c r="O118" i="1"/>
  <c r="O56" i="1"/>
  <c r="O66" i="1"/>
  <c r="O101" i="1"/>
  <c r="O133" i="1"/>
  <c r="C16" i="1"/>
  <c r="D18" i="1" s="1"/>
  <c r="F53" i="1"/>
  <c r="G53" i="1" s="1"/>
  <c r="I53" i="1" s="1"/>
  <c r="E57" i="2"/>
  <c r="F77" i="1"/>
  <c r="G77" i="1" s="1"/>
  <c r="I77" i="1" s="1"/>
  <c r="E81" i="2"/>
  <c r="F23" i="1"/>
  <c r="G23" i="1" s="1"/>
  <c r="I23" i="1" s="1"/>
  <c r="E28" i="2"/>
  <c r="E49" i="2"/>
  <c r="E41" i="2"/>
  <c r="U131" i="1"/>
  <c r="C18" i="1" l="1"/>
  <c r="F18" i="1"/>
  <c r="F19" i="1" s="1"/>
  <c r="O23" i="1"/>
  <c r="O77" i="1"/>
  <c r="O53" i="1"/>
</calcChain>
</file>

<file path=xl/sharedStrings.xml><?xml version="1.0" encoding="utf-8"?>
<sst xmlns="http://schemas.openxmlformats.org/spreadsheetml/2006/main" count="1176" uniqueCount="453">
  <si>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</si>
  <si>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</si>
  <si>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</si>
  <si>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</si>
  <si>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</si>
  <si>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</si>
  <si>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</si>
  <si>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</si>
  <si>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</si>
  <si>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</si>
  <si>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</si>
  <si>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</si>
  <si>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</si>
  <si>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</si>
  <si>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</si>
  <si>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</si>
  <si>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</si>
  <si>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</si>
  <si>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</si>
  <si>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</si>
  <si>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</si>
  <si>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</si>
  <si>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</si>
  <si>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</si>
  <si>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</si>
  <si>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</si>
  <si>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</si>
  <si>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</si>
  <si>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</si>
  <si>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</si>
  <si>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Peter H</t>
  </si>
  <si>
    <t>BBSAG Bull.92</t>
  </si>
  <si>
    <t>B</t>
  </si>
  <si>
    <t>Acerbi F</t>
  </si>
  <si>
    <t>BBSAG Bull.107</t>
  </si>
  <si>
    <t>IBVS 5484</t>
  </si>
  <si>
    <t>IBVS 5543</t>
  </si>
  <si>
    <t>I</t>
  </si>
  <si>
    <t>EA/SD:</t>
  </si>
  <si>
    <t>IBVS 5676</t>
  </si>
  <si>
    <t># of data points:</t>
  </si>
  <si>
    <t>BU Dra / GSC 03864-01442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</si>
  <si>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</si>
  <si>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</si>
  <si>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</si>
  <si>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</si>
  <si>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</si>
  <si>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</si>
  <si>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</si>
  <si>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</si>
  <si>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</si>
  <si>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5974</t>
  </si>
  <si>
    <t>IBVS 6010</t>
  </si>
  <si>
    <t>II</t>
  </si>
  <si>
    <t>OEJV 0003</t>
  </si>
  <si>
    <t>IBVS 6029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</si>
  <si>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</si>
  <si>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</si>
  <si>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</si>
  <si>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</si>
  <si>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</si>
  <si>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</si>
  <si>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</si>
  <si>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</si>
  <si>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</si>
  <si>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</si>
  <si>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</si>
  <si>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</si>
  <si>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</si>
  <si>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</si>
  <si>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2425561.229 </t>
  </si>
  <si>
    <t> 10.11.1928 17:29 </t>
  </si>
  <si>
    <t> -0.088 </t>
  </si>
  <si>
    <t>P </t>
  </si>
  <si>
    <t> P.Kühnlenz </t>
  </si>
  <si>
    <t> MVS 12.4 </t>
  </si>
  <si>
    <t>2425687.578 </t>
  </si>
  <si>
    <t> 17.03.1929 01:52 </t>
  </si>
  <si>
    <t> -0.074 </t>
  </si>
  <si>
    <t>2426001.486 </t>
  </si>
  <si>
    <t> 24.01.1930 23:39 </t>
  </si>
  <si>
    <t> -0.090 </t>
  </si>
  <si>
    <t>2426068.494 </t>
  </si>
  <si>
    <t> 01.04.1930 23:51 </t>
  </si>
  <si>
    <t> -0.078 </t>
  </si>
  <si>
    <t>2426826.547 </t>
  </si>
  <si>
    <t> 29.04.1932 01:07 </t>
  </si>
  <si>
    <t> -0.036 </t>
  </si>
  <si>
    <t>2428656.530 </t>
  </si>
  <si>
    <t> 03.05.1937 00:43 </t>
  </si>
  <si>
    <t> 0.000 </t>
  </si>
  <si>
    <t> L.Meinunger </t>
  </si>
  <si>
    <t> MVS 3.17 </t>
  </si>
  <si>
    <t>2430463.496 </t>
  </si>
  <si>
    <t> 13.04.1942 23:54 </t>
  </si>
  <si>
    <t> -0.010 </t>
  </si>
  <si>
    <t>2430486.451 </t>
  </si>
  <si>
    <t> 06.05.1942 22:49 </t>
  </si>
  <si>
    <t> -0.026 </t>
  </si>
  <si>
    <t>2430704.676 </t>
  </si>
  <si>
    <t> 11.12.1942 04:13 </t>
  </si>
  <si>
    <t> -0.016 </t>
  </si>
  <si>
    <t>2430819.496 </t>
  </si>
  <si>
    <t> 04.04.1943 23:54 </t>
  </si>
  <si>
    <t> -0.046 </t>
  </si>
  <si>
    <t>2431290.421 </t>
  </si>
  <si>
    <t> 18.07.1944 22:06 </t>
  </si>
  <si>
    <t> -0.007 </t>
  </si>
  <si>
    <t>2431554.518 </t>
  </si>
  <si>
    <t> 09.04.1945 00:25 </t>
  </si>
  <si>
    <t> -0.065 </t>
  </si>
  <si>
    <t>2431556.465 </t>
  </si>
  <si>
    <t> 10.04.1945 23:09 </t>
  </si>
  <si>
    <t> -0.033 </t>
  </si>
  <si>
    <t>2433882.183 </t>
  </si>
  <si>
    <t> 23.08.1951 16:23 </t>
  </si>
  <si>
    <t> -0.031 </t>
  </si>
  <si>
    <t> T.G.Nikulina </t>
  </si>
  <si>
    <t> AC 227.17 </t>
  </si>
  <si>
    <t>2435861.497 </t>
  </si>
  <si>
    <t> 22.01.1957 23:55 </t>
  </si>
  <si>
    <t> 0.031 </t>
  </si>
  <si>
    <t>2435903.597 </t>
  </si>
  <si>
    <t> 06.03.1957 02:19 </t>
  </si>
  <si>
    <t> 0.019 </t>
  </si>
  <si>
    <t>2436307.454 </t>
  </si>
  <si>
    <t> 13.04.1958 22:53 </t>
  </si>
  <si>
    <t> -0.013 </t>
  </si>
  <si>
    <t>2436307.483 </t>
  </si>
  <si>
    <t> 13.04.1958 23:35 </t>
  </si>
  <si>
    <t> 0.016 </t>
  </si>
  <si>
    <t>2436661.591 </t>
  </si>
  <si>
    <t> 03.04.1959 02:11 </t>
  </si>
  <si>
    <t> 0.002 </t>
  </si>
  <si>
    <t>2436688.440 </t>
  </si>
  <si>
    <t> 29.04.1959 22:33 </t>
  </si>
  <si>
    <t> 0.053 </t>
  </si>
  <si>
    <t>2436715.214 </t>
  </si>
  <si>
    <t> 26.05.1959 17:08 </t>
  </si>
  <si>
    <t> 0.028 </t>
  </si>
  <si>
    <t>2437044.481 </t>
  </si>
  <si>
    <t> 19.04.1960 23:32 </t>
  </si>
  <si>
    <t> 0.058 </t>
  </si>
  <si>
    <t>2437350.644 </t>
  </si>
  <si>
    <t> 20.02.1961 03:27 </t>
  </si>
  <si>
    <t>2437779.457 </t>
  </si>
  <si>
    <t> 24.04.1962 22:58 </t>
  </si>
  <si>
    <t>2437871.422 </t>
  </si>
  <si>
    <t> 25.07.1962 22:07 </t>
  </si>
  <si>
    <t> 0.078 </t>
  </si>
  <si>
    <t>2437938.364 </t>
  </si>
  <si>
    <t> 30.09.1962 20:44 </t>
  </si>
  <si>
    <t> 0.024 </t>
  </si>
  <si>
    <t>2438112.584 </t>
  </si>
  <si>
    <t> 24.03.1963 02:00 </t>
  </si>
  <si>
    <t> 0.054 </t>
  </si>
  <si>
    <t>2438204.456 </t>
  </si>
  <si>
    <t> 23.06.1963 22:56 </t>
  </si>
  <si>
    <t> 0.046 </t>
  </si>
  <si>
    <t>2438227.411 </t>
  </si>
  <si>
    <t> 16.07.1963 21:51 </t>
  </si>
  <si>
    <t>2438319.292 </t>
  </si>
  <si>
    <t> 16.10.1963 19:00 </t>
  </si>
  <si>
    <t> 0.032 </t>
  </si>
  <si>
    <t>2438560.460 </t>
  </si>
  <si>
    <t> 13.06.1964 23:02 </t>
  </si>
  <si>
    <t> 0.014 </t>
  </si>
  <si>
    <t>2438583.440 </t>
  </si>
  <si>
    <t> 06.07.1964 22:33 </t>
  </si>
  <si>
    <t>2438650.353 </t>
  </si>
  <si>
    <t> 11.09.1964 20:28 </t>
  </si>
  <si>
    <t> -0.059 </t>
  </si>
  <si>
    <t>2438675.335 </t>
  </si>
  <si>
    <t> 06.10.1964 20:02 </t>
  </si>
  <si>
    <t> 0.039 </t>
  </si>
  <si>
    <t>2438849.476 </t>
  </si>
  <si>
    <t> 29.03.1965 23:25 </t>
  </si>
  <si>
    <t> -0.009 </t>
  </si>
  <si>
    <t>2438849.526 </t>
  </si>
  <si>
    <t> 30.03.1965 00:37 </t>
  </si>
  <si>
    <t> 0.041 </t>
  </si>
  <si>
    <t>2439205.574 </t>
  </si>
  <si>
    <t> 21.03.1966 01:46 </t>
  </si>
  <si>
    <t>2439816.225 </t>
  </si>
  <si>
    <t> 21.11.1967 17:24 </t>
  </si>
  <si>
    <t> 0.084 </t>
  </si>
  <si>
    <t>2439827.658 </t>
  </si>
  <si>
    <t> 03.12.1967 03:47 </t>
  </si>
  <si>
    <t>2439827.688 </t>
  </si>
  <si>
    <t> 03.12.1967 04:30 </t>
  </si>
  <si>
    <t> 0.062 </t>
  </si>
  <si>
    <t>2439894.640 </t>
  </si>
  <si>
    <t> 08.02.1968 03:21 </t>
  </si>
  <si>
    <t> 0.018 </t>
  </si>
  <si>
    <t>2439917.596 </t>
  </si>
  <si>
    <t> 02.03.1968 02:18 </t>
  </si>
  <si>
    <t> 0.004 </t>
  </si>
  <si>
    <t>2439919.551 </t>
  </si>
  <si>
    <t> 04.03.1968 01:13 </t>
  </si>
  <si>
    <t> 0.045 </t>
  </si>
  <si>
    <t>2439940.587 </t>
  </si>
  <si>
    <t> 25.03.1968 02:05 </t>
  </si>
  <si>
    <t> 0.025 </t>
  </si>
  <si>
    <t>2439942.503 </t>
  </si>
  <si>
    <t> 27.03.1968 00:04 </t>
  </si>
  <si>
    <t> 0.027 </t>
  </si>
  <si>
    <t>2439942.533 </t>
  </si>
  <si>
    <t> 27.03.1968 00:47 </t>
  </si>
  <si>
    <t> 0.057 </t>
  </si>
  <si>
    <t>2439942.563 </t>
  </si>
  <si>
    <t> 27.03.1968 01:30 </t>
  </si>
  <si>
    <t> 0.087 </t>
  </si>
  <si>
    <t>2439944.487 </t>
  </si>
  <si>
    <t> 28.03.1968 23:41 </t>
  </si>
  <si>
    <t> 0.097 </t>
  </si>
  <si>
    <t>2439965.487 </t>
  </si>
  <si>
    <t> 18.04.1968 23:41 </t>
  </si>
  <si>
    <t>2439965.513 </t>
  </si>
  <si>
    <t> 19.04.1968 00:18 </t>
  </si>
  <si>
    <t> 0.067 </t>
  </si>
  <si>
    <t>2440101.428 </t>
  </si>
  <si>
    <t> 01.09.1968 22:16 </t>
  </si>
  <si>
    <t> 0.076 </t>
  </si>
  <si>
    <t>2440149.253 </t>
  </si>
  <si>
    <t> 19.10.1968 18:04 </t>
  </si>
  <si>
    <t>2440149.279 </t>
  </si>
  <si>
    <t> 19.10.1968 18:41 </t>
  </si>
  <si>
    <t> 0.072 </t>
  </si>
  <si>
    <t>2440321.476 </t>
  </si>
  <si>
    <t> 09.04.1969 23:25 </t>
  </si>
  <si>
    <t> -0.006 </t>
  </si>
  <si>
    <t>2440321.506 </t>
  </si>
  <si>
    <t> 10.04.1969 00:08 </t>
  </si>
  <si>
    <t>2441127.450 </t>
  </si>
  <si>
    <t> 24.06.1971 22:48 </t>
  </si>
  <si>
    <t> 0.102 </t>
  </si>
  <si>
    <t>2441217.322 </t>
  </si>
  <si>
    <t> 22.09.1971 19:43 </t>
  </si>
  <si>
    <t> 0.008 </t>
  </si>
  <si>
    <t>2441217.350 </t>
  </si>
  <si>
    <t> 22.09.1971 20:24 </t>
  </si>
  <si>
    <t> 0.036 </t>
  </si>
  <si>
    <t>2441240.283 </t>
  </si>
  <si>
    <t> 15.10.1971 18:47 </t>
  </si>
  <si>
    <t> -0.001 </t>
  </si>
  <si>
    <t>2441240.313 </t>
  </si>
  <si>
    <t> 15.10.1971 19:30 </t>
  </si>
  <si>
    <t> 0.029 </t>
  </si>
  <si>
    <t>2441929.386 </t>
  </si>
  <si>
    <t> 03.09.1973 21:15 </t>
  </si>
  <si>
    <t> 0.001 </t>
  </si>
  <si>
    <t>2442151.468 </t>
  </si>
  <si>
    <t> 13.04.1974 23:13 </t>
  </si>
  <si>
    <t>2442151.510 </t>
  </si>
  <si>
    <t> 14.04.1974 00:14 </t>
  </si>
  <si>
    <t> 0.081 </t>
  </si>
  <si>
    <t>2442599.414 </t>
  </si>
  <si>
    <t> 05.07.1975 21:56 </t>
  </si>
  <si>
    <t> 0.070 </t>
  </si>
  <si>
    <t>2442714.256 </t>
  </si>
  <si>
    <t> 28.10.1975 18:08 </t>
  </si>
  <si>
    <t>2442840.599 </t>
  </si>
  <si>
    <t> 03.03.1976 02:22 </t>
  </si>
  <si>
    <t> 0.069 </t>
  </si>
  <si>
    <t>2442955.420 </t>
  </si>
  <si>
    <t> 25.06.1976 22:04 </t>
  </si>
  <si>
    <t> 0.040 </t>
  </si>
  <si>
    <t>2442955.443 </t>
  </si>
  <si>
    <t> 25.06.1976 22:37 </t>
  </si>
  <si>
    <t> 0.063 </t>
  </si>
  <si>
    <t>2443288.477 </t>
  </si>
  <si>
    <t> 24.05.1977 23:26 </t>
  </si>
  <si>
    <t>2443575.606 </t>
  </si>
  <si>
    <t> 08.03.1978 02:32 </t>
  </si>
  <si>
    <t> 0.035 </t>
  </si>
  <si>
    <t>2443579.443 </t>
  </si>
  <si>
    <t> 11.03.1978 22:37 </t>
  </si>
  <si>
    <t> 0.044 </t>
  </si>
  <si>
    <t>2443956.532 </t>
  </si>
  <si>
    <t> 24.03.1979 00:46 </t>
  </si>
  <si>
    <t>2444427.436 </t>
  </si>
  <si>
    <t> 06.07.1980 22:27 </t>
  </si>
  <si>
    <t> 0.059 </t>
  </si>
  <si>
    <t>2445074.452 </t>
  </si>
  <si>
    <t> 14.04.1982 22:50 </t>
  </si>
  <si>
    <t> 0.086 </t>
  </si>
  <si>
    <t>2445141.443 </t>
  </si>
  <si>
    <t> 20.06.1982 22:37 </t>
  </si>
  <si>
    <t>2445562.427 </t>
  </si>
  <si>
    <t> 15.08.1983 22:14 </t>
  </si>
  <si>
    <t> -0.052 </t>
  </si>
  <si>
    <t>V </t>
  </si>
  <si>
    <t> B.Klaas </t>
  </si>
  <si>
    <t>BAVM 38 </t>
  </si>
  <si>
    <t>2447591.586 </t>
  </si>
  <si>
    <t> 06.03.1989 02:03 </t>
  </si>
  <si>
    <t> A.Dedoch </t>
  </si>
  <si>
    <t> BRNO 30 </t>
  </si>
  <si>
    <t>2447727.396 </t>
  </si>
  <si>
    <t> 19.07.1989 21:30 </t>
  </si>
  <si>
    <t> H.Peter </t>
  </si>
  <si>
    <t> BBS 92 </t>
  </si>
  <si>
    <t>2447727.5053 </t>
  </si>
  <si>
    <t> 20.07.1989 00:07 </t>
  </si>
  <si>
    <t> 0.0996 </t>
  </si>
  <si>
    <t>E </t>
  </si>
  <si>
    <t>B;V</t>
  </si>
  <si>
    <t> F.Agerer </t>
  </si>
  <si>
    <t>BAVM 56 </t>
  </si>
  <si>
    <t>2447729.421 </t>
  </si>
  <si>
    <t> 21.07.1989 22:06 </t>
  </si>
  <si>
    <t> 0.101 </t>
  </si>
  <si>
    <t> P.Hajek </t>
  </si>
  <si>
    <t>2448018.466 </t>
  </si>
  <si>
    <t> 06.05.1990 23:11 </t>
  </si>
  <si>
    <t> 0.106 </t>
  </si>
  <si>
    <t> BRNO 31 </t>
  </si>
  <si>
    <t>2448108.413 </t>
  </si>
  <si>
    <t> 04.08.1990 21:54 </t>
  </si>
  <si>
    <t>2448686.5102 </t>
  </si>
  <si>
    <t> 05.03.1992 00:14 </t>
  </si>
  <si>
    <t> 0.1053 </t>
  </si>
  <si>
    <t>G</t>
  </si>
  <si>
    <t>BAVM 60 </t>
  </si>
  <si>
    <t>2448686.5106 </t>
  </si>
  <si>
    <t> 05.03.1992 00:15 </t>
  </si>
  <si>
    <t> 0.1057 </t>
  </si>
  <si>
    <t>2448732.451 </t>
  </si>
  <si>
    <t> 19.04.1992 22:49 </t>
  </si>
  <si>
    <t> W.Moschner </t>
  </si>
  <si>
    <t>BAVM 62 </t>
  </si>
  <si>
    <t>2449446.427 </t>
  </si>
  <si>
    <t> 03.04.1994 22:14 </t>
  </si>
  <si>
    <t> M.Rottenborn </t>
  </si>
  <si>
    <t>2449446.432 </t>
  </si>
  <si>
    <t> 03.04.1994 22:22 </t>
  </si>
  <si>
    <t> J.Kovarik </t>
  </si>
  <si>
    <t>2449446.435 </t>
  </si>
  <si>
    <t> 03.04.1994 22:26 </t>
  </si>
  <si>
    <t> 0.105 </t>
  </si>
  <si>
    <t> M.Vetrovcova </t>
  </si>
  <si>
    <t>2449446.438 </t>
  </si>
  <si>
    <t> 03.04.1994 22:30 </t>
  </si>
  <si>
    <t> 0.108 </t>
  </si>
  <si>
    <t>2449446.447 </t>
  </si>
  <si>
    <t> 03.04.1994 22:43 </t>
  </si>
  <si>
    <t> 0.117 </t>
  </si>
  <si>
    <t> A.Kratochvil </t>
  </si>
  <si>
    <t>2449536.381 </t>
  </si>
  <si>
    <t> 02.07.1994 21:08 </t>
  </si>
  <si>
    <t> 0.085 </t>
  </si>
  <si>
    <t> F.Acerbi </t>
  </si>
  <si>
    <t> BBS 107 </t>
  </si>
  <si>
    <t>2449578.5101 </t>
  </si>
  <si>
    <t> 14.08.1994 00:14 </t>
  </si>
  <si>
    <t> 0.1020 </t>
  </si>
  <si>
    <t> BRNO 32 </t>
  </si>
  <si>
    <t>2450941.4252 </t>
  </si>
  <si>
    <t> 07.05.1998 22:12 </t>
  </si>
  <si>
    <t> 0.1281 </t>
  </si>
  <si>
    <t> L.Brat </t>
  </si>
  <si>
    <t>2451318.4818 </t>
  </si>
  <si>
    <t> 19.05.1999 23:33 </t>
  </si>
  <si>
    <t> 0.0932 </t>
  </si>
  <si>
    <t> M.Haltuf </t>
  </si>
  <si>
    <t>2451385.5114 </t>
  </si>
  <si>
    <t> 26.07.1999 00:16 </t>
  </si>
  <si>
    <t> 0.1268 </t>
  </si>
  <si>
    <t>2452411.5144 </t>
  </si>
  <si>
    <t> 17.05.2002 00:20 </t>
  </si>
  <si>
    <t> 0.1347 </t>
  </si>
  <si>
    <t>-I</t>
  </si>
  <si>
    <t>BAVM 158 </t>
  </si>
  <si>
    <t>2452675.6717 </t>
  </si>
  <si>
    <t> 05.02.2003 04:07 </t>
  </si>
  <si>
    <t>12548</t>
  </si>
  <si>
    <t> 0.1365 </t>
  </si>
  <si>
    <t>?</t>
  </si>
  <si>
    <t> L.Kotková &amp; M.Wolf </t>
  </si>
  <si>
    <t>IBVS 5676 </t>
  </si>
  <si>
    <t>2453144.546 </t>
  </si>
  <si>
    <t> 19.05.2004 01:06 </t>
  </si>
  <si>
    <t>12793</t>
  </si>
  <si>
    <t> K.Locher </t>
  </si>
  <si>
    <t> BBS 130 </t>
  </si>
  <si>
    <t>2453158.0467 </t>
  </si>
  <si>
    <t> 01.06.2004 13:07 </t>
  </si>
  <si>
    <t>12800</t>
  </si>
  <si>
    <t> 0.1407 </t>
  </si>
  <si>
    <t> Nakajima </t>
  </si>
  <si>
    <t>VSB 43 </t>
  </si>
  <si>
    <t>2453483.434 </t>
  </si>
  <si>
    <t> 22.04.2005 22:24 </t>
  </si>
  <si>
    <t>12970</t>
  </si>
  <si>
    <t> 0.119 </t>
  </si>
  <si>
    <t>OEJV 0003 </t>
  </si>
  <si>
    <t>2454199.3627 </t>
  </si>
  <si>
    <t> 08.04.2007 20:42 </t>
  </si>
  <si>
    <t>13344</t>
  </si>
  <si>
    <t> 0.1482 </t>
  </si>
  <si>
    <t>C </t>
  </si>
  <si>
    <t>BAVM 186 </t>
  </si>
  <si>
    <t>2455250.2508 </t>
  </si>
  <si>
    <t> 22.02.2010 18:01 </t>
  </si>
  <si>
    <t>13893</t>
  </si>
  <si>
    <t> 0.1570 </t>
  </si>
  <si>
    <t>Rc</t>
  </si>
  <si>
    <t> K.Shiokawa </t>
  </si>
  <si>
    <t>VSB 51 </t>
  </si>
  <si>
    <t>2455252.1643 </t>
  </si>
  <si>
    <t> 24.02.2010 15:56 </t>
  </si>
  <si>
    <t>13894</t>
  </si>
  <si>
    <t> 0.1563 </t>
  </si>
  <si>
    <t>2455282.792 </t>
  </si>
  <si>
    <t> 27.03.2010 07:00 </t>
  </si>
  <si>
    <t>13910</t>
  </si>
  <si>
    <t> 0.157 </t>
  </si>
  <si>
    <t> S.Dvorak </t>
  </si>
  <si>
    <t>IBVS 5974 </t>
  </si>
  <si>
    <t>2455627.3450 </t>
  </si>
  <si>
    <t> 06.03.2011 20:16 </t>
  </si>
  <si>
    <t>14090</t>
  </si>
  <si>
    <t> 0.1597 </t>
  </si>
  <si>
    <t>BAVM 220 </t>
  </si>
  <si>
    <t>2455667.5437 </t>
  </si>
  <si>
    <t> 16.04.2011 01:02 </t>
  </si>
  <si>
    <t>14111</t>
  </si>
  <si>
    <t> 0.1608 </t>
  </si>
  <si>
    <t>o</t>
  </si>
  <si>
    <t> U.Schmidt </t>
  </si>
  <si>
    <t>2456017.8384 </t>
  </si>
  <si>
    <t> 31.03.2012 08:07 </t>
  </si>
  <si>
    <t>14294</t>
  </si>
  <si>
    <t> 0.1624 </t>
  </si>
  <si>
    <t> R.Diethelm </t>
  </si>
  <si>
    <t>IBVS 6029 </t>
  </si>
  <si>
    <t>2456404.50146 </t>
  </si>
  <si>
    <t> 22.04.2013 00:02 </t>
  </si>
  <si>
    <t>14496</t>
  </si>
  <si>
    <t> 0.16314 </t>
  </si>
  <si>
    <t> K.Ho?kova </t>
  </si>
  <si>
    <t>OEJV 0160 </t>
  </si>
  <si>
    <t>2456737.5723 </t>
  </si>
  <si>
    <t> 21.03.2014 01:44 </t>
  </si>
  <si>
    <t>14670</t>
  </si>
  <si>
    <t> 0.1684 </t>
  </si>
  <si>
    <t>BAVM 238 </t>
  </si>
  <si>
    <t>2456783.5132 </t>
  </si>
  <si>
    <t> 06.05.2014 00:19 </t>
  </si>
  <si>
    <t>14694</t>
  </si>
  <si>
    <t> 0.1692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</si>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</sst>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Dra - O-C Diagr.</a:t>
            </a:r>
          </a:p>
        </c:rich>
      </c:tx>
      <c:layout>
        <c:manualLayout>
          <c:xMode val="edge"/>
          <c:yMode val="edge"/>
          <c:x val="0.394405888075179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421183498951"/>
          <c:y val="0.14769252958613219"/>
          <c:w val="0.830769798110930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4-45E7-8104-E9DD4D83A5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8.9999999999999993E-3</c:v>
                  </c:pt>
                  <c:pt idx="98">
                    <c:v>0</c:v>
                  </c:pt>
                  <c:pt idx="99">
                    <c:v>8.0000000000000002E-3</c:v>
                  </c:pt>
                  <c:pt idx="100">
                    <c:v>5.9999999999999995E-4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1E-4</c:v>
                  </c:pt>
                  <c:pt idx="104">
                    <c:v>1.34E-2</c:v>
                  </c:pt>
                  <c:pt idx="105">
                    <c:v>2.3999999999999998E-3</c:v>
                  </c:pt>
                  <c:pt idx="106">
                    <c:v>2.0000000000000001E-4</c:v>
                  </c:pt>
                  <c:pt idx="107">
                    <c:v>1.8000000000000001E-4</c:v>
                  </c:pt>
                  <c:pt idx="108">
                    <c:v>1.9E-3</c:v>
                  </c:pt>
                  <c:pt idx="109">
                    <c:v>1.8E-3</c:v>
                  </c:pt>
                  <c:pt idx="110">
                    <c:v>2.0000000000000001E-4</c:v>
                  </c:pt>
                  <c:pt idx="111">
                    <c:v>2.3E-3</c:v>
                  </c:pt>
                  <c:pt idx="112">
                    <c:v>3.0000000000000001E-3</c:v>
                  </c:pt>
                  <c:pt idx="113">
                    <c:v>2.8999999999999998E-3</c:v>
                  </c:pt>
                  <c:pt idx="114">
                    <c:v>3.5000000000000001E-3</c:v>
                  </c:pt>
                  <c:pt idx="115">
                    <c:v>8.0000000000000004E-4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8.9999999999999993E-3</c:v>
                  </c:pt>
                  <c:pt idx="98">
                    <c:v>0</c:v>
                  </c:pt>
                  <c:pt idx="99">
                    <c:v>8.0000000000000002E-3</c:v>
                  </c:pt>
                  <c:pt idx="100">
                    <c:v>5.9999999999999995E-4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1E-4</c:v>
                  </c:pt>
                  <c:pt idx="104">
                    <c:v>1.34E-2</c:v>
                  </c:pt>
                  <c:pt idx="105">
                    <c:v>2.3999999999999998E-3</c:v>
                  </c:pt>
                  <c:pt idx="106">
                    <c:v>2.0000000000000001E-4</c:v>
                  </c:pt>
                  <c:pt idx="107">
                    <c:v>1.8000000000000001E-4</c:v>
                  </c:pt>
                  <c:pt idx="108">
                    <c:v>1.9E-3</c:v>
                  </c:pt>
                  <c:pt idx="109">
                    <c:v>1.8E-3</c:v>
                  </c:pt>
                  <c:pt idx="110">
                    <c:v>2.0000000000000001E-4</c:v>
                  </c:pt>
                  <c:pt idx="111">
                    <c:v>2.3E-3</c:v>
                  </c:pt>
                  <c:pt idx="112">
                    <c:v>3.0000000000000001E-3</c:v>
                  </c:pt>
                  <c:pt idx="113">
                    <c:v>2.8999999999999998E-3</c:v>
                  </c:pt>
                  <c:pt idx="114">
                    <c:v>3.5000000000000001E-3</c:v>
                  </c:pt>
                  <c:pt idx="1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-8.8110000000597211E-2</c:v>
                </c:pt>
                <c:pt idx="1">
                  <c:v>-7.4329999995825347E-2</c:v>
                </c:pt>
                <c:pt idx="2">
                  <c:v>-9.0209999998478452E-2</c:v>
                </c:pt>
                <c:pt idx="3">
                  <c:v>-7.8160000000934815E-2</c:v>
                </c:pt>
                <c:pt idx="4">
                  <c:v>-3.6479999998846324E-2</c:v>
                </c:pt>
                <c:pt idx="6">
                  <c:v>-1.0480000000825385E-2</c:v>
                </c:pt>
                <c:pt idx="7">
                  <c:v>-2.5519999999232823E-2</c:v>
                </c:pt>
                <c:pt idx="8">
                  <c:v>-1.5899999998509884E-2</c:v>
                </c:pt>
                <c:pt idx="9">
                  <c:v>-4.6099999999569263E-2</c:v>
                </c:pt>
                <c:pt idx="10">
                  <c:v>-6.9199999998090789E-3</c:v>
                </c:pt>
                <c:pt idx="11">
                  <c:v>-6.5380000000004657E-2</c:v>
                </c:pt>
                <c:pt idx="12">
                  <c:v>-3.2549999999901047E-2</c:v>
                </c:pt>
                <c:pt idx="13">
                  <c:v>-3.110000000015134E-2</c:v>
                </c:pt>
                <c:pt idx="14">
                  <c:v>3.1120000006922055E-2</c:v>
                </c:pt>
                <c:pt idx="15">
                  <c:v>1.9380000005185138E-2</c:v>
                </c:pt>
                <c:pt idx="16">
                  <c:v>-1.3489999997545965E-2</c:v>
                </c:pt>
                <c:pt idx="17">
                  <c:v>1.5510000004724134E-2</c:v>
                </c:pt>
                <c:pt idx="18">
                  <c:v>2.0599999988917261E-3</c:v>
                </c:pt>
                <c:pt idx="19">
                  <c:v>5.2680000000691507E-2</c:v>
                </c:pt>
                <c:pt idx="20">
                  <c:v>2.8299999998125713E-2</c:v>
                </c:pt>
                <c:pt idx="21">
                  <c:v>5.806000000302447E-2</c:v>
                </c:pt>
                <c:pt idx="22">
                  <c:v>-4.6139999998558778E-2</c:v>
                </c:pt>
                <c:pt idx="23">
                  <c:v>-7.2199999922304414E-3</c:v>
                </c:pt>
                <c:pt idx="24">
                  <c:v>7.7620000003662426E-2</c:v>
                </c:pt>
                <c:pt idx="25">
                  <c:v>2.3670000002312008E-2</c:v>
                </c:pt>
                <c:pt idx="26">
                  <c:v>5.4200000005948823E-2</c:v>
                </c:pt>
                <c:pt idx="27">
                  <c:v>4.6040000001084991E-2</c:v>
                </c:pt>
                <c:pt idx="28">
                  <c:v>3.1000000002677552E-2</c:v>
                </c:pt>
                <c:pt idx="29">
                  <c:v>3.184000000328524E-2</c:v>
                </c:pt>
                <c:pt idx="30">
                  <c:v>1.4419999999518041E-2</c:v>
                </c:pt>
                <c:pt idx="31">
                  <c:v>2.4380000002565794E-2</c:v>
                </c:pt>
                <c:pt idx="32">
                  <c:v>-5.8569999993778765E-2</c:v>
                </c:pt>
                <c:pt idx="33">
                  <c:v>3.9219999998749699E-2</c:v>
                </c:pt>
                <c:pt idx="34">
                  <c:v>-9.2499999955180101E-3</c:v>
                </c:pt>
                <c:pt idx="35">
                  <c:v>4.0750000000116415E-2</c:v>
                </c:pt>
                <c:pt idx="36">
                  <c:v>5.3130000000237487E-2</c:v>
                </c:pt>
                <c:pt idx="37">
                  <c:v>8.3899999997811392E-2</c:v>
                </c:pt>
                <c:pt idx="38">
                  <c:v>3.1880000002274755E-2</c:v>
                </c:pt>
                <c:pt idx="39">
                  <c:v>6.1880000001110602E-2</c:v>
                </c:pt>
                <c:pt idx="40">
                  <c:v>1.7930000001797453E-2</c:v>
                </c:pt>
                <c:pt idx="41">
                  <c:v>3.8899999999557622E-3</c:v>
                </c:pt>
                <c:pt idx="42">
                  <c:v>4.4719999998051208E-2</c:v>
                </c:pt>
                <c:pt idx="43">
                  <c:v>2.4850000001606531E-2</c:v>
                </c:pt>
                <c:pt idx="44">
                  <c:v>2.667999999539461E-2</c:v>
                </c:pt>
                <c:pt idx="45">
                  <c:v>5.6680000001506414E-2</c:v>
                </c:pt>
                <c:pt idx="46">
                  <c:v>8.6680000000342261E-2</c:v>
                </c:pt>
                <c:pt idx="47">
                  <c:v>9.6510000003036112E-2</c:v>
                </c:pt>
                <c:pt idx="48">
                  <c:v>4.063999999925727E-2</c:v>
                </c:pt>
                <c:pt idx="49">
                  <c:v>6.663999999727821E-2</c:v>
                </c:pt>
                <c:pt idx="50">
                  <c:v>7.55700000008801E-2</c:v>
                </c:pt>
                <c:pt idx="51">
                  <c:v>4.6320000001287553E-2</c:v>
                </c:pt>
                <c:pt idx="52">
                  <c:v>7.2320000006584451E-2</c:v>
                </c:pt>
                <c:pt idx="53">
                  <c:v>-5.9799999944516458E-3</c:v>
                </c:pt>
                <c:pt idx="54">
                  <c:v>2.4020000004384201E-2</c:v>
                </c:pt>
                <c:pt idx="55">
                  <c:v>0.10244999999849824</c:v>
                </c:pt>
                <c:pt idx="56">
                  <c:v>8.4599999972851947E-3</c:v>
                </c:pt>
                <c:pt idx="57">
                  <c:v>3.6459999995713588E-2</c:v>
                </c:pt>
                <c:pt idx="58">
                  <c:v>-5.7999999262392521E-4</c:v>
                </c:pt>
                <c:pt idx="59">
                  <c:v>2.9420000006211922E-2</c:v>
                </c:pt>
                <c:pt idx="60">
                  <c:v>1.2199999982840382E-3</c:v>
                </c:pt>
                <c:pt idx="61">
                  <c:v>3.950000000622822E-2</c:v>
                </c:pt>
                <c:pt idx="62">
                  <c:v>8.1500000007508788E-2</c:v>
                </c:pt>
                <c:pt idx="63">
                  <c:v>6.9719999999506399E-2</c:v>
                </c:pt>
                <c:pt idx="64">
                  <c:v>6.1520000002929009E-2</c:v>
                </c:pt>
                <c:pt idx="65">
                  <c:v>6.9300000002840534E-2</c:v>
                </c:pt>
                <c:pt idx="66">
                  <c:v>4.0099999998346902E-2</c:v>
                </c:pt>
                <c:pt idx="67">
                  <c:v>6.309999999939464E-2</c:v>
                </c:pt>
                <c:pt idx="68">
                  <c:v>3.1520000004093163E-2</c:v>
                </c:pt>
                <c:pt idx="69">
                  <c:v>3.5020000002987217E-2</c:v>
                </c:pt>
                <c:pt idx="70">
                  <c:v>4.3680000002495944E-2</c:v>
                </c:pt>
                <c:pt idx="71">
                  <c:v>4.1190000003552996E-2</c:v>
                </c:pt>
                <c:pt idx="72">
                  <c:v>5.9370000002672896E-2</c:v>
                </c:pt>
                <c:pt idx="73">
                  <c:v>8.5910000001604203E-2</c:v>
                </c:pt>
                <c:pt idx="74">
                  <c:v>8.0959999999322463E-2</c:v>
                </c:pt>
                <c:pt idx="76">
                  <c:v>8.6360000008426141E-2</c:v>
                </c:pt>
                <c:pt idx="79">
                  <c:v>0.10112000000663102</c:v>
                </c:pt>
                <c:pt idx="80">
                  <c:v>0.10645000000658911</c:v>
                </c:pt>
                <c:pt idx="81">
                  <c:v>8.7460000002465677E-2</c:v>
                </c:pt>
                <c:pt idx="84">
                  <c:v>0.10603999999875668</c:v>
                </c:pt>
                <c:pt idx="85">
                  <c:v>9.6630000007280614E-2</c:v>
                </c:pt>
                <c:pt idx="86">
                  <c:v>0.10163000000466127</c:v>
                </c:pt>
                <c:pt idx="87">
                  <c:v>0.10463000000163447</c:v>
                </c:pt>
                <c:pt idx="88">
                  <c:v>0.10763000000588363</c:v>
                </c:pt>
                <c:pt idx="89">
                  <c:v>0.11663000000407919</c:v>
                </c:pt>
                <c:pt idx="90">
                  <c:v>8.464000000822125E-2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4-45E7-8104-E9DD4D83A5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8">
                  <c:v>9.9589999997988343E-2</c:v>
                </c:pt>
                <c:pt idx="82">
                  <c:v>0.10531999999511754</c:v>
                </c:pt>
                <c:pt idx="83">
                  <c:v>0.10571999999956461</c:v>
                </c:pt>
                <c:pt idx="91">
                  <c:v>0.10199999999895226</c:v>
                </c:pt>
                <c:pt idx="92">
                  <c:v>0.12806000000273343</c:v>
                </c:pt>
                <c:pt idx="94">
                  <c:v>0.12682000000495464</c:v>
                </c:pt>
                <c:pt idx="95">
                  <c:v>0.13470000000233995</c:v>
                </c:pt>
                <c:pt idx="100">
                  <c:v>0.14822000000276603</c:v>
                </c:pt>
                <c:pt idx="104">
                  <c:v>0.15970000000379514</c:v>
                </c:pt>
                <c:pt idx="105">
                  <c:v>0.16083000000071479</c:v>
                </c:pt>
                <c:pt idx="108">
                  <c:v>0.16840000000229338</c:v>
                </c:pt>
                <c:pt idx="109">
                  <c:v>0.16922000000340631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4-45E7-8104-E9DD4D83A5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6">
                  <c:v>0.13653999999951338</c:v>
                </c:pt>
                <c:pt idx="98">
                  <c:v>0.14069999999628635</c:v>
                </c:pt>
                <c:pt idx="101">
                  <c:v>0.1569900000031339</c:v>
                </c:pt>
                <c:pt idx="102">
                  <c:v>0.15632000000186963</c:v>
                </c:pt>
                <c:pt idx="103">
                  <c:v>0.15730000000621658</c:v>
                </c:pt>
                <c:pt idx="106">
                  <c:v>0.16242000000056578</c:v>
                </c:pt>
                <c:pt idx="107">
                  <c:v>0.16652000000613043</c:v>
                </c:pt>
                <c:pt idx="111">
                  <c:v>0.17335000000457512</c:v>
                </c:pt>
                <c:pt idx="112">
                  <c:v>0.17842999999993481</c:v>
                </c:pt>
                <c:pt idx="113">
                  <c:v>0.17782000000443077</c:v>
                </c:pt>
                <c:pt idx="114">
                  <c:v>0.18851000000722706</c:v>
                </c:pt>
                <c:pt idx="115">
                  <c:v>0.18913000000611646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4-45E7-8104-E9DD4D83A5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4-45E7-8104-E9DD4D83A5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4-45E7-8104-E9DD4D83A5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4-45E7-8104-E9DD4D83A5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-8.0406437429505206E-2</c:v>
                </c:pt>
                <c:pt idx="1">
                  <c:v>-7.939630770664452E-2</c:v>
                </c:pt>
                <c:pt idx="2">
                  <c:v>-7.6886288395293712E-2</c:v>
                </c:pt>
                <c:pt idx="3">
                  <c:v>-7.6350613542261525E-2</c:v>
                </c:pt>
                <c:pt idx="4">
                  <c:v>-7.0289835205097378E-2</c:v>
                </c:pt>
                <c:pt idx="5">
                  <c:v>-5.5658259219418277E-2</c:v>
                </c:pt>
                <c:pt idx="6">
                  <c:v>-4.1210343183350213E-2</c:v>
                </c:pt>
                <c:pt idx="7">
                  <c:v>-4.1026683233739175E-2</c:v>
                </c:pt>
                <c:pt idx="8">
                  <c:v>-3.9281913712434349E-2</c:v>
                </c:pt>
                <c:pt idx="9">
                  <c:v>-3.8363613964379178E-2</c:v>
                </c:pt>
                <c:pt idx="10">
                  <c:v>-3.4598584997352966E-2</c:v>
                </c:pt>
                <c:pt idx="11">
                  <c:v>-3.2486495576826063E-2</c:v>
                </c:pt>
                <c:pt idx="12">
                  <c:v>-3.2471190581025142E-2</c:v>
                </c:pt>
                <c:pt idx="13">
                  <c:v>-1.3875620682907881E-2</c:v>
                </c:pt>
                <c:pt idx="14">
                  <c:v>1.9497449752429383E-3</c:v>
                </c:pt>
                <c:pt idx="15">
                  <c:v>2.2864548828631717E-3</c:v>
                </c:pt>
                <c:pt idx="16">
                  <c:v>5.515808996857198E-3</c:v>
                </c:pt>
                <c:pt idx="17">
                  <c:v>5.515808996857198E-3</c:v>
                </c:pt>
                <c:pt idx="18">
                  <c:v>8.3472332200273114E-3</c:v>
                </c:pt>
                <c:pt idx="19">
                  <c:v>8.561503161240186E-3</c:v>
                </c:pt>
                <c:pt idx="20">
                  <c:v>8.7757731024530605E-3</c:v>
                </c:pt>
                <c:pt idx="21">
                  <c:v>1.1408232380211228E-2</c:v>
                </c:pt>
                <c:pt idx="22">
                  <c:v>1.3857031708358364E-2</c:v>
                </c:pt>
                <c:pt idx="23">
                  <c:v>1.7285350767764343E-2</c:v>
                </c:pt>
                <c:pt idx="24">
                  <c:v>1.8019990566208482E-2</c:v>
                </c:pt>
                <c:pt idx="25">
                  <c:v>1.8555665419240669E-2</c:v>
                </c:pt>
                <c:pt idx="26">
                  <c:v>1.994842003712434E-2</c:v>
                </c:pt>
                <c:pt idx="27">
                  <c:v>2.0683059835568479E-2</c:v>
                </c:pt>
                <c:pt idx="28">
                  <c:v>2.0866719785179511E-2</c:v>
                </c:pt>
                <c:pt idx="29">
                  <c:v>2.160135958362365E-2</c:v>
                </c:pt>
                <c:pt idx="30">
                  <c:v>2.3529789054539521E-2</c:v>
                </c:pt>
                <c:pt idx="31">
                  <c:v>2.3713449004150552E-2</c:v>
                </c:pt>
                <c:pt idx="32">
                  <c:v>2.4249123857182739E-2</c:v>
                </c:pt>
                <c:pt idx="33">
                  <c:v>2.4448088802594692E-2</c:v>
                </c:pt>
                <c:pt idx="34">
                  <c:v>2.5840843420478377E-2</c:v>
                </c:pt>
                <c:pt idx="35">
                  <c:v>2.5840843420478377E-2</c:v>
                </c:pt>
                <c:pt idx="36">
                  <c:v>2.8687572639449405E-2</c:v>
                </c:pt>
                <c:pt idx="37">
                  <c:v>3.3569866299942755E-2</c:v>
                </c:pt>
                <c:pt idx="38">
                  <c:v>3.3661696274748271E-2</c:v>
                </c:pt>
                <c:pt idx="39">
                  <c:v>3.3661696274748271E-2</c:v>
                </c:pt>
                <c:pt idx="40">
                  <c:v>3.4197371127780457E-2</c:v>
                </c:pt>
                <c:pt idx="41">
                  <c:v>3.4381031077391488E-2</c:v>
                </c:pt>
                <c:pt idx="42">
                  <c:v>3.439633607319241E-2</c:v>
                </c:pt>
                <c:pt idx="43">
                  <c:v>3.456469102700252E-2</c:v>
                </c:pt>
                <c:pt idx="44">
                  <c:v>3.4579996022803441E-2</c:v>
                </c:pt>
                <c:pt idx="45">
                  <c:v>3.4579996022803441E-2</c:v>
                </c:pt>
                <c:pt idx="46">
                  <c:v>3.4579996022803441E-2</c:v>
                </c:pt>
                <c:pt idx="47">
                  <c:v>3.4595301018604363E-2</c:v>
                </c:pt>
                <c:pt idx="48">
                  <c:v>3.4763655972414473E-2</c:v>
                </c:pt>
                <c:pt idx="49">
                  <c:v>3.4763655972414473E-2</c:v>
                </c:pt>
                <c:pt idx="50">
                  <c:v>3.5850310674279767E-2</c:v>
                </c:pt>
                <c:pt idx="51">
                  <c:v>3.6232935569302752E-2</c:v>
                </c:pt>
                <c:pt idx="52">
                  <c:v>3.6232935569302752E-2</c:v>
                </c:pt>
                <c:pt idx="53">
                  <c:v>3.7610385191385515E-2</c:v>
                </c:pt>
                <c:pt idx="54">
                  <c:v>3.7610385191385515E-2</c:v>
                </c:pt>
                <c:pt idx="55">
                  <c:v>4.4053788423572646E-2</c:v>
                </c:pt>
                <c:pt idx="56">
                  <c:v>4.4773123226215863E-2</c:v>
                </c:pt>
                <c:pt idx="57">
                  <c:v>4.4773123226215863E-2</c:v>
                </c:pt>
                <c:pt idx="58">
                  <c:v>4.4956783175826895E-2</c:v>
                </c:pt>
                <c:pt idx="59">
                  <c:v>4.4956783175826895E-2</c:v>
                </c:pt>
                <c:pt idx="60">
                  <c:v>5.0466581664157947E-2</c:v>
                </c:pt>
                <c:pt idx="61">
                  <c:v>5.2241961177064616E-2</c:v>
                </c:pt>
                <c:pt idx="62">
                  <c:v>5.2241961177064616E-2</c:v>
                </c:pt>
                <c:pt idx="63">
                  <c:v>5.5823330194479784E-2</c:v>
                </c:pt>
                <c:pt idx="64">
                  <c:v>5.6741629942534955E-2</c:v>
                </c:pt>
                <c:pt idx="65">
                  <c:v>5.7751759665395655E-2</c:v>
                </c:pt>
                <c:pt idx="66">
                  <c:v>5.8670059413450826E-2</c:v>
                </c:pt>
                <c:pt idx="67">
                  <c:v>5.8670059413450826E-2</c:v>
                </c:pt>
                <c:pt idx="68">
                  <c:v>6.1333128682810822E-2</c:v>
                </c:pt>
                <c:pt idx="69">
                  <c:v>6.3628878052948756E-2</c:v>
                </c:pt>
                <c:pt idx="70">
                  <c:v>6.36594880445506E-2</c:v>
                </c:pt>
                <c:pt idx="71">
                  <c:v>6.6674572217331751E-2</c:v>
                </c:pt>
                <c:pt idx="72">
                  <c:v>7.0439601184357964E-2</c:v>
                </c:pt>
                <c:pt idx="73">
                  <c:v>7.5612689765068769E-2</c:v>
                </c:pt>
                <c:pt idx="74">
                  <c:v>7.6148364618100955E-2</c:v>
                </c:pt>
                <c:pt idx="75">
                  <c:v>7.9515463694303262E-2</c:v>
                </c:pt>
                <c:pt idx="76">
                  <c:v>9.5738759243277988E-2</c:v>
                </c:pt>
                <c:pt idx="77">
                  <c:v>9.6825413945143296E-2</c:v>
                </c:pt>
                <c:pt idx="78">
                  <c:v>9.6825413945143296E-2</c:v>
                </c:pt>
                <c:pt idx="79">
                  <c:v>9.6840718940944204E-2</c:v>
                </c:pt>
                <c:pt idx="80">
                  <c:v>9.9151773306883045E-2</c:v>
                </c:pt>
                <c:pt idx="81">
                  <c:v>9.9871108109526263E-2</c:v>
                </c:pt>
                <c:pt idx="82">
                  <c:v>0.10449321684140397</c:v>
                </c:pt>
                <c:pt idx="83">
                  <c:v>0.10449321684140397</c:v>
                </c:pt>
                <c:pt idx="84">
                  <c:v>0.10486053674062606</c:v>
                </c:pt>
                <c:pt idx="85">
                  <c:v>0.11056930017436906</c:v>
                </c:pt>
                <c:pt idx="86">
                  <c:v>0.11056930017436906</c:v>
                </c:pt>
                <c:pt idx="87">
                  <c:v>0.11056930017436906</c:v>
                </c:pt>
                <c:pt idx="88">
                  <c:v>0.11056930017436906</c:v>
                </c:pt>
                <c:pt idx="89">
                  <c:v>0.11056930017436906</c:v>
                </c:pt>
                <c:pt idx="90">
                  <c:v>0.11128863497701227</c:v>
                </c:pt>
                <c:pt idx="91">
                  <c:v>0.11162534488463249</c:v>
                </c:pt>
                <c:pt idx="92">
                  <c:v>0.12252250189488723</c:v>
                </c:pt>
                <c:pt idx="93">
                  <c:v>0.12553758606766838</c:v>
                </c:pt>
                <c:pt idx="94">
                  <c:v>0.12607326092070056</c:v>
                </c:pt>
                <c:pt idx="95">
                  <c:v>0.13427673866999346</c:v>
                </c:pt>
                <c:pt idx="96">
                  <c:v>0.13638882809052033</c:v>
                </c:pt>
                <c:pt idx="97">
                  <c:v>0.14013855206174564</c:v>
                </c:pt>
                <c:pt idx="98">
                  <c:v>0.14024568703235207</c:v>
                </c:pt>
                <c:pt idx="99">
                  <c:v>0.14284753631850838</c:v>
                </c:pt>
                <c:pt idx="100">
                  <c:v>0.14857160474805231</c:v>
                </c:pt>
                <c:pt idx="101">
                  <c:v>0.15697404744275714</c:v>
                </c:pt>
                <c:pt idx="102">
                  <c:v>0.15698935243855808</c:v>
                </c:pt>
                <c:pt idx="103">
                  <c:v>0.1572342323713728</c:v>
                </c:pt>
                <c:pt idx="104">
                  <c:v>0.15998913161553829</c:v>
                </c:pt>
                <c:pt idx="105">
                  <c:v>0.16031053652735761</c:v>
                </c:pt>
                <c:pt idx="106">
                  <c:v>0.16311135075892588</c:v>
                </c:pt>
                <c:pt idx="107">
                  <c:v>0.16620295991071166</c:v>
                </c:pt>
                <c:pt idx="108">
                  <c:v>0.16886602918007165</c:v>
                </c:pt>
                <c:pt idx="109">
                  <c:v>0.16923334907929372</c:v>
                </c:pt>
                <c:pt idx="110">
                  <c:v>0.17332743545603971</c:v>
                </c:pt>
                <c:pt idx="111">
                  <c:v>0.17475845256342568</c:v>
                </c:pt>
                <c:pt idx="112">
                  <c:v>0.17530943241225877</c:v>
                </c:pt>
                <c:pt idx="113">
                  <c:v>0.17765109676979948</c:v>
                </c:pt>
                <c:pt idx="114">
                  <c:v>0.18902270864988271</c:v>
                </c:pt>
                <c:pt idx="115">
                  <c:v>0.18939002854910478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4-45E7-8104-E9DD4D83A5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-1617</c:v>
                </c:pt>
                <c:pt idx="1">
                  <c:v>-1551</c:v>
                </c:pt>
                <c:pt idx="2">
                  <c:v>-1387</c:v>
                </c:pt>
                <c:pt idx="3">
                  <c:v>-1352</c:v>
                </c:pt>
                <c:pt idx="4">
                  <c:v>-956</c:v>
                </c:pt>
                <c:pt idx="5">
                  <c:v>0</c:v>
                </c:pt>
                <c:pt idx="6">
                  <c:v>944</c:v>
                </c:pt>
                <c:pt idx="7">
                  <c:v>956</c:v>
                </c:pt>
                <c:pt idx="8">
                  <c:v>1070</c:v>
                </c:pt>
                <c:pt idx="9">
                  <c:v>1130</c:v>
                </c:pt>
                <c:pt idx="10">
                  <c:v>1376</c:v>
                </c:pt>
                <c:pt idx="11">
                  <c:v>1514</c:v>
                </c:pt>
                <c:pt idx="12">
                  <c:v>1515</c:v>
                </c:pt>
                <c:pt idx="13">
                  <c:v>2730</c:v>
                </c:pt>
                <c:pt idx="14">
                  <c:v>3764</c:v>
                </c:pt>
                <c:pt idx="15">
                  <c:v>3786</c:v>
                </c:pt>
                <c:pt idx="16">
                  <c:v>3997</c:v>
                </c:pt>
                <c:pt idx="17">
                  <c:v>3997</c:v>
                </c:pt>
                <c:pt idx="18">
                  <c:v>4182</c:v>
                </c:pt>
                <c:pt idx="19">
                  <c:v>4196</c:v>
                </c:pt>
                <c:pt idx="20">
                  <c:v>4210</c:v>
                </c:pt>
                <c:pt idx="21">
                  <c:v>4382</c:v>
                </c:pt>
                <c:pt idx="22">
                  <c:v>4542</c:v>
                </c:pt>
                <c:pt idx="23">
                  <c:v>4766</c:v>
                </c:pt>
                <c:pt idx="24">
                  <c:v>4814</c:v>
                </c:pt>
                <c:pt idx="25">
                  <c:v>4849</c:v>
                </c:pt>
                <c:pt idx="26">
                  <c:v>4940</c:v>
                </c:pt>
                <c:pt idx="27">
                  <c:v>4988</c:v>
                </c:pt>
                <c:pt idx="28">
                  <c:v>5000</c:v>
                </c:pt>
                <c:pt idx="29">
                  <c:v>5048</c:v>
                </c:pt>
                <c:pt idx="30">
                  <c:v>5174</c:v>
                </c:pt>
                <c:pt idx="31">
                  <c:v>5186</c:v>
                </c:pt>
                <c:pt idx="32">
                  <c:v>5221</c:v>
                </c:pt>
                <c:pt idx="33">
                  <c:v>5234</c:v>
                </c:pt>
                <c:pt idx="34">
                  <c:v>5325</c:v>
                </c:pt>
                <c:pt idx="35">
                  <c:v>5325</c:v>
                </c:pt>
                <c:pt idx="36">
                  <c:v>5511</c:v>
                </c:pt>
                <c:pt idx="37">
                  <c:v>5830</c:v>
                </c:pt>
                <c:pt idx="38">
                  <c:v>5836</c:v>
                </c:pt>
                <c:pt idx="39">
                  <c:v>5836</c:v>
                </c:pt>
                <c:pt idx="40">
                  <c:v>5871</c:v>
                </c:pt>
                <c:pt idx="41">
                  <c:v>5883</c:v>
                </c:pt>
                <c:pt idx="42">
                  <c:v>5884</c:v>
                </c:pt>
                <c:pt idx="43">
                  <c:v>5895</c:v>
                </c:pt>
                <c:pt idx="44">
                  <c:v>5896</c:v>
                </c:pt>
                <c:pt idx="45">
                  <c:v>5896</c:v>
                </c:pt>
                <c:pt idx="46">
                  <c:v>5896</c:v>
                </c:pt>
                <c:pt idx="47">
                  <c:v>5897</c:v>
                </c:pt>
                <c:pt idx="48">
                  <c:v>5908</c:v>
                </c:pt>
                <c:pt idx="49">
                  <c:v>5908</c:v>
                </c:pt>
                <c:pt idx="50">
                  <c:v>5979</c:v>
                </c:pt>
                <c:pt idx="51">
                  <c:v>6004</c:v>
                </c:pt>
                <c:pt idx="52">
                  <c:v>6004</c:v>
                </c:pt>
                <c:pt idx="53">
                  <c:v>6094</c:v>
                </c:pt>
                <c:pt idx="54">
                  <c:v>6094</c:v>
                </c:pt>
                <c:pt idx="55">
                  <c:v>6515</c:v>
                </c:pt>
                <c:pt idx="56">
                  <c:v>6562</c:v>
                </c:pt>
                <c:pt idx="57">
                  <c:v>6562</c:v>
                </c:pt>
                <c:pt idx="58">
                  <c:v>6574</c:v>
                </c:pt>
                <c:pt idx="59">
                  <c:v>6574</c:v>
                </c:pt>
                <c:pt idx="60">
                  <c:v>6934</c:v>
                </c:pt>
                <c:pt idx="61">
                  <c:v>7050</c:v>
                </c:pt>
                <c:pt idx="62">
                  <c:v>7050</c:v>
                </c:pt>
                <c:pt idx="63">
                  <c:v>7284</c:v>
                </c:pt>
                <c:pt idx="64">
                  <c:v>7344</c:v>
                </c:pt>
                <c:pt idx="65">
                  <c:v>7410</c:v>
                </c:pt>
                <c:pt idx="66">
                  <c:v>7470</c:v>
                </c:pt>
                <c:pt idx="67">
                  <c:v>7470</c:v>
                </c:pt>
                <c:pt idx="68">
                  <c:v>7644</c:v>
                </c:pt>
                <c:pt idx="69">
                  <c:v>7794</c:v>
                </c:pt>
                <c:pt idx="70">
                  <c:v>7796</c:v>
                </c:pt>
                <c:pt idx="71">
                  <c:v>7993</c:v>
                </c:pt>
                <c:pt idx="72">
                  <c:v>8239</c:v>
                </c:pt>
                <c:pt idx="73">
                  <c:v>8577</c:v>
                </c:pt>
                <c:pt idx="74">
                  <c:v>8612</c:v>
                </c:pt>
                <c:pt idx="75">
                  <c:v>8832</c:v>
                </c:pt>
                <c:pt idx="76">
                  <c:v>9892</c:v>
                </c:pt>
                <c:pt idx="77">
                  <c:v>9963</c:v>
                </c:pt>
                <c:pt idx="78">
                  <c:v>9963</c:v>
                </c:pt>
                <c:pt idx="79">
                  <c:v>9964</c:v>
                </c:pt>
                <c:pt idx="80">
                  <c:v>10115</c:v>
                </c:pt>
                <c:pt idx="81">
                  <c:v>10162</c:v>
                </c:pt>
                <c:pt idx="82">
                  <c:v>10464</c:v>
                </c:pt>
                <c:pt idx="83">
                  <c:v>10464</c:v>
                </c:pt>
                <c:pt idx="84">
                  <c:v>10488</c:v>
                </c:pt>
                <c:pt idx="85">
                  <c:v>10861</c:v>
                </c:pt>
                <c:pt idx="86">
                  <c:v>10861</c:v>
                </c:pt>
                <c:pt idx="87">
                  <c:v>10861</c:v>
                </c:pt>
                <c:pt idx="88">
                  <c:v>10861</c:v>
                </c:pt>
                <c:pt idx="89">
                  <c:v>10861</c:v>
                </c:pt>
                <c:pt idx="90">
                  <c:v>10908</c:v>
                </c:pt>
                <c:pt idx="91">
                  <c:v>10930</c:v>
                </c:pt>
                <c:pt idx="92">
                  <c:v>11642</c:v>
                </c:pt>
                <c:pt idx="93">
                  <c:v>11839</c:v>
                </c:pt>
                <c:pt idx="94">
                  <c:v>11874</c:v>
                </c:pt>
                <c:pt idx="95">
                  <c:v>12410</c:v>
                </c:pt>
                <c:pt idx="96">
                  <c:v>12548</c:v>
                </c:pt>
                <c:pt idx="97">
                  <c:v>12793</c:v>
                </c:pt>
                <c:pt idx="98">
                  <c:v>12800</c:v>
                </c:pt>
                <c:pt idx="99">
                  <c:v>12970</c:v>
                </c:pt>
                <c:pt idx="100">
                  <c:v>13344</c:v>
                </c:pt>
                <c:pt idx="101">
                  <c:v>13893</c:v>
                </c:pt>
                <c:pt idx="102">
                  <c:v>13894</c:v>
                </c:pt>
                <c:pt idx="103">
                  <c:v>13910</c:v>
                </c:pt>
                <c:pt idx="104">
                  <c:v>14090</c:v>
                </c:pt>
                <c:pt idx="105">
                  <c:v>14111</c:v>
                </c:pt>
                <c:pt idx="106">
                  <c:v>14294</c:v>
                </c:pt>
                <c:pt idx="107">
                  <c:v>14496</c:v>
                </c:pt>
                <c:pt idx="108">
                  <c:v>14670</c:v>
                </c:pt>
                <c:pt idx="109">
                  <c:v>14694</c:v>
                </c:pt>
                <c:pt idx="110">
                  <c:v>14961.5</c:v>
                </c:pt>
                <c:pt idx="111">
                  <c:v>15055</c:v>
                </c:pt>
                <c:pt idx="112">
                  <c:v>15091</c:v>
                </c:pt>
                <c:pt idx="113">
                  <c:v>15244</c:v>
                </c:pt>
                <c:pt idx="114">
                  <c:v>15987</c:v>
                </c:pt>
                <c:pt idx="115">
                  <c:v>16011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75">
                  <c:v>-5.2439999992202502E-2</c:v>
                </c:pt>
                <c:pt idx="77">
                  <c:v>-9.7099999984493479E-3</c:v>
                </c:pt>
                <c:pt idx="93">
                  <c:v>9.3170000000100117E-2</c:v>
                </c:pt>
                <c:pt idx="97">
                  <c:v>3.9190000003145542E-2</c:v>
                </c:pt>
                <c:pt idx="99">
                  <c:v>0.11910000000352738</c:v>
                </c:pt>
                <c:pt idx="110">
                  <c:v>0.13084499999968102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4-45E7-8104-E9DD4D83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830952"/>
        <c:axId val="1"/>
      </c:scatterChart>
      <c:valAx>
        <c:axId val="506830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758181451094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244755244755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83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58755942220509"/>
          <c:y val="0.92000129214617399"/>
          <c:w val="0.6727277132316502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18</xdr:col>
      <xdr:colOff>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D2E248D-251B-426E-257A-615796CF0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konkoly.hu/cgi-bin/IBVS?5974" TargetMode="External"/><Relationship Id="rId1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60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vsolj.cetus-net.org/vsoljno51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www.bav-astro.de/sfs/BAVM_link.php?BAVMnr=158" TargetMode="External"/><Relationship Id="rId11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36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s="56" t="s">
        <v>38</v>
      </c>
    </row>
    <row r="4" spans="1:6" ht="14.25" thickTop="1" thickBot="1" x14ac:dyDescent="0.25">
      <c r="A4" s="7" t="s">
        <v>2</v>
      </c>
      <c r="C4" s="3">
        <v>28656.53</v>
      </c>
      <c r="D4" s="4">
        <v>1.9141699999999999</v>
      </c>
    </row>
    <row r="5" spans="1:6" ht="13.5" thickTop="1" x14ac:dyDescent="0.2">
      <c r="A5" s="16" t="s">
        <v>42</v>
      </c>
      <c r="B5" s="57"/>
      <c r="C5" s="17">
        <v>-9.5</v>
      </c>
      <c r="D5" s="11" t="s">
        <v>43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28656.53</v>
      </c>
    </row>
    <row r="8" spans="1:6" x14ac:dyDescent="0.2">
      <c r="A8" t="s">
        <v>5</v>
      </c>
      <c r="C8">
        <f>+D4</f>
        <v>1.9141699999999999</v>
      </c>
    </row>
    <row r="9" spans="1:6" x14ac:dyDescent="0.2">
      <c r="A9" s="29" t="s">
        <v>50</v>
      </c>
      <c r="B9" s="30">
        <v>118</v>
      </c>
      <c r="C9" s="28" t="str">
        <f>"F"&amp;B9</f>
        <v>F118</v>
      </c>
      <c r="D9" s="10" t="str">
        <f>"G"&amp;B9</f>
        <v>G118</v>
      </c>
    </row>
    <row r="10" spans="1:6" ht="13.5" thickBot="1" x14ac:dyDescent="0.25">
      <c r="A10" s="11"/>
      <c r="B10" s="57"/>
      <c r="C10" s="6" t="s">
        <v>22</v>
      </c>
      <c r="D10" s="6" t="s">
        <v>23</v>
      </c>
      <c r="E10" s="11"/>
    </row>
    <row r="11" spans="1:6" x14ac:dyDescent="0.2">
      <c r="A11" s="11" t="s">
        <v>18</v>
      </c>
      <c r="B11" s="57"/>
      <c r="C11" s="27">
        <f ca="1">INTERCEPT(INDIRECT($D$9):G991,INDIRECT($C$9):F991)</f>
        <v>-5.5658259219418277E-2</v>
      </c>
      <c r="D11" s="5"/>
      <c r="E11" s="11"/>
    </row>
    <row r="12" spans="1:6" x14ac:dyDescent="0.2">
      <c r="A12" s="11" t="s">
        <v>19</v>
      </c>
      <c r="B12" s="57"/>
      <c r="C12" s="27">
        <f ca="1">SLOPE(INDIRECT($D$9):G991,INDIRECT($C$9):F991)</f>
        <v>1.5304995800919558E-5</v>
      </c>
      <c r="D12" s="5"/>
      <c r="E12" s="11"/>
    </row>
    <row r="13" spans="1:6" x14ac:dyDescent="0.2">
      <c r="A13" s="11" t="s">
        <v>21</v>
      </c>
      <c r="B13" s="57"/>
      <c r="C13" s="5" t="s">
        <v>16</v>
      </c>
    </row>
    <row r="14" spans="1:6" x14ac:dyDescent="0.2">
      <c r="A14" s="11"/>
      <c r="B14" s="57"/>
      <c r="C14" s="11"/>
    </row>
    <row r="15" spans="1:6" x14ac:dyDescent="0.2">
      <c r="A15" s="18" t="s">
        <v>20</v>
      </c>
      <c r="B15" s="57"/>
      <c r="C15" s="19">
        <f ca="1">(C7+C11)+(C8+C12)*INT(MAX(F21:F3532))</f>
        <v>59304.495260028547</v>
      </c>
      <c r="E15" s="20" t="s">
        <v>48</v>
      </c>
      <c r="F15" s="17">
        <v>1</v>
      </c>
    </row>
    <row r="16" spans="1:6" x14ac:dyDescent="0.2">
      <c r="A16" s="22" t="s">
        <v>6</v>
      </c>
      <c r="B16" s="57"/>
      <c r="C16" s="23">
        <f ca="1">+C8+C12</f>
        <v>1.9141853049958009</v>
      </c>
      <c r="E16" s="20" t="s">
        <v>44</v>
      </c>
      <c r="F16" s="21">
        <f ca="1">NOW()+15018.5+$C$5/24</f>
        <v>59957.839146180551</v>
      </c>
    </row>
    <row r="17" spans="1:21" ht="13.5" thickBot="1" x14ac:dyDescent="0.25">
      <c r="A17" s="20" t="s">
        <v>40</v>
      </c>
      <c r="B17" s="57"/>
      <c r="C17" s="11">
        <f>COUNT(C21:C2190)</f>
        <v>116</v>
      </c>
      <c r="E17" s="20" t="s">
        <v>49</v>
      </c>
      <c r="F17" s="21">
        <f ca="1">ROUND(2*(F16-$C$7)/$C$8,0)/2+F15</f>
        <v>16353.5</v>
      </c>
    </row>
    <row r="18" spans="1:21" ht="14.25" thickTop="1" thickBot="1" x14ac:dyDescent="0.25">
      <c r="A18" s="22" t="s">
        <v>7</v>
      </c>
      <c r="B18" s="57"/>
      <c r="C18" s="25">
        <f ca="1">+C15</f>
        <v>59304.495260028547</v>
      </c>
      <c r="D18" s="26">
        <f ca="1">+C16</f>
        <v>1.9141853049958009</v>
      </c>
      <c r="E18" s="20" t="s">
        <v>45</v>
      </c>
      <c r="F18" s="10">
        <f ca="1">ROUND(2*(F16-$C$15)/$C$16,0)/2+F15</f>
        <v>342.5</v>
      </c>
    </row>
    <row r="19" spans="1:21" ht="13.5" thickTop="1" x14ac:dyDescent="0.2">
      <c r="E19" s="20" t="s">
        <v>46</v>
      </c>
      <c r="F19" s="24">
        <f ca="1">+$C$15+$C$16*F18-15018.5-$C$5/24</f>
        <v>44941.999560322947</v>
      </c>
    </row>
    <row r="20" spans="1:21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65</v>
      </c>
      <c r="I20" s="9" t="s">
        <v>68</v>
      </c>
      <c r="J20" s="9" t="s">
        <v>62</v>
      </c>
      <c r="K20" s="9" t="s">
        <v>60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  <c r="U20" s="59" t="s">
        <v>451</v>
      </c>
    </row>
    <row r="21" spans="1:21" x14ac:dyDescent="0.2">
      <c r="A21" s="55" t="s">
        <v>75</v>
      </c>
      <c r="B21" s="58" t="s">
        <v>37</v>
      </c>
      <c r="C21" s="55">
        <v>25561.228999999999</v>
      </c>
      <c r="D21" s="55" t="s">
        <v>68</v>
      </c>
      <c r="E21">
        <f t="shared" ref="E21:E52" si="0">+(C21-C$7)/C$8</f>
        <v>-1617.0460303943744</v>
      </c>
      <c r="F21">
        <f t="shared" ref="F21:F52" si="1">ROUND(2*E21,0)/2</f>
        <v>-1617</v>
      </c>
      <c r="G21">
        <f>+C21-(C$7+F21*C$8)</f>
        <v>-8.8110000000597211E-2</v>
      </c>
      <c r="I21">
        <f>+G21</f>
        <v>-8.8110000000597211E-2</v>
      </c>
      <c r="O21">
        <f t="shared" ref="O21:O52" ca="1" si="2">+C$11+C$12*$F21</f>
        <v>-8.0406437429505206E-2</v>
      </c>
      <c r="Q21" s="2">
        <f t="shared" ref="Q21:Q52" si="3">+C21-15018.5</f>
        <v>10542.728999999999</v>
      </c>
    </row>
    <row r="22" spans="1:21" x14ac:dyDescent="0.2">
      <c r="A22" s="55" t="s">
        <v>75</v>
      </c>
      <c r="B22" s="58" t="s">
        <v>37</v>
      </c>
      <c r="C22" s="55">
        <v>25687.578000000001</v>
      </c>
      <c r="D22" s="55" t="s">
        <v>68</v>
      </c>
      <c r="E22">
        <f t="shared" si="0"/>
        <v>-1551.0388314517506</v>
      </c>
      <c r="F22">
        <f t="shared" si="1"/>
        <v>-1551</v>
      </c>
      <c r="G22">
        <f>+C22-(C$7+F22*C$8)</f>
        <v>-7.4329999995825347E-2</v>
      </c>
      <c r="I22">
        <f>+G22</f>
        <v>-7.4329999995825347E-2</v>
      </c>
      <c r="O22">
        <f t="shared" ca="1" si="2"/>
        <v>-7.939630770664452E-2</v>
      </c>
      <c r="Q22" s="2">
        <f t="shared" si="3"/>
        <v>10669.078000000001</v>
      </c>
    </row>
    <row r="23" spans="1:21" x14ac:dyDescent="0.2">
      <c r="A23" s="55" t="s">
        <v>75</v>
      </c>
      <c r="B23" s="58" t="s">
        <v>37</v>
      </c>
      <c r="C23" s="55">
        <v>26001.486000000001</v>
      </c>
      <c r="D23" s="55" t="s">
        <v>68</v>
      </c>
      <c r="E23">
        <f t="shared" si="0"/>
        <v>-1387.0471274756151</v>
      </c>
      <c r="F23">
        <f t="shared" si="1"/>
        <v>-1387</v>
      </c>
      <c r="G23">
        <f>+C23-(C$7+F23*C$8)</f>
        <v>-9.0209999998478452E-2</v>
      </c>
      <c r="I23">
        <f>+G23</f>
        <v>-9.0209999998478452E-2</v>
      </c>
      <c r="O23">
        <f t="shared" ca="1" si="2"/>
        <v>-7.6886288395293712E-2</v>
      </c>
      <c r="Q23" s="2">
        <f t="shared" si="3"/>
        <v>10982.986000000001</v>
      </c>
    </row>
    <row r="24" spans="1:21" x14ac:dyDescent="0.2">
      <c r="A24" s="55" t="s">
        <v>75</v>
      </c>
      <c r="B24" s="58" t="s">
        <v>37</v>
      </c>
      <c r="C24" s="55">
        <v>26068.493999999999</v>
      </c>
      <c r="D24" s="55" t="s">
        <v>68</v>
      </c>
      <c r="E24">
        <f t="shared" si="0"/>
        <v>-1352.0408323189686</v>
      </c>
      <c r="F24">
        <f t="shared" si="1"/>
        <v>-1352</v>
      </c>
      <c r="G24">
        <f>+C24-(C$7+F24*C$8)</f>
        <v>-7.8160000000934815E-2</v>
      </c>
      <c r="I24">
        <f>+G24</f>
        <v>-7.8160000000934815E-2</v>
      </c>
      <c r="O24">
        <f t="shared" ca="1" si="2"/>
        <v>-7.6350613542261525E-2</v>
      </c>
      <c r="Q24" s="2">
        <f t="shared" si="3"/>
        <v>11049.993999999999</v>
      </c>
    </row>
    <row r="25" spans="1:21" x14ac:dyDescent="0.2">
      <c r="A25" s="55" t="s">
        <v>75</v>
      </c>
      <c r="B25" s="58" t="s">
        <v>37</v>
      </c>
      <c r="C25" s="55">
        <v>26826.546999999999</v>
      </c>
      <c r="D25" s="55" t="s">
        <v>68</v>
      </c>
      <c r="E25">
        <f t="shared" si="0"/>
        <v>-956.01905786842349</v>
      </c>
      <c r="F25">
        <f t="shared" si="1"/>
        <v>-956</v>
      </c>
      <c r="G25">
        <f>+C25-(C$7+F25*C$8)</f>
        <v>-3.6479999998846324E-2</v>
      </c>
      <c r="I25">
        <f>+G25</f>
        <v>-3.6479999998846324E-2</v>
      </c>
      <c r="O25">
        <f t="shared" ca="1" si="2"/>
        <v>-7.0289835205097378E-2</v>
      </c>
      <c r="Q25" s="2">
        <f t="shared" si="3"/>
        <v>11808.046999999999</v>
      </c>
    </row>
    <row r="26" spans="1:21" x14ac:dyDescent="0.2">
      <c r="A26" t="s">
        <v>14</v>
      </c>
      <c r="C26" s="14">
        <v>28656.53</v>
      </c>
      <c r="D26" s="14" t="s">
        <v>16</v>
      </c>
      <c r="E26">
        <f t="shared" si="0"/>
        <v>0</v>
      </c>
      <c r="F26">
        <f t="shared" si="1"/>
        <v>0</v>
      </c>
      <c r="H26" s="10">
        <v>0</v>
      </c>
      <c r="O26">
        <f t="shared" ca="1" si="2"/>
        <v>-5.5658259219418277E-2</v>
      </c>
      <c r="Q26" s="2">
        <f t="shared" si="3"/>
        <v>13638.029999999999</v>
      </c>
    </row>
    <row r="27" spans="1:21" x14ac:dyDescent="0.2">
      <c r="A27" s="55" t="s">
        <v>92</v>
      </c>
      <c r="B27" s="58" t="s">
        <v>37</v>
      </c>
      <c r="C27" s="55">
        <v>30463.495999999999</v>
      </c>
      <c r="D27" s="55" t="s">
        <v>68</v>
      </c>
      <c r="E27">
        <f t="shared" si="0"/>
        <v>943.99452504218561</v>
      </c>
      <c r="F27">
        <f t="shared" si="1"/>
        <v>944</v>
      </c>
      <c r="G27">
        <f t="shared" ref="G27:G58" si="4">+C27-(C$7+F27*C$8)</f>
        <v>-1.0480000000825385E-2</v>
      </c>
      <c r="I27">
        <f t="shared" ref="I27:I58" si="5">+G27</f>
        <v>-1.0480000000825385E-2</v>
      </c>
      <c r="O27">
        <f t="shared" ca="1" si="2"/>
        <v>-4.1210343183350213E-2</v>
      </c>
      <c r="Q27" s="2">
        <f t="shared" si="3"/>
        <v>15444.995999999999</v>
      </c>
    </row>
    <row r="28" spans="1:21" x14ac:dyDescent="0.2">
      <c r="A28" s="55" t="s">
        <v>75</v>
      </c>
      <c r="B28" s="58" t="s">
        <v>37</v>
      </c>
      <c r="C28" s="55">
        <v>30486.451000000001</v>
      </c>
      <c r="D28" s="55" t="s">
        <v>68</v>
      </c>
      <c r="E28">
        <f t="shared" si="0"/>
        <v>955.986667850819</v>
      </c>
      <c r="F28">
        <f t="shared" si="1"/>
        <v>956</v>
      </c>
      <c r="G28">
        <f t="shared" si="4"/>
        <v>-2.5519999999232823E-2</v>
      </c>
      <c r="I28">
        <f t="shared" si="5"/>
        <v>-2.5519999999232823E-2</v>
      </c>
      <c r="O28">
        <f t="shared" ca="1" si="2"/>
        <v>-4.1026683233739175E-2</v>
      </c>
      <c r="Q28" s="2">
        <f t="shared" si="3"/>
        <v>15467.951000000001</v>
      </c>
    </row>
    <row r="29" spans="1:21" x14ac:dyDescent="0.2">
      <c r="A29" s="55" t="s">
        <v>92</v>
      </c>
      <c r="B29" s="58" t="s">
        <v>37</v>
      </c>
      <c r="C29" s="55">
        <v>30704.675999999999</v>
      </c>
      <c r="D29" s="55" t="s">
        <v>68</v>
      </c>
      <c r="E29">
        <f t="shared" si="0"/>
        <v>1069.9916935277436</v>
      </c>
      <c r="F29">
        <f t="shared" si="1"/>
        <v>1070</v>
      </c>
      <c r="G29">
        <f t="shared" si="4"/>
        <v>-1.5899999998509884E-2</v>
      </c>
      <c r="I29">
        <f t="shared" si="5"/>
        <v>-1.5899999998509884E-2</v>
      </c>
      <c r="O29">
        <f t="shared" ca="1" si="2"/>
        <v>-3.9281913712434349E-2</v>
      </c>
      <c r="Q29" s="2">
        <f t="shared" si="3"/>
        <v>15686.175999999999</v>
      </c>
    </row>
    <row r="30" spans="1:21" x14ac:dyDescent="0.2">
      <c r="A30" s="55" t="s">
        <v>92</v>
      </c>
      <c r="B30" s="58" t="s">
        <v>37</v>
      </c>
      <c r="C30" s="55">
        <v>30819.495999999999</v>
      </c>
      <c r="D30" s="55" t="s">
        <v>68</v>
      </c>
      <c r="E30">
        <f t="shared" si="0"/>
        <v>1129.9759164546515</v>
      </c>
      <c r="F30">
        <f t="shared" si="1"/>
        <v>1130</v>
      </c>
      <c r="G30">
        <f t="shared" si="4"/>
        <v>-4.6099999999569263E-2</v>
      </c>
      <c r="I30">
        <f t="shared" si="5"/>
        <v>-4.6099999999569263E-2</v>
      </c>
      <c r="O30">
        <f t="shared" ca="1" si="2"/>
        <v>-3.8363613964379178E-2</v>
      </c>
      <c r="Q30" s="2">
        <f t="shared" si="3"/>
        <v>15800.995999999999</v>
      </c>
    </row>
    <row r="31" spans="1:21" x14ac:dyDescent="0.2">
      <c r="A31" s="55" t="s">
        <v>92</v>
      </c>
      <c r="B31" s="58" t="s">
        <v>37</v>
      </c>
      <c r="C31" s="55">
        <v>31290.420999999998</v>
      </c>
      <c r="D31" s="55" t="s">
        <v>68</v>
      </c>
      <c r="E31">
        <f t="shared" si="0"/>
        <v>1375.9963848560994</v>
      </c>
      <c r="F31">
        <f t="shared" si="1"/>
        <v>1376</v>
      </c>
      <c r="G31">
        <f t="shared" si="4"/>
        <v>-6.9199999998090789E-3</v>
      </c>
      <c r="I31">
        <f t="shared" si="5"/>
        <v>-6.9199999998090789E-3</v>
      </c>
      <c r="O31">
        <f t="shared" ca="1" si="2"/>
        <v>-3.4598584997352966E-2</v>
      </c>
      <c r="Q31" s="2">
        <f t="shared" si="3"/>
        <v>16271.920999999998</v>
      </c>
    </row>
    <row r="32" spans="1:21" x14ac:dyDescent="0.2">
      <c r="A32" s="55" t="s">
        <v>92</v>
      </c>
      <c r="B32" s="58" t="s">
        <v>37</v>
      </c>
      <c r="C32" s="55">
        <v>31554.518</v>
      </c>
      <c r="D32" s="55" t="s">
        <v>68</v>
      </c>
      <c r="E32">
        <f t="shared" si="0"/>
        <v>1513.9658442040161</v>
      </c>
      <c r="F32">
        <f t="shared" si="1"/>
        <v>1514</v>
      </c>
      <c r="G32">
        <f t="shared" si="4"/>
        <v>-6.5380000000004657E-2</v>
      </c>
      <c r="I32">
        <f t="shared" si="5"/>
        <v>-6.5380000000004657E-2</v>
      </c>
      <c r="O32">
        <f t="shared" ca="1" si="2"/>
        <v>-3.2486495576826063E-2</v>
      </c>
      <c r="Q32" s="2">
        <f t="shared" si="3"/>
        <v>16536.018</v>
      </c>
    </row>
    <row r="33" spans="1:17" x14ac:dyDescent="0.2">
      <c r="A33" s="55" t="s">
        <v>92</v>
      </c>
      <c r="B33" s="58" t="s">
        <v>37</v>
      </c>
      <c r="C33" s="55">
        <v>31556.465</v>
      </c>
      <c r="D33" s="55" t="s">
        <v>68</v>
      </c>
      <c r="E33">
        <f t="shared" si="0"/>
        <v>1514.9829952407579</v>
      </c>
      <c r="F33">
        <f t="shared" si="1"/>
        <v>1515</v>
      </c>
      <c r="G33">
        <f t="shared" si="4"/>
        <v>-3.2549999999901047E-2</v>
      </c>
      <c r="I33">
        <f t="shared" si="5"/>
        <v>-3.2549999999901047E-2</v>
      </c>
      <c r="O33">
        <f t="shared" ca="1" si="2"/>
        <v>-3.2471190581025142E-2</v>
      </c>
      <c r="Q33" s="2">
        <f t="shared" si="3"/>
        <v>16537.965</v>
      </c>
    </row>
    <row r="34" spans="1:17" x14ac:dyDescent="0.2">
      <c r="A34" s="55" t="s">
        <v>118</v>
      </c>
      <c r="B34" s="58" t="s">
        <v>37</v>
      </c>
      <c r="C34" s="55">
        <v>33882.182999999997</v>
      </c>
      <c r="D34" s="55" t="s">
        <v>68</v>
      </c>
      <c r="E34">
        <f t="shared" si="0"/>
        <v>2729.9837527492327</v>
      </c>
      <c r="F34">
        <f t="shared" si="1"/>
        <v>2730</v>
      </c>
      <c r="G34">
        <f t="shared" si="4"/>
        <v>-3.110000000015134E-2</v>
      </c>
      <c r="I34">
        <f t="shared" si="5"/>
        <v>-3.110000000015134E-2</v>
      </c>
      <c r="O34">
        <f t="shared" ca="1" si="2"/>
        <v>-1.3875620682907881E-2</v>
      </c>
      <c r="Q34" s="2">
        <f t="shared" si="3"/>
        <v>18863.682999999997</v>
      </c>
    </row>
    <row r="35" spans="1:17" x14ac:dyDescent="0.2">
      <c r="A35" s="55" t="s">
        <v>92</v>
      </c>
      <c r="B35" s="58" t="s">
        <v>37</v>
      </c>
      <c r="C35" s="55">
        <v>35861.497000000003</v>
      </c>
      <c r="D35" s="55" t="s">
        <v>68</v>
      </c>
      <c r="E35">
        <f t="shared" si="0"/>
        <v>3764.0162576991615</v>
      </c>
      <c r="F35">
        <f t="shared" si="1"/>
        <v>3764</v>
      </c>
      <c r="G35">
        <f t="shared" si="4"/>
        <v>3.1120000006922055E-2</v>
      </c>
      <c r="I35">
        <f t="shared" si="5"/>
        <v>3.1120000006922055E-2</v>
      </c>
      <c r="O35">
        <f t="shared" ca="1" si="2"/>
        <v>1.9497449752429383E-3</v>
      </c>
      <c r="Q35" s="2">
        <f t="shared" si="3"/>
        <v>20842.997000000003</v>
      </c>
    </row>
    <row r="36" spans="1:17" x14ac:dyDescent="0.2">
      <c r="A36" s="55" t="s">
        <v>92</v>
      </c>
      <c r="B36" s="58" t="s">
        <v>37</v>
      </c>
      <c r="C36" s="55">
        <v>35903.597000000002</v>
      </c>
      <c r="D36" s="55" t="s">
        <v>68</v>
      </c>
      <c r="E36">
        <f t="shared" si="0"/>
        <v>3786.0101244926013</v>
      </c>
      <c r="F36">
        <f t="shared" si="1"/>
        <v>3786</v>
      </c>
      <c r="G36">
        <f t="shared" si="4"/>
        <v>1.9380000005185138E-2</v>
      </c>
      <c r="I36">
        <f t="shared" si="5"/>
        <v>1.9380000005185138E-2</v>
      </c>
      <c r="O36">
        <f t="shared" ca="1" si="2"/>
        <v>2.2864548828631717E-3</v>
      </c>
      <c r="Q36" s="2">
        <f t="shared" si="3"/>
        <v>20885.097000000002</v>
      </c>
    </row>
    <row r="37" spans="1:17" x14ac:dyDescent="0.2">
      <c r="A37" s="55" t="s">
        <v>75</v>
      </c>
      <c r="B37" s="58" t="s">
        <v>37</v>
      </c>
      <c r="C37" s="55">
        <v>36307.453999999998</v>
      </c>
      <c r="D37" s="55" t="s">
        <v>68</v>
      </c>
      <c r="E37">
        <f t="shared" si="0"/>
        <v>3996.9929525590724</v>
      </c>
      <c r="F37">
        <f t="shared" si="1"/>
        <v>3997</v>
      </c>
      <c r="G37">
        <f t="shared" si="4"/>
        <v>-1.3489999997545965E-2</v>
      </c>
      <c r="I37">
        <f t="shared" si="5"/>
        <v>-1.3489999997545965E-2</v>
      </c>
      <c r="O37">
        <f t="shared" ca="1" si="2"/>
        <v>5.515808996857198E-3</v>
      </c>
      <c r="Q37" s="2">
        <f t="shared" si="3"/>
        <v>21288.953999999998</v>
      </c>
    </row>
    <row r="38" spans="1:17" x14ac:dyDescent="0.2">
      <c r="A38" s="55" t="s">
        <v>75</v>
      </c>
      <c r="B38" s="58" t="s">
        <v>37</v>
      </c>
      <c r="C38" s="55">
        <v>36307.483</v>
      </c>
      <c r="D38" s="55" t="s">
        <v>68</v>
      </c>
      <c r="E38">
        <f t="shared" si="0"/>
        <v>3997.0081027285987</v>
      </c>
      <c r="F38">
        <f t="shared" si="1"/>
        <v>3997</v>
      </c>
      <c r="G38">
        <f t="shared" si="4"/>
        <v>1.5510000004724134E-2</v>
      </c>
      <c r="I38">
        <f t="shared" si="5"/>
        <v>1.5510000004724134E-2</v>
      </c>
      <c r="O38">
        <f t="shared" ca="1" si="2"/>
        <v>5.515808996857198E-3</v>
      </c>
      <c r="Q38" s="2">
        <f t="shared" si="3"/>
        <v>21288.983</v>
      </c>
    </row>
    <row r="39" spans="1:17" x14ac:dyDescent="0.2">
      <c r="A39" s="55" t="s">
        <v>92</v>
      </c>
      <c r="B39" s="58" t="s">
        <v>37</v>
      </c>
      <c r="C39" s="55">
        <v>36661.591</v>
      </c>
      <c r="D39" s="55" t="s">
        <v>68</v>
      </c>
      <c r="E39">
        <f t="shared" si="0"/>
        <v>4182.0010761844569</v>
      </c>
      <c r="F39">
        <f t="shared" si="1"/>
        <v>4182</v>
      </c>
      <c r="G39">
        <f t="shared" si="4"/>
        <v>2.0599999988917261E-3</v>
      </c>
      <c r="I39">
        <f t="shared" si="5"/>
        <v>2.0599999988917261E-3</v>
      </c>
      <c r="O39">
        <f t="shared" ca="1" si="2"/>
        <v>8.3472332200273114E-3</v>
      </c>
      <c r="Q39" s="2">
        <f t="shared" si="3"/>
        <v>21643.091</v>
      </c>
    </row>
    <row r="40" spans="1:17" x14ac:dyDescent="0.2">
      <c r="A40" s="55" t="s">
        <v>92</v>
      </c>
      <c r="B40" s="58" t="s">
        <v>37</v>
      </c>
      <c r="C40" s="55">
        <v>36688.44</v>
      </c>
      <c r="D40" s="55" t="s">
        <v>68</v>
      </c>
      <c r="E40">
        <f t="shared" si="0"/>
        <v>4196.0275210665741</v>
      </c>
      <c r="F40">
        <f t="shared" si="1"/>
        <v>4196</v>
      </c>
      <c r="G40">
        <f t="shared" si="4"/>
        <v>5.2680000000691507E-2</v>
      </c>
      <c r="I40">
        <f t="shared" si="5"/>
        <v>5.2680000000691507E-2</v>
      </c>
      <c r="O40">
        <f t="shared" ca="1" si="2"/>
        <v>8.561503161240186E-3</v>
      </c>
      <c r="Q40" s="2">
        <f t="shared" si="3"/>
        <v>21669.940000000002</v>
      </c>
    </row>
    <row r="41" spans="1:17" x14ac:dyDescent="0.2">
      <c r="A41" s="55" t="s">
        <v>118</v>
      </c>
      <c r="B41" s="58" t="s">
        <v>37</v>
      </c>
      <c r="C41" s="55">
        <v>36715.214</v>
      </c>
      <c r="D41" s="55" t="s">
        <v>68</v>
      </c>
      <c r="E41">
        <f t="shared" si="0"/>
        <v>4210.0147844757785</v>
      </c>
      <c r="F41">
        <f t="shared" si="1"/>
        <v>4210</v>
      </c>
      <c r="G41">
        <f t="shared" si="4"/>
        <v>2.8299999998125713E-2</v>
      </c>
      <c r="I41">
        <f t="shared" si="5"/>
        <v>2.8299999998125713E-2</v>
      </c>
      <c r="O41">
        <f t="shared" ca="1" si="2"/>
        <v>8.7757731024530605E-3</v>
      </c>
      <c r="Q41" s="2">
        <f t="shared" si="3"/>
        <v>21696.714</v>
      </c>
    </row>
    <row r="42" spans="1:17" x14ac:dyDescent="0.2">
      <c r="A42" s="55" t="s">
        <v>92</v>
      </c>
      <c r="B42" s="58" t="s">
        <v>37</v>
      </c>
      <c r="C42" s="55">
        <v>37044.481</v>
      </c>
      <c r="D42" s="55" t="s">
        <v>68</v>
      </c>
      <c r="E42">
        <f t="shared" si="0"/>
        <v>4382.0303316842292</v>
      </c>
      <c r="F42">
        <f t="shared" si="1"/>
        <v>4382</v>
      </c>
      <c r="G42">
        <f t="shared" si="4"/>
        <v>5.806000000302447E-2</v>
      </c>
      <c r="I42">
        <f t="shared" si="5"/>
        <v>5.806000000302447E-2</v>
      </c>
      <c r="O42">
        <f t="shared" ca="1" si="2"/>
        <v>1.1408232380211228E-2</v>
      </c>
      <c r="Q42" s="2">
        <f t="shared" si="3"/>
        <v>22025.981</v>
      </c>
    </row>
    <row r="43" spans="1:17" x14ac:dyDescent="0.2">
      <c r="A43" s="55" t="s">
        <v>75</v>
      </c>
      <c r="B43" s="58" t="s">
        <v>37</v>
      </c>
      <c r="C43" s="55">
        <v>37350.644</v>
      </c>
      <c r="D43" s="55" t="s">
        <v>68</v>
      </c>
      <c r="E43">
        <f t="shared" si="0"/>
        <v>4541.9758955578664</v>
      </c>
      <c r="F43">
        <f t="shared" si="1"/>
        <v>4542</v>
      </c>
      <c r="G43">
        <f t="shared" si="4"/>
        <v>-4.6139999998558778E-2</v>
      </c>
      <c r="I43">
        <f t="shared" si="5"/>
        <v>-4.6139999998558778E-2</v>
      </c>
      <c r="O43">
        <f t="shared" ca="1" si="2"/>
        <v>1.3857031708358364E-2</v>
      </c>
      <c r="Q43" s="2">
        <f t="shared" si="3"/>
        <v>22332.144</v>
      </c>
    </row>
    <row r="44" spans="1:17" x14ac:dyDescent="0.2">
      <c r="A44" s="55" t="s">
        <v>75</v>
      </c>
      <c r="B44" s="58" t="s">
        <v>37</v>
      </c>
      <c r="C44" s="55">
        <v>37779.457000000002</v>
      </c>
      <c r="D44" s="55" t="s">
        <v>68</v>
      </c>
      <c r="E44">
        <f t="shared" si="0"/>
        <v>4765.9962281302096</v>
      </c>
      <c r="F44">
        <f t="shared" si="1"/>
        <v>4766</v>
      </c>
      <c r="G44">
        <f t="shared" si="4"/>
        <v>-7.2199999922304414E-3</v>
      </c>
      <c r="I44">
        <f t="shared" si="5"/>
        <v>-7.2199999922304414E-3</v>
      </c>
      <c r="O44">
        <f t="shared" ca="1" si="2"/>
        <v>1.7285350767764343E-2</v>
      </c>
      <c r="Q44" s="2">
        <f t="shared" si="3"/>
        <v>22760.957000000002</v>
      </c>
    </row>
    <row r="45" spans="1:17" x14ac:dyDescent="0.2">
      <c r="A45" s="55" t="s">
        <v>92</v>
      </c>
      <c r="B45" s="58" t="s">
        <v>37</v>
      </c>
      <c r="C45" s="55">
        <v>37871.421999999999</v>
      </c>
      <c r="D45" s="55" t="s">
        <v>68</v>
      </c>
      <c r="E45">
        <f t="shared" si="0"/>
        <v>4814.040550212364</v>
      </c>
      <c r="F45">
        <f t="shared" si="1"/>
        <v>4814</v>
      </c>
      <c r="G45">
        <f t="shared" si="4"/>
        <v>7.7620000003662426E-2</v>
      </c>
      <c r="I45">
        <f t="shared" si="5"/>
        <v>7.7620000003662426E-2</v>
      </c>
      <c r="O45">
        <f t="shared" ca="1" si="2"/>
        <v>1.8019990566208482E-2</v>
      </c>
      <c r="Q45" s="2">
        <f t="shared" si="3"/>
        <v>22852.921999999999</v>
      </c>
    </row>
    <row r="46" spans="1:17" x14ac:dyDescent="0.2">
      <c r="A46" s="55" t="s">
        <v>75</v>
      </c>
      <c r="B46" s="58" t="s">
        <v>37</v>
      </c>
      <c r="C46" s="55">
        <v>37938.364000000001</v>
      </c>
      <c r="D46" s="55" t="s">
        <v>68</v>
      </c>
      <c r="E46">
        <f t="shared" si="0"/>
        <v>4849.012365672852</v>
      </c>
      <c r="F46">
        <f t="shared" si="1"/>
        <v>4849</v>
      </c>
      <c r="G46">
        <f t="shared" si="4"/>
        <v>2.3670000002312008E-2</v>
      </c>
      <c r="I46">
        <f t="shared" si="5"/>
        <v>2.3670000002312008E-2</v>
      </c>
      <c r="O46">
        <f t="shared" ca="1" si="2"/>
        <v>1.8555665419240669E-2</v>
      </c>
      <c r="Q46" s="2">
        <f t="shared" si="3"/>
        <v>22919.864000000001</v>
      </c>
    </row>
    <row r="47" spans="1:17" x14ac:dyDescent="0.2">
      <c r="A47" s="55" t="s">
        <v>92</v>
      </c>
      <c r="B47" s="58" t="s">
        <v>37</v>
      </c>
      <c r="C47" s="55">
        <v>38112.584000000003</v>
      </c>
      <c r="D47" s="55" t="s">
        <v>68</v>
      </c>
      <c r="E47">
        <f t="shared" si="0"/>
        <v>4940.0283151444246</v>
      </c>
      <c r="F47">
        <f t="shared" si="1"/>
        <v>4940</v>
      </c>
      <c r="G47">
        <f t="shared" si="4"/>
        <v>5.4200000005948823E-2</v>
      </c>
      <c r="I47">
        <f t="shared" si="5"/>
        <v>5.4200000005948823E-2</v>
      </c>
      <c r="O47">
        <f t="shared" ca="1" si="2"/>
        <v>1.994842003712434E-2</v>
      </c>
      <c r="Q47" s="2">
        <f t="shared" si="3"/>
        <v>23094.084000000003</v>
      </c>
    </row>
    <row r="48" spans="1:17" x14ac:dyDescent="0.2">
      <c r="A48" s="55" t="s">
        <v>92</v>
      </c>
      <c r="B48" s="58" t="s">
        <v>37</v>
      </c>
      <c r="C48" s="55">
        <v>38204.455999999998</v>
      </c>
      <c r="D48" s="55" t="s">
        <v>68</v>
      </c>
      <c r="E48">
        <f t="shared" si="0"/>
        <v>4988.0240522001704</v>
      </c>
      <c r="F48">
        <f t="shared" si="1"/>
        <v>4988</v>
      </c>
      <c r="G48">
        <f t="shared" si="4"/>
        <v>4.6040000001084991E-2</v>
      </c>
      <c r="I48">
        <f t="shared" si="5"/>
        <v>4.6040000001084991E-2</v>
      </c>
      <c r="O48">
        <f t="shared" ca="1" si="2"/>
        <v>2.0683059835568479E-2</v>
      </c>
      <c r="Q48" s="2">
        <f t="shared" si="3"/>
        <v>23185.955999999998</v>
      </c>
    </row>
    <row r="49" spans="1:17" x14ac:dyDescent="0.2">
      <c r="A49" s="55" t="s">
        <v>75</v>
      </c>
      <c r="B49" s="58" t="s">
        <v>37</v>
      </c>
      <c r="C49" s="55">
        <v>38227.411</v>
      </c>
      <c r="D49" s="55" t="s">
        <v>68</v>
      </c>
      <c r="E49">
        <f t="shared" si="0"/>
        <v>5000.0161950088032</v>
      </c>
      <c r="F49">
        <f t="shared" si="1"/>
        <v>5000</v>
      </c>
      <c r="G49">
        <f t="shared" si="4"/>
        <v>3.1000000002677552E-2</v>
      </c>
      <c r="I49">
        <f t="shared" si="5"/>
        <v>3.1000000002677552E-2</v>
      </c>
      <c r="O49">
        <f t="shared" ca="1" si="2"/>
        <v>2.0866719785179511E-2</v>
      </c>
      <c r="Q49" s="2">
        <f t="shared" si="3"/>
        <v>23208.911</v>
      </c>
    </row>
    <row r="50" spans="1:17" x14ac:dyDescent="0.2">
      <c r="A50" s="55" t="s">
        <v>92</v>
      </c>
      <c r="B50" s="58" t="s">
        <v>37</v>
      </c>
      <c r="C50" s="55">
        <v>38319.292000000001</v>
      </c>
      <c r="D50" s="55" t="s">
        <v>68</v>
      </c>
      <c r="E50">
        <f t="shared" si="0"/>
        <v>5048.016633841301</v>
      </c>
      <c r="F50">
        <f t="shared" si="1"/>
        <v>5048</v>
      </c>
      <c r="G50">
        <f t="shared" si="4"/>
        <v>3.184000000328524E-2</v>
      </c>
      <c r="I50">
        <f t="shared" si="5"/>
        <v>3.184000000328524E-2</v>
      </c>
      <c r="O50">
        <f t="shared" ca="1" si="2"/>
        <v>2.160135958362365E-2</v>
      </c>
      <c r="Q50" s="2">
        <f t="shared" si="3"/>
        <v>23300.792000000001</v>
      </c>
    </row>
    <row r="51" spans="1:17" x14ac:dyDescent="0.2">
      <c r="A51" s="55" t="s">
        <v>92</v>
      </c>
      <c r="B51" s="58" t="s">
        <v>37</v>
      </c>
      <c r="C51" s="55">
        <v>38560.46</v>
      </c>
      <c r="D51" s="55" t="s">
        <v>68</v>
      </c>
      <c r="E51">
        <f t="shared" si="0"/>
        <v>5174.007533291192</v>
      </c>
      <c r="F51">
        <f t="shared" si="1"/>
        <v>5174</v>
      </c>
      <c r="G51">
        <f t="shared" si="4"/>
        <v>1.4419999999518041E-2</v>
      </c>
      <c r="I51">
        <f t="shared" si="5"/>
        <v>1.4419999999518041E-2</v>
      </c>
      <c r="O51">
        <f t="shared" ca="1" si="2"/>
        <v>2.3529789054539521E-2</v>
      </c>
      <c r="Q51" s="2">
        <f t="shared" si="3"/>
        <v>23541.96</v>
      </c>
    </row>
    <row r="52" spans="1:17" x14ac:dyDescent="0.2">
      <c r="A52" s="55" t="s">
        <v>92</v>
      </c>
      <c r="B52" s="58" t="s">
        <v>37</v>
      </c>
      <c r="C52" s="55">
        <v>38583.440000000002</v>
      </c>
      <c r="D52" s="55" t="s">
        <v>68</v>
      </c>
      <c r="E52">
        <f t="shared" si="0"/>
        <v>5186.0127365907956</v>
      </c>
      <c r="F52">
        <f t="shared" si="1"/>
        <v>5186</v>
      </c>
      <c r="G52">
        <f t="shared" si="4"/>
        <v>2.4380000002565794E-2</v>
      </c>
      <c r="I52">
        <f t="shared" si="5"/>
        <v>2.4380000002565794E-2</v>
      </c>
      <c r="O52">
        <f t="shared" ca="1" si="2"/>
        <v>2.3713449004150552E-2</v>
      </c>
      <c r="Q52" s="2">
        <f t="shared" si="3"/>
        <v>23564.940000000002</v>
      </c>
    </row>
    <row r="53" spans="1:17" x14ac:dyDescent="0.2">
      <c r="A53" s="55" t="s">
        <v>92</v>
      </c>
      <c r="B53" s="58" t="s">
        <v>37</v>
      </c>
      <c r="C53" s="55">
        <v>38650.353000000003</v>
      </c>
      <c r="D53" s="55" t="s">
        <v>68</v>
      </c>
      <c r="E53">
        <f t="shared" ref="E53:E84" si="6">+(C53-C$7)/C$8</f>
        <v>5220.9694018817581</v>
      </c>
      <c r="F53">
        <f t="shared" ref="F53:F84" si="7">ROUND(2*E53,0)/2</f>
        <v>5221</v>
      </c>
      <c r="G53">
        <f t="shared" si="4"/>
        <v>-5.8569999993778765E-2</v>
      </c>
      <c r="I53">
        <f t="shared" si="5"/>
        <v>-5.8569999993778765E-2</v>
      </c>
      <c r="O53">
        <f t="shared" ref="O53:O84" ca="1" si="8">+C$11+C$12*$F53</f>
        <v>2.4249123857182739E-2</v>
      </c>
      <c r="Q53" s="2">
        <f t="shared" ref="Q53:Q84" si="9">+C53-15018.5</f>
        <v>23631.853000000003</v>
      </c>
    </row>
    <row r="54" spans="1:17" x14ac:dyDescent="0.2">
      <c r="A54" s="55" t="s">
        <v>92</v>
      </c>
      <c r="B54" s="58" t="s">
        <v>37</v>
      </c>
      <c r="C54" s="55">
        <v>38675.334999999999</v>
      </c>
      <c r="D54" s="55" t="s">
        <v>68</v>
      </c>
      <c r="E54">
        <f t="shared" si="6"/>
        <v>5234.0204892982338</v>
      </c>
      <c r="F54">
        <f t="shared" si="7"/>
        <v>5234</v>
      </c>
      <c r="G54">
        <f t="shared" si="4"/>
        <v>3.9219999998749699E-2</v>
      </c>
      <c r="I54">
        <f t="shared" si="5"/>
        <v>3.9219999998749699E-2</v>
      </c>
      <c r="O54">
        <f t="shared" ca="1" si="8"/>
        <v>2.4448088802594692E-2</v>
      </c>
      <c r="Q54" s="2">
        <f t="shared" si="9"/>
        <v>23656.834999999999</v>
      </c>
    </row>
    <row r="55" spans="1:17" x14ac:dyDescent="0.2">
      <c r="A55" s="55" t="s">
        <v>75</v>
      </c>
      <c r="B55" s="58" t="s">
        <v>37</v>
      </c>
      <c r="C55" s="55">
        <v>38849.476000000002</v>
      </c>
      <c r="D55" s="55" t="s">
        <v>68</v>
      </c>
      <c r="E55">
        <f t="shared" si="6"/>
        <v>5324.9951676183427</v>
      </c>
      <c r="F55">
        <f t="shared" si="7"/>
        <v>5325</v>
      </c>
      <c r="G55">
        <f t="shared" si="4"/>
        <v>-9.2499999955180101E-3</v>
      </c>
      <c r="I55">
        <f t="shared" si="5"/>
        <v>-9.2499999955180101E-3</v>
      </c>
      <c r="O55">
        <f t="shared" ca="1" si="8"/>
        <v>2.5840843420478377E-2</v>
      </c>
      <c r="Q55" s="2">
        <f t="shared" si="9"/>
        <v>23830.976000000002</v>
      </c>
    </row>
    <row r="56" spans="1:17" x14ac:dyDescent="0.2">
      <c r="A56" s="55" t="s">
        <v>75</v>
      </c>
      <c r="B56" s="58" t="s">
        <v>37</v>
      </c>
      <c r="C56" s="55">
        <v>38849.525999999998</v>
      </c>
      <c r="D56" s="55" t="s">
        <v>68</v>
      </c>
      <c r="E56">
        <f t="shared" si="6"/>
        <v>5325.021288600281</v>
      </c>
      <c r="F56">
        <f t="shared" si="7"/>
        <v>5325</v>
      </c>
      <c r="G56">
        <f t="shared" si="4"/>
        <v>4.0750000000116415E-2</v>
      </c>
      <c r="I56">
        <f t="shared" si="5"/>
        <v>4.0750000000116415E-2</v>
      </c>
      <c r="O56">
        <f t="shared" ca="1" si="8"/>
        <v>2.5840843420478377E-2</v>
      </c>
      <c r="Q56" s="2">
        <f t="shared" si="9"/>
        <v>23831.025999999998</v>
      </c>
    </row>
    <row r="57" spans="1:17" x14ac:dyDescent="0.2">
      <c r="A57" s="55" t="s">
        <v>75</v>
      </c>
      <c r="B57" s="58" t="s">
        <v>37</v>
      </c>
      <c r="C57" s="55">
        <v>39205.574000000001</v>
      </c>
      <c r="D57" s="55" t="s">
        <v>68</v>
      </c>
      <c r="E57">
        <f t="shared" si="6"/>
        <v>5511.0277561554103</v>
      </c>
      <c r="F57">
        <f t="shared" si="7"/>
        <v>5511</v>
      </c>
      <c r="G57">
        <f t="shared" si="4"/>
        <v>5.3130000000237487E-2</v>
      </c>
      <c r="I57">
        <f t="shared" si="5"/>
        <v>5.3130000000237487E-2</v>
      </c>
      <c r="O57">
        <f t="shared" ca="1" si="8"/>
        <v>2.8687572639449405E-2</v>
      </c>
      <c r="Q57" s="2">
        <f t="shared" si="9"/>
        <v>24187.074000000001</v>
      </c>
    </row>
    <row r="58" spans="1:17" x14ac:dyDescent="0.2">
      <c r="A58" s="55" t="s">
        <v>75</v>
      </c>
      <c r="B58" s="58" t="s">
        <v>37</v>
      </c>
      <c r="C58" s="55">
        <v>39816.224999999999</v>
      </c>
      <c r="D58" s="55" t="s">
        <v>68</v>
      </c>
      <c r="E58">
        <f t="shared" si="6"/>
        <v>5830.0438310076952</v>
      </c>
      <c r="F58">
        <f t="shared" si="7"/>
        <v>5830</v>
      </c>
      <c r="G58">
        <f t="shared" si="4"/>
        <v>8.3899999997811392E-2</v>
      </c>
      <c r="I58">
        <f t="shared" si="5"/>
        <v>8.3899999997811392E-2</v>
      </c>
      <c r="O58">
        <f t="shared" ca="1" si="8"/>
        <v>3.3569866299942755E-2</v>
      </c>
      <c r="Q58" s="2">
        <f t="shared" si="9"/>
        <v>24797.724999999999</v>
      </c>
    </row>
    <row r="59" spans="1:17" x14ac:dyDescent="0.2">
      <c r="A59" s="55" t="s">
        <v>75</v>
      </c>
      <c r="B59" s="58" t="s">
        <v>37</v>
      </c>
      <c r="C59" s="55">
        <v>39827.658000000003</v>
      </c>
      <c r="D59" s="55" t="s">
        <v>68</v>
      </c>
      <c r="E59">
        <f t="shared" si="6"/>
        <v>5836.0166547380877</v>
      </c>
      <c r="F59">
        <f t="shared" si="7"/>
        <v>5836</v>
      </c>
      <c r="G59">
        <f t="shared" ref="G59:G90" si="10">+C59-(C$7+F59*C$8)</f>
        <v>3.1880000002274755E-2</v>
      </c>
      <c r="I59">
        <f t="shared" ref="I59:I95" si="11">+G59</f>
        <v>3.1880000002274755E-2</v>
      </c>
      <c r="O59">
        <f t="shared" ca="1" si="8"/>
        <v>3.3661696274748271E-2</v>
      </c>
      <c r="Q59" s="2">
        <f t="shared" si="9"/>
        <v>24809.158000000003</v>
      </c>
    </row>
    <row r="60" spans="1:17" x14ac:dyDescent="0.2">
      <c r="A60" s="55" t="s">
        <v>75</v>
      </c>
      <c r="B60" s="58" t="s">
        <v>37</v>
      </c>
      <c r="C60" s="55">
        <v>39827.688000000002</v>
      </c>
      <c r="D60" s="55" t="s">
        <v>68</v>
      </c>
      <c r="E60">
        <f t="shared" si="6"/>
        <v>5836.0323273272506</v>
      </c>
      <c r="F60">
        <f t="shared" si="7"/>
        <v>5836</v>
      </c>
      <c r="G60">
        <f t="shared" si="10"/>
        <v>6.1880000001110602E-2</v>
      </c>
      <c r="I60">
        <f t="shared" si="11"/>
        <v>6.1880000001110602E-2</v>
      </c>
      <c r="O60">
        <f t="shared" ca="1" si="8"/>
        <v>3.3661696274748271E-2</v>
      </c>
      <c r="Q60" s="2">
        <f t="shared" si="9"/>
        <v>24809.188000000002</v>
      </c>
    </row>
    <row r="61" spans="1:17" x14ac:dyDescent="0.2">
      <c r="A61" s="55" t="s">
        <v>75</v>
      </c>
      <c r="B61" s="58" t="s">
        <v>37</v>
      </c>
      <c r="C61" s="55">
        <v>39894.639999999999</v>
      </c>
      <c r="D61" s="55" t="s">
        <v>68</v>
      </c>
      <c r="E61">
        <f t="shared" si="6"/>
        <v>5871.0093669841244</v>
      </c>
      <c r="F61">
        <f t="shared" si="7"/>
        <v>5871</v>
      </c>
      <c r="G61">
        <f t="shared" si="10"/>
        <v>1.7930000001797453E-2</v>
      </c>
      <c r="I61">
        <f t="shared" si="11"/>
        <v>1.7930000001797453E-2</v>
      </c>
      <c r="O61">
        <f t="shared" ca="1" si="8"/>
        <v>3.4197371127780457E-2</v>
      </c>
      <c r="Q61" s="2">
        <f t="shared" si="9"/>
        <v>24876.14</v>
      </c>
    </row>
    <row r="62" spans="1:17" x14ac:dyDescent="0.2">
      <c r="A62" s="55" t="s">
        <v>75</v>
      </c>
      <c r="B62" s="58" t="s">
        <v>37</v>
      </c>
      <c r="C62" s="55">
        <v>39917.595999999998</v>
      </c>
      <c r="D62" s="55" t="s">
        <v>68</v>
      </c>
      <c r="E62">
        <f t="shared" si="6"/>
        <v>5883.0020322123946</v>
      </c>
      <c r="F62">
        <f t="shared" si="7"/>
        <v>5883</v>
      </c>
      <c r="G62">
        <f t="shared" si="10"/>
        <v>3.8899999999557622E-3</v>
      </c>
      <c r="I62">
        <f t="shared" si="11"/>
        <v>3.8899999999557622E-3</v>
      </c>
      <c r="O62">
        <f t="shared" ca="1" si="8"/>
        <v>3.4381031077391488E-2</v>
      </c>
      <c r="Q62" s="2">
        <f t="shared" si="9"/>
        <v>24899.095999999998</v>
      </c>
    </row>
    <row r="63" spans="1:17" x14ac:dyDescent="0.2">
      <c r="A63" s="55" t="s">
        <v>75</v>
      </c>
      <c r="B63" s="58" t="s">
        <v>37</v>
      </c>
      <c r="C63" s="55">
        <v>39919.550999999999</v>
      </c>
      <c r="D63" s="55" t="s">
        <v>68</v>
      </c>
      <c r="E63">
        <f t="shared" si="6"/>
        <v>5884.0233626062472</v>
      </c>
      <c r="F63">
        <f t="shared" si="7"/>
        <v>5884</v>
      </c>
      <c r="G63">
        <f t="shared" si="10"/>
        <v>4.4719999998051208E-2</v>
      </c>
      <c r="I63">
        <f t="shared" si="11"/>
        <v>4.4719999998051208E-2</v>
      </c>
      <c r="O63">
        <f t="shared" ca="1" si="8"/>
        <v>3.439633607319241E-2</v>
      </c>
      <c r="Q63" s="2">
        <f t="shared" si="9"/>
        <v>24901.050999999999</v>
      </c>
    </row>
    <row r="64" spans="1:17" x14ac:dyDescent="0.2">
      <c r="A64" s="55" t="s">
        <v>75</v>
      </c>
      <c r="B64" s="58" t="s">
        <v>37</v>
      </c>
      <c r="C64" s="55">
        <v>39940.587</v>
      </c>
      <c r="D64" s="55" t="s">
        <v>68</v>
      </c>
      <c r="E64">
        <f t="shared" si="6"/>
        <v>5895.0129821280243</v>
      </c>
      <c r="F64">
        <f t="shared" si="7"/>
        <v>5895</v>
      </c>
      <c r="G64">
        <f t="shared" si="10"/>
        <v>2.4850000001606531E-2</v>
      </c>
      <c r="I64">
        <f t="shared" si="11"/>
        <v>2.4850000001606531E-2</v>
      </c>
      <c r="O64">
        <f t="shared" ca="1" si="8"/>
        <v>3.456469102700252E-2</v>
      </c>
      <c r="Q64" s="2">
        <f t="shared" si="9"/>
        <v>24922.087</v>
      </c>
    </row>
    <row r="65" spans="1:17" x14ac:dyDescent="0.2">
      <c r="A65" s="55" t="s">
        <v>75</v>
      </c>
      <c r="B65" s="58" t="s">
        <v>37</v>
      </c>
      <c r="C65" s="55">
        <v>39942.502999999997</v>
      </c>
      <c r="D65" s="55" t="s">
        <v>68</v>
      </c>
      <c r="E65">
        <f t="shared" si="6"/>
        <v>5896.013938155962</v>
      </c>
      <c r="F65">
        <f t="shared" si="7"/>
        <v>5896</v>
      </c>
      <c r="G65">
        <f t="shared" si="10"/>
        <v>2.667999999539461E-2</v>
      </c>
      <c r="I65">
        <f t="shared" si="11"/>
        <v>2.667999999539461E-2</v>
      </c>
      <c r="O65">
        <f t="shared" ca="1" si="8"/>
        <v>3.4579996022803441E-2</v>
      </c>
      <c r="Q65" s="2">
        <f t="shared" si="9"/>
        <v>24924.002999999997</v>
      </c>
    </row>
    <row r="66" spans="1:17" x14ac:dyDescent="0.2">
      <c r="A66" s="55" t="s">
        <v>75</v>
      </c>
      <c r="B66" s="58" t="s">
        <v>37</v>
      </c>
      <c r="C66" s="55">
        <v>39942.533000000003</v>
      </c>
      <c r="D66" s="55" t="s">
        <v>68</v>
      </c>
      <c r="E66">
        <f t="shared" si="6"/>
        <v>5896.0296107451295</v>
      </c>
      <c r="F66">
        <f t="shared" si="7"/>
        <v>5896</v>
      </c>
      <c r="G66">
        <f t="shared" si="10"/>
        <v>5.6680000001506414E-2</v>
      </c>
      <c r="I66">
        <f t="shared" si="11"/>
        <v>5.6680000001506414E-2</v>
      </c>
      <c r="O66">
        <f t="shared" ca="1" si="8"/>
        <v>3.4579996022803441E-2</v>
      </c>
      <c r="Q66" s="2">
        <f t="shared" si="9"/>
        <v>24924.033000000003</v>
      </c>
    </row>
    <row r="67" spans="1:17" x14ac:dyDescent="0.2">
      <c r="A67" s="55" t="s">
        <v>75</v>
      </c>
      <c r="B67" s="58" t="s">
        <v>37</v>
      </c>
      <c r="C67" s="55">
        <v>39942.563000000002</v>
      </c>
      <c r="D67" s="55" t="s">
        <v>68</v>
      </c>
      <c r="E67">
        <f t="shared" si="6"/>
        <v>5896.0452833342933</v>
      </c>
      <c r="F67">
        <f t="shared" si="7"/>
        <v>5896</v>
      </c>
      <c r="G67">
        <f t="shared" si="10"/>
        <v>8.6680000000342261E-2</v>
      </c>
      <c r="I67">
        <f t="shared" si="11"/>
        <v>8.6680000000342261E-2</v>
      </c>
      <c r="O67">
        <f t="shared" ca="1" si="8"/>
        <v>3.4579996022803441E-2</v>
      </c>
      <c r="Q67" s="2">
        <f t="shared" si="9"/>
        <v>24924.063000000002</v>
      </c>
    </row>
    <row r="68" spans="1:17" x14ac:dyDescent="0.2">
      <c r="A68" s="55" t="s">
        <v>75</v>
      </c>
      <c r="B68" s="58" t="s">
        <v>37</v>
      </c>
      <c r="C68" s="55">
        <v>39944.487000000001</v>
      </c>
      <c r="D68" s="55" t="s">
        <v>68</v>
      </c>
      <c r="E68">
        <f t="shared" si="6"/>
        <v>5897.0504187193419</v>
      </c>
      <c r="F68">
        <f t="shared" si="7"/>
        <v>5897</v>
      </c>
      <c r="G68">
        <f t="shared" si="10"/>
        <v>9.6510000003036112E-2</v>
      </c>
      <c r="I68">
        <f t="shared" si="11"/>
        <v>9.6510000003036112E-2</v>
      </c>
      <c r="O68">
        <f t="shared" ca="1" si="8"/>
        <v>3.4595301018604363E-2</v>
      </c>
      <c r="Q68" s="2">
        <f t="shared" si="9"/>
        <v>24925.987000000001</v>
      </c>
    </row>
    <row r="69" spans="1:17" x14ac:dyDescent="0.2">
      <c r="A69" s="55" t="s">
        <v>75</v>
      </c>
      <c r="B69" s="58" t="s">
        <v>37</v>
      </c>
      <c r="C69" s="55">
        <v>39965.487000000001</v>
      </c>
      <c r="D69" s="55" t="s">
        <v>68</v>
      </c>
      <c r="E69">
        <f t="shared" si="6"/>
        <v>5908.021231134122</v>
      </c>
      <c r="F69">
        <f t="shared" si="7"/>
        <v>5908</v>
      </c>
      <c r="G69">
        <f t="shared" si="10"/>
        <v>4.063999999925727E-2</v>
      </c>
      <c r="I69">
        <f t="shared" si="11"/>
        <v>4.063999999925727E-2</v>
      </c>
      <c r="O69">
        <f t="shared" ca="1" si="8"/>
        <v>3.4763655972414473E-2</v>
      </c>
      <c r="Q69" s="2">
        <f t="shared" si="9"/>
        <v>24946.987000000001</v>
      </c>
    </row>
    <row r="70" spans="1:17" x14ac:dyDescent="0.2">
      <c r="A70" s="55" t="s">
        <v>75</v>
      </c>
      <c r="B70" s="58" t="s">
        <v>37</v>
      </c>
      <c r="C70" s="55">
        <v>39965.512999999999</v>
      </c>
      <c r="D70" s="55" t="s">
        <v>68</v>
      </c>
      <c r="E70">
        <f t="shared" si="6"/>
        <v>5908.0348140447295</v>
      </c>
      <c r="F70">
        <f t="shared" si="7"/>
        <v>5908</v>
      </c>
      <c r="G70">
        <f t="shared" si="10"/>
        <v>6.663999999727821E-2</v>
      </c>
      <c r="I70">
        <f t="shared" si="11"/>
        <v>6.663999999727821E-2</v>
      </c>
      <c r="O70">
        <f t="shared" ca="1" si="8"/>
        <v>3.4763655972414473E-2</v>
      </c>
      <c r="Q70" s="2">
        <f t="shared" si="9"/>
        <v>24947.012999999999</v>
      </c>
    </row>
    <row r="71" spans="1:17" x14ac:dyDescent="0.2">
      <c r="A71" s="55" t="s">
        <v>75</v>
      </c>
      <c r="B71" s="58" t="s">
        <v>37</v>
      </c>
      <c r="C71" s="55">
        <v>40101.428</v>
      </c>
      <c r="D71" s="55" t="s">
        <v>68</v>
      </c>
      <c r="E71">
        <f t="shared" si="6"/>
        <v>5979.0394792521047</v>
      </c>
      <c r="F71">
        <f t="shared" si="7"/>
        <v>5979</v>
      </c>
      <c r="G71">
        <f t="shared" si="10"/>
        <v>7.55700000008801E-2</v>
      </c>
      <c r="I71">
        <f t="shared" si="11"/>
        <v>7.55700000008801E-2</v>
      </c>
      <c r="O71">
        <f t="shared" ca="1" si="8"/>
        <v>3.5850310674279767E-2</v>
      </c>
      <c r="Q71" s="2">
        <f t="shared" si="9"/>
        <v>25082.928</v>
      </c>
    </row>
    <row r="72" spans="1:17" x14ac:dyDescent="0.2">
      <c r="A72" s="55" t="s">
        <v>75</v>
      </c>
      <c r="B72" s="58" t="s">
        <v>37</v>
      </c>
      <c r="C72" s="55">
        <v>40149.252999999997</v>
      </c>
      <c r="D72" s="55" t="s">
        <v>68</v>
      </c>
      <c r="E72">
        <f t="shared" si="6"/>
        <v>6004.0241984776685</v>
      </c>
      <c r="F72">
        <f t="shared" si="7"/>
        <v>6004</v>
      </c>
      <c r="G72">
        <f t="shared" si="10"/>
        <v>4.6320000001287553E-2</v>
      </c>
      <c r="I72">
        <f t="shared" si="11"/>
        <v>4.6320000001287553E-2</v>
      </c>
      <c r="O72">
        <f t="shared" ca="1" si="8"/>
        <v>3.6232935569302752E-2</v>
      </c>
      <c r="Q72" s="2">
        <f t="shared" si="9"/>
        <v>25130.752999999997</v>
      </c>
    </row>
    <row r="73" spans="1:17" x14ac:dyDescent="0.2">
      <c r="A73" s="55" t="s">
        <v>75</v>
      </c>
      <c r="B73" s="58" t="s">
        <v>37</v>
      </c>
      <c r="C73" s="55">
        <v>40149.279000000002</v>
      </c>
      <c r="D73" s="55" t="s">
        <v>68</v>
      </c>
      <c r="E73">
        <f t="shared" si="6"/>
        <v>6004.0377813882797</v>
      </c>
      <c r="F73">
        <f t="shared" si="7"/>
        <v>6004</v>
      </c>
      <c r="G73">
        <f t="shared" si="10"/>
        <v>7.2320000006584451E-2</v>
      </c>
      <c r="I73">
        <f t="shared" si="11"/>
        <v>7.2320000006584451E-2</v>
      </c>
      <c r="O73">
        <f t="shared" ca="1" si="8"/>
        <v>3.6232935569302752E-2</v>
      </c>
      <c r="Q73" s="2">
        <f t="shared" si="9"/>
        <v>25130.779000000002</v>
      </c>
    </row>
    <row r="74" spans="1:17" x14ac:dyDescent="0.2">
      <c r="A74" s="55" t="s">
        <v>75</v>
      </c>
      <c r="B74" s="58" t="s">
        <v>37</v>
      </c>
      <c r="C74" s="55">
        <v>40321.476000000002</v>
      </c>
      <c r="D74" s="55" t="s">
        <v>68</v>
      </c>
      <c r="E74">
        <f t="shared" si="6"/>
        <v>6093.9968759305621</v>
      </c>
      <c r="F74">
        <f t="shared" si="7"/>
        <v>6094</v>
      </c>
      <c r="G74">
        <f t="shared" si="10"/>
        <v>-5.9799999944516458E-3</v>
      </c>
      <c r="I74">
        <f t="shared" si="11"/>
        <v>-5.9799999944516458E-3</v>
      </c>
      <c r="O74">
        <f t="shared" ca="1" si="8"/>
        <v>3.7610385191385515E-2</v>
      </c>
      <c r="Q74" s="2">
        <f t="shared" si="9"/>
        <v>25302.976000000002</v>
      </c>
    </row>
    <row r="75" spans="1:17" x14ac:dyDescent="0.2">
      <c r="A75" s="55" t="s">
        <v>75</v>
      </c>
      <c r="B75" s="58" t="s">
        <v>37</v>
      </c>
      <c r="C75" s="55">
        <v>40321.506000000001</v>
      </c>
      <c r="D75" s="55" t="s">
        <v>68</v>
      </c>
      <c r="E75">
        <f t="shared" si="6"/>
        <v>6094.012548519725</v>
      </c>
      <c r="F75">
        <f t="shared" si="7"/>
        <v>6094</v>
      </c>
      <c r="G75">
        <f t="shared" si="10"/>
        <v>2.4020000004384201E-2</v>
      </c>
      <c r="I75">
        <f t="shared" si="11"/>
        <v>2.4020000004384201E-2</v>
      </c>
      <c r="O75">
        <f t="shared" ca="1" si="8"/>
        <v>3.7610385191385515E-2</v>
      </c>
      <c r="Q75" s="2">
        <f t="shared" si="9"/>
        <v>25303.006000000001</v>
      </c>
    </row>
    <row r="76" spans="1:17" x14ac:dyDescent="0.2">
      <c r="A76" s="55" t="s">
        <v>75</v>
      </c>
      <c r="B76" s="58" t="s">
        <v>37</v>
      </c>
      <c r="C76" s="55">
        <v>41127.449999999997</v>
      </c>
      <c r="D76" s="55" t="s">
        <v>68</v>
      </c>
      <c r="E76">
        <f t="shared" si="6"/>
        <v>6515.053521891994</v>
      </c>
      <c r="F76">
        <f t="shared" si="7"/>
        <v>6515</v>
      </c>
      <c r="G76">
        <f t="shared" si="10"/>
        <v>0.10244999999849824</v>
      </c>
      <c r="I76">
        <f t="shared" si="11"/>
        <v>0.10244999999849824</v>
      </c>
      <c r="O76">
        <f t="shared" ca="1" si="8"/>
        <v>4.4053788423572646E-2</v>
      </c>
      <c r="Q76" s="2">
        <f t="shared" si="9"/>
        <v>26108.949999999997</v>
      </c>
    </row>
    <row r="77" spans="1:17" x14ac:dyDescent="0.2">
      <c r="A77" s="55" t="s">
        <v>75</v>
      </c>
      <c r="B77" s="58" t="s">
        <v>37</v>
      </c>
      <c r="C77" s="55">
        <v>41217.322</v>
      </c>
      <c r="D77" s="55" t="s">
        <v>68</v>
      </c>
      <c r="E77">
        <f t="shared" si="6"/>
        <v>6562.0044196701456</v>
      </c>
      <c r="F77">
        <f t="shared" si="7"/>
        <v>6562</v>
      </c>
      <c r="G77">
        <f t="shared" si="10"/>
        <v>8.4599999972851947E-3</v>
      </c>
      <c r="I77">
        <f t="shared" si="11"/>
        <v>8.4599999972851947E-3</v>
      </c>
      <c r="O77">
        <f t="shared" ca="1" si="8"/>
        <v>4.4773123226215863E-2</v>
      </c>
      <c r="Q77" s="2">
        <f t="shared" si="9"/>
        <v>26198.822</v>
      </c>
    </row>
    <row r="78" spans="1:17" x14ac:dyDescent="0.2">
      <c r="A78" s="55" t="s">
        <v>75</v>
      </c>
      <c r="B78" s="58" t="s">
        <v>37</v>
      </c>
      <c r="C78" s="55">
        <v>41217.35</v>
      </c>
      <c r="D78" s="55" t="s">
        <v>68</v>
      </c>
      <c r="E78">
        <f t="shared" si="6"/>
        <v>6562.0190474200308</v>
      </c>
      <c r="F78">
        <f t="shared" si="7"/>
        <v>6562</v>
      </c>
      <c r="G78">
        <f t="shared" si="10"/>
        <v>3.6459999995713588E-2</v>
      </c>
      <c r="I78">
        <f t="shared" si="11"/>
        <v>3.6459999995713588E-2</v>
      </c>
      <c r="O78">
        <f t="shared" ca="1" si="8"/>
        <v>4.4773123226215863E-2</v>
      </c>
      <c r="Q78" s="2">
        <f t="shared" si="9"/>
        <v>26198.85</v>
      </c>
    </row>
    <row r="79" spans="1:17" x14ac:dyDescent="0.2">
      <c r="A79" s="55" t="s">
        <v>75</v>
      </c>
      <c r="B79" s="58" t="s">
        <v>37</v>
      </c>
      <c r="C79" s="55">
        <v>41240.283000000003</v>
      </c>
      <c r="D79" s="55" t="s">
        <v>68</v>
      </c>
      <c r="E79">
        <f t="shared" si="6"/>
        <v>6573.9996969966123</v>
      </c>
      <c r="F79">
        <f t="shared" si="7"/>
        <v>6574</v>
      </c>
      <c r="G79">
        <f t="shared" si="10"/>
        <v>-5.7999999262392521E-4</v>
      </c>
      <c r="I79">
        <f t="shared" si="11"/>
        <v>-5.7999999262392521E-4</v>
      </c>
      <c r="O79">
        <f t="shared" ca="1" si="8"/>
        <v>4.4956783175826895E-2</v>
      </c>
      <c r="Q79" s="2">
        <f t="shared" si="9"/>
        <v>26221.783000000003</v>
      </c>
    </row>
    <row r="80" spans="1:17" x14ac:dyDescent="0.2">
      <c r="A80" s="55" t="s">
        <v>75</v>
      </c>
      <c r="B80" s="58" t="s">
        <v>37</v>
      </c>
      <c r="C80" s="55">
        <v>41240.313000000002</v>
      </c>
      <c r="D80" s="55" t="s">
        <v>68</v>
      </c>
      <c r="E80">
        <f t="shared" si="6"/>
        <v>6574.0153695857753</v>
      </c>
      <c r="F80">
        <f t="shared" si="7"/>
        <v>6574</v>
      </c>
      <c r="G80">
        <f t="shared" si="10"/>
        <v>2.9420000006211922E-2</v>
      </c>
      <c r="I80">
        <f t="shared" si="11"/>
        <v>2.9420000006211922E-2</v>
      </c>
      <c r="O80">
        <f t="shared" ca="1" si="8"/>
        <v>4.4956783175826895E-2</v>
      </c>
      <c r="Q80" s="2">
        <f t="shared" si="9"/>
        <v>26221.813000000002</v>
      </c>
    </row>
    <row r="81" spans="1:21" x14ac:dyDescent="0.2">
      <c r="A81" s="55" t="s">
        <v>75</v>
      </c>
      <c r="B81" s="58" t="s">
        <v>37</v>
      </c>
      <c r="C81" s="55">
        <v>41929.385999999999</v>
      </c>
      <c r="D81" s="55" t="s">
        <v>68</v>
      </c>
      <c r="E81">
        <f t="shared" si="6"/>
        <v>6934.0006373519591</v>
      </c>
      <c r="F81">
        <f t="shared" si="7"/>
        <v>6934</v>
      </c>
      <c r="G81">
        <f t="shared" si="10"/>
        <v>1.2199999982840382E-3</v>
      </c>
      <c r="I81">
        <f t="shared" si="11"/>
        <v>1.2199999982840382E-3</v>
      </c>
      <c r="O81">
        <f t="shared" ca="1" si="8"/>
        <v>5.0466581664157947E-2</v>
      </c>
      <c r="Q81" s="2">
        <f t="shared" si="9"/>
        <v>26910.885999999999</v>
      </c>
    </row>
    <row r="82" spans="1:21" x14ac:dyDescent="0.2">
      <c r="A82" s="55" t="s">
        <v>75</v>
      </c>
      <c r="B82" s="58" t="s">
        <v>37</v>
      </c>
      <c r="C82" s="55">
        <v>42151.468000000001</v>
      </c>
      <c r="D82" s="55" t="s">
        <v>68</v>
      </c>
      <c r="E82">
        <f t="shared" si="6"/>
        <v>7050.0206355757336</v>
      </c>
      <c r="F82">
        <f t="shared" si="7"/>
        <v>7050</v>
      </c>
      <c r="G82">
        <f t="shared" si="10"/>
        <v>3.950000000622822E-2</v>
      </c>
      <c r="I82">
        <f t="shared" si="11"/>
        <v>3.950000000622822E-2</v>
      </c>
      <c r="O82">
        <f t="shared" ca="1" si="8"/>
        <v>5.2241961177064616E-2</v>
      </c>
      <c r="Q82" s="2">
        <f t="shared" si="9"/>
        <v>27132.968000000001</v>
      </c>
    </row>
    <row r="83" spans="1:21" x14ac:dyDescent="0.2">
      <c r="A83" s="55" t="s">
        <v>75</v>
      </c>
      <c r="B83" s="58" t="s">
        <v>37</v>
      </c>
      <c r="C83" s="55">
        <v>42151.51</v>
      </c>
      <c r="D83" s="55" t="s">
        <v>68</v>
      </c>
      <c r="E83">
        <f t="shared" si="6"/>
        <v>7050.0425772005638</v>
      </c>
      <c r="F83">
        <f t="shared" si="7"/>
        <v>7050</v>
      </c>
      <c r="G83">
        <f t="shared" si="10"/>
        <v>8.1500000007508788E-2</v>
      </c>
      <c r="I83">
        <f t="shared" si="11"/>
        <v>8.1500000007508788E-2</v>
      </c>
      <c r="O83">
        <f t="shared" ca="1" si="8"/>
        <v>5.2241961177064616E-2</v>
      </c>
      <c r="Q83" s="2">
        <f t="shared" si="9"/>
        <v>27133.010000000002</v>
      </c>
    </row>
    <row r="84" spans="1:21" x14ac:dyDescent="0.2">
      <c r="A84" s="55" t="s">
        <v>75</v>
      </c>
      <c r="B84" s="58" t="s">
        <v>37</v>
      </c>
      <c r="C84" s="55">
        <v>42599.413999999997</v>
      </c>
      <c r="D84" s="55" t="s">
        <v>68</v>
      </c>
      <c r="E84">
        <f t="shared" si="6"/>
        <v>7284.0364230972164</v>
      </c>
      <c r="F84">
        <f t="shared" si="7"/>
        <v>7284</v>
      </c>
      <c r="G84">
        <f t="shared" si="10"/>
        <v>6.9719999999506399E-2</v>
      </c>
      <c r="I84">
        <f t="shared" si="11"/>
        <v>6.9719999999506399E-2</v>
      </c>
      <c r="O84">
        <f t="shared" ca="1" si="8"/>
        <v>5.5823330194479784E-2</v>
      </c>
      <c r="Q84" s="2">
        <f t="shared" si="9"/>
        <v>27580.913999999997</v>
      </c>
    </row>
    <row r="85" spans="1:21" x14ac:dyDescent="0.2">
      <c r="A85" s="55" t="s">
        <v>75</v>
      </c>
      <c r="B85" s="58" t="s">
        <v>37</v>
      </c>
      <c r="C85" s="55">
        <v>42714.256000000001</v>
      </c>
      <c r="D85" s="55" t="s">
        <v>68</v>
      </c>
      <c r="E85">
        <f t="shared" ref="E85:E116" si="12">+(C85-C$7)/C$8</f>
        <v>7344.03213925618</v>
      </c>
      <c r="F85">
        <f t="shared" ref="F85:F116" si="13">ROUND(2*E85,0)/2</f>
        <v>7344</v>
      </c>
      <c r="G85">
        <f t="shared" si="10"/>
        <v>6.1520000002929009E-2</v>
      </c>
      <c r="I85">
        <f t="shared" si="11"/>
        <v>6.1520000002929009E-2</v>
      </c>
      <c r="O85">
        <f t="shared" ref="O85:O116" ca="1" si="14">+C$11+C$12*$F85</f>
        <v>5.6741629942534955E-2</v>
      </c>
      <c r="Q85" s="2">
        <f t="shared" ref="Q85:Q116" si="15">+C85-15018.5</f>
        <v>27695.756000000001</v>
      </c>
    </row>
    <row r="86" spans="1:21" x14ac:dyDescent="0.2">
      <c r="A86" s="55" t="s">
        <v>75</v>
      </c>
      <c r="B86" s="58" t="s">
        <v>37</v>
      </c>
      <c r="C86" s="55">
        <v>42840.599000000002</v>
      </c>
      <c r="D86" s="55" t="s">
        <v>68</v>
      </c>
      <c r="E86">
        <f t="shared" si="12"/>
        <v>7410.0362036809711</v>
      </c>
      <c r="F86">
        <f t="shared" si="13"/>
        <v>7410</v>
      </c>
      <c r="G86">
        <f t="shared" si="10"/>
        <v>6.9300000002840534E-2</v>
      </c>
      <c r="I86">
        <f t="shared" si="11"/>
        <v>6.9300000002840534E-2</v>
      </c>
      <c r="O86">
        <f t="shared" ca="1" si="14"/>
        <v>5.7751759665395655E-2</v>
      </c>
      <c r="Q86" s="2">
        <f t="shared" si="15"/>
        <v>27822.099000000002</v>
      </c>
    </row>
    <row r="87" spans="1:21" x14ac:dyDescent="0.2">
      <c r="A87" s="55" t="s">
        <v>75</v>
      </c>
      <c r="B87" s="58" t="s">
        <v>37</v>
      </c>
      <c r="C87" s="55">
        <v>42955.42</v>
      </c>
      <c r="D87" s="55" t="s">
        <v>68</v>
      </c>
      <c r="E87">
        <f t="shared" si="12"/>
        <v>7470.0209490275156</v>
      </c>
      <c r="F87">
        <f t="shared" si="13"/>
        <v>7470</v>
      </c>
      <c r="G87">
        <f t="shared" si="10"/>
        <v>4.0099999998346902E-2</v>
      </c>
      <c r="I87">
        <f t="shared" si="11"/>
        <v>4.0099999998346902E-2</v>
      </c>
      <c r="O87">
        <f t="shared" ca="1" si="14"/>
        <v>5.8670059413450826E-2</v>
      </c>
      <c r="Q87" s="2">
        <f t="shared" si="15"/>
        <v>27936.92</v>
      </c>
    </row>
    <row r="88" spans="1:21" x14ac:dyDescent="0.2">
      <c r="A88" s="55" t="s">
        <v>75</v>
      </c>
      <c r="B88" s="58" t="s">
        <v>37</v>
      </c>
      <c r="C88" s="55">
        <v>42955.442999999999</v>
      </c>
      <c r="D88" s="55" t="s">
        <v>65</v>
      </c>
      <c r="E88">
        <f t="shared" si="12"/>
        <v>7470.0329646792088</v>
      </c>
      <c r="F88">
        <f t="shared" si="13"/>
        <v>7470</v>
      </c>
      <c r="G88">
        <f t="shared" si="10"/>
        <v>6.309999999939464E-2</v>
      </c>
      <c r="I88">
        <f t="shared" si="11"/>
        <v>6.309999999939464E-2</v>
      </c>
      <c r="O88">
        <f t="shared" ca="1" si="14"/>
        <v>5.8670059413450826E-2</v>
      </c>
      <c r="Q88" s="2">
        <f t="shared" si="15"/>
        <v>27936.942999999999</v>
      </c>
    </row>
    <row r="89" spans="1:21" x14ac:dyDescent="0.2">
      <c r="A89" s="55" t="s">
        <v>75</v>
      </c>
      <c r="B89" s="58" t="s">
        <v>37</v>
      </c>
      <c r="C89" s="55">
        <v>43288.476999999999</v>
      </c>
      <c r="D89" s="55" t="s">
        <v>65</v>
      </c>
      <c r="E89">
        <f t="shared" si="12"/>
        <v>7644.0164666670153</v>
      </c>
      <c r="F89">
        <f t="shared" si="13"/>
        <v>7644</v>
      </c>
      <c r="G89">
        <f t="shared" si="10"/>
        <v>3.1520000004093163E-2</v>
      </c>
      <c r="I89">
        <f t="shared" si="11"/>
        <v>3.1520000004093163E-2</v>
      </c>
      <c r="O89">
        <f t="shared" ca="1" si="14"/>
        <v>6.1333128682810822E-2</v>
      </c>
      <c r="Q89" s="2">
        <f t="shared" si="15"/>
        <v>28269.976999999999</v>
      </c>
    </row>
    <row r="90" spans="1:21" x14ac:dyDescent="0.2">
      <c r="A90" s="55" t="s">
        <v>75</v>
      </c>
      <c r="B90" s="58" t="s">
        <v>37</v>
      </c>
      <c r="C90" s="55">
        <v>43575.606</v>
      </c>
      <c r="D90" s="55" t="s">
        <v>65</v>
      </c>
      <c r="E90">
        <f t="shared" si="12"/>
        <v>7794.0182951357519</v>
      </c>
      <c r="F90">
        <f t="shared" si="13"/>
        <v>7794</v>
      </c>
      <c r="G90">
        <f t="shared" si="10"/>
        <v>3.5020000002987217E-2</v>
      </c>
      <c r="I90">
        <f t="shared" si="11"/>
        <v>3.5020000002987217E-2</v>
      </c>
      <c r="O90">
        <f t="shared" ca="1" si="14"/>
        <v>6.3628878052948756E-2</v>
      </c>
      <c r="Q90" s="2">
        <f t="shared" si="15"/>
        <v>28557.106</v>
      </c>
    </row>
    <row r="91" spans="1:21" x14ac:dyDescent="0.2">
      <c r="A91" s="55" t="s">
        <v>75</v>
      </c>
      <c r="B91" s="58" t="s">
        <v>37</v>
      </c>
      <c r="C91" s="55">
        <v>43579.442999999999</v>
      </c>
      <c r="D91" s="55" t="s">
        <v>65</v>
      </c>
      <c r="E91">
        <f t="shared" si="12"/>
        <v>7796.022819289823</v>
      </c>
      <c r="F91">
        <f t="shared" si="13"/>
        <v>7796</v>
      </c>
      <c r="G91">
        <f>+C91-(C$7+F91*C$8)</f>
        <v>4.3680000002495944E-2</v>
      </c>
      <c r="I91">
        <f t="shared" si="11"/>
        <v>4.3680000002495944E-2</v>
      </c>
      <c r="O91">
        <f t="shared" ca="1" si="14"/>
        <v>6.36594880445506E-2</v>
      </c>
      <c r="Q91" s="2">
        <f t="shared" si="15"/>
        <v>28560.942999999999</v>
      </c>
    </row>
    <row r="92" spans="1:21" x14ac:dyDescent="0.2">
      <c r="A92" s="55" t="s">
        <v>75</v>
      </c>
      <c r="B92" s="58" t="s">
        <v>37</v>
      </c>
      <c r="C92" s="55">
        <v>43956.531999999999</v>
      </c>
      <c r="D92" s="55" t="s">
        <v>65</v>
      </c>
      <c r="E92">
        <f t="shared" si="12"/>
        <v>7993.0215184649223</v>
      </c>
      <c r="F92">
        <f t="shared" si="13"/>
        <v>7993</v>
      </c>
      <c r="G92">
        <f>+C92-(C$7+F92*C$8)</f>
        <v>4.1190000003552996E-2</v>
      </c>
      <c r="I92">
        <f t="shared" si="11"/>
        <v>4.1190000003552996E-2</v>
      </c>
      <c r="O92">
        <f t="shared" ca="1" si="14"/>
        <v>6.6674572217331751E-2</v>
      </c>
      <c r="Q92" s="2">
        <f t="shared" si="15"/>
        <v>28938.031999999999</v>
      </c>
    </row>
    <row r="93" spans="1:21" x14ac:dyDescent="0.2">
      <c r="A93" s="55" t="s">
        <v>75</v>
      </c>
      <c r="B93" s="58" t="s">
        <v>37</v>
      </c>
      <c r="C93" s="55">
        <v>44427.436000000002</v>
      </c>
      <c r="D93" s="55" t="s">
        <v>68</v>
      </c>
      <c r="E93">
        <f t="shared" si="12"/>
        <v>8239.0310160539575</v>
      </c>
      <c r="F93">
        <f t="shared" si="13"/>
        <v>8239</v>
      </c>
      <c r="G93">
        <f>+C93-(C$7+F93*C$8)</f>
        <v>5.9370000002672896E-2</v>
      </c>
      <c r="I93">
        <f t="shared" si="11"/>
        <v>5.9370000002672896E-2</v>
      </c>
      <c r="O93">
        <f t="shared" ca="1" si="14"/>
        <v>7.0439601184357964E-2</v>
      </c>
      <c r="Q93" s="2">
        <f t="shared" si="15"/>
        <v>29408.936000000002</v>
      </c>
    </row>
    <row r="94" spans="1:21" x14ac:dyDescent="0.2">
      <c r="A94" s="55" t="s">
        <v>75</v>
      </c>
      <c r="B94" s="58" t="s">
        <v>37</v>
      </c>
      <c r="C94" s="55">
        <v>45074.451999999997</v>
      </c>
      <c r="D94" s="55" t="s">
        <v>68</v>
      </c>
      <c r="E94">
        <f t="shared" si="12"/>
        <v>8577.0448810711696</v>
      </c>
      <c r="F94">
        <f t="shared" si="13"/>
        <v>8577</v>
      </c>
      <c r="G94">
        <f>+C94-(C$7+F94*C$8)</f>
        <v>8.5910000001604203E-2</v>
      </c>
      <c r="I94">
        <f t="shared" si="11"/>
        <v>8.5910000001604203E-2</v>
      </c>
      <c r="O94">
        <f t="shared" ca="1" si="14"/>
        <v>7.5612689765068769E-2</v>
      </c>
      <c r="Q94" s="2">
        <f t="shared" si="15"/>
        <v>30055.951999999997</v>
      </c>
    </row>
    <row r="95" spans="1:21" x14ac:dyDescent="0.2">
      <c r="A95" s="55" t="s">
        <v>75</v>
      </c>
      <c r="B95" s="58" t="s">
        <v>37</v>
      </c>
      <c r="C95" s="55">
        <v>45141.442999999999</v>
      </c>
      <c r="D95" s="55" t="s">
        <v>68</v>
      </c>
      <c r="E95">
        <f t="shared" si="12"/>
        <v>8612.0422950939574</v>
      </c>
      <c r="F95">
        <f t="shared" si="13"/>
        <v>8612</v>
      </c>
      <c r="G95">
        <f>+C95-(C$7+F95*C$8)</f>
        <v>8.0959999999322463E-2</v>
      </c>
      <c r="I95">
        <f t="shared" si="11"/>
        <v>8.0959999999322463E-2</v>
      </c>
      <c r="O95">
        <f t="shared" ca="1" si="14"/>
        <v>7.6148364618100955E-2</v>
      </c>
      <c r="Q95" s="2">
        <f t="shared" si="15"/>
        <v>30122.942999999999</v>
      </c>
    </row>
    <row r="96" spans="1:21" x14ac:dyDescent="0.2">
      <c r="A96" s="55" t="s">
        <v>293</v>
      </c>
      <c r="B96" s="58" t="s">
        <v>37</v>
      </c>
      <c r="C96" s="55">
        <v>45562.427000000003</v>
      </c>
      <c r="D96" s="55" t="s">
        <v>68</v>
      </c>
      <c r="E96">
        <f t="shared" si="12"/>
        <v>8831.9726043141436</v>
      </c>
      <c r="F96">
        <f t="shared" si="13"/>
        <v>8832</v>
      </c>
      <c r="O96">
        <f t="shared" ca="1" si="14"/>
        <v>7.9515463694303262E-2</v>
      </c>
      <c r="Q96" s="2">
        <f t="shared" si="15"/>
        <v>30543.927000000003</v>
      </c>
      <c r="U96">
        <f>+C96-(C$7+F96*C$8)</f>
        <v>-5.2439999992202502E-2</v>
      </c>
    </row>
    <row r="97" spans="1:27" x14ac:dyDescent="0.2">
      <c r="A97" s="55" t="s">
        <v>297</v>
      </c>
      <c r="B97" s="58" t="s">
        <v>37</v>
      </c>
      <c r="C97" s="55">
        <v>47591.586000000003</v>
      </c>
      <c r="D97" s="55" t="s">
        <v>68</v>
      </c>
      <c r="E97">
        <f t="shared" si="12"/>
        <v>9892.0451161600085</v>
      </c>
      <c r="F97">
        <f t="shared" si="13"/>
        <v>9892</v>
      </c>
      <c r="G97">
        <f>+C97-(C$7+F97*C$8)</f>
        <v>8.6360000008426141E-2</v>
      </c>
      <c r="I97">
        <f>+G97</f>
        <v>8.6360000008426141E-2</v>
      </c>
      <c r="O97">
        <f t="shared" ca="1" si="14"/>
        <v>9.5738759243277988E-2</v>
      </c>
      <c r="Q97" s="2">
        <f t="shared" si="15"/>
        <v>32573.086000000003</v>
      </c>
    </row>
    <row r="98" spans="1:27" x14ac:dyDescent="0.2">
      <c r="A98" t="s">
        <v>31</v>
      </c>
      <c r="C98" s="14">
        <v>47727.396000000001</v>
      </c>
      <c r="D98" s="14"/>
      <c r="E98">
        <f t="shared" si="12"/>
        <v>9962.994927305308</v>
      </c>
      <c r="F98">
        <f t="shared" si="13"/>
        <v>9963</v>
      </c>
      <c r="O98">
        <f t="shared" ca="1" si="14"/>
        <v>9.6825413945143296E-2</v>
      </c>
      <c r="Q98" s="2">
        <f t="shared" si="15"/>
        <v>32708.896000000001</v>
      </c>
      <c r="U98">
        <f>+C98-(C$7+F98*C$8)</f>
        <v>-9.7099999984493479E-3</v>
      </c>
      <c r="AA98">
        <v>9</v>
      </c>
    </row>
    <row r="99" spans="1:27" x14ac:dyDescent="0.2">
      <c r="A99" s="55" t="s">
        <v>308</v>
      </c>
      <c r="B99" s="58" t="s">
        <v>37</v>
      </c>
      <c r="C99" s="55">
        <v>47727.505299999997</v>
      </c>
      <c r="D99" s="55" t="s">
        <v>68</v>
      </c>
      <c r="E99">
        <f t="shared" si="12"/>
        <v>9963.0520277718279</v>
      </c>
      <c r="F99">
        <f t="shared" si="13"/>
        <v>9963</v>
      </c>
      <c r="G99">
        <f t="shared" ref="G99:G117" si="16">+C99-(C$7+F99*C$8)</f>
        <v>9.9589999997988343E-2</v>
      </c>
      <c r="J99">
        <f>+G99</f>
        <v>9.9589999997988343E-2</v>
      </c>
      <c r="O99">
        <f t="shared" ca="1" si="14"/>
        <v>9.6825413945143296E-2</v>
      </c>
      <c r="Q99" s="2">
        <f t="shared" si="15"/>
        <v>32709.005299999997</v>
      </c>
    </row>
    <row r="100" spans="1:27" x14ac:dyDescent="0.2">
      <c r="A100" s="55" t="s">
        <v>297</v>
      </c>
      <c r="B100" s="58" t="s">
        <v>37</v>
      </c>
      <c r="C100" s="55">
        <v>47729.421000000002</v>
      </c>
      <c r="D100" s="55" t="s">
        <v>68</v>
      </c>
      <c r="E100">
        <f t="shared" si="12"/>
        <v>9964.0528270738778</v>
      </c>
      <c r="F100">
        <f t="shared" si="13"/>
        <v>9964</v>
      </c>
      <c r="G100">
        <f t="shared" si="16"/>
        <v>0.10112000000663102</v>
      </c>
      <c r="I100">
        <f>+G100</f>
        <v>0.10112000000663102</v>
      </c>
      <c r="O100">
        <f t="shared" ca="1" si="14"/>
        <v>9.6840718940944204E-2</v>
      </c>
      <c r="Q100" s="2">
        <f t="shared" si="15"/>
        <v>32710.921000000002</v>
      </c>
    </row>
    <row r="101" spans="1:27" x14ac:dyDescent="0.2">
      <c r="A101" s="55" t="s">
        <v>316</v>
      </c>
      <c r="B101" s="58" t="s">
        <v>37</v>
      </c>
      <c r="C101" s="55">
        <v>48018.466</v>
      </c>
      <c r="D101" s="55" t="s">
        <v>68</v>
      </c>
      <c r="E101">
        <f t="shared" si="12"/>
        <v>10115.055611570551</v>
      </c>
      <c r="F101">
        <f t="shared" si="13"/>
        <v>10115</v>
      </c>
      <c r="G101">
        <f t="shared" si="16"/>
        <v>0.10645000000658911</v>
      </c>
      <c r="I101">
        <f>+G101</f>
        <v>0.10645000000658911</v>
      </c>
      <c r="O101">
        <f t="shared" ca="1" si="14"/>
        <v>9.9151773306883045E-2</v>
      </c>
      <c r="Q101" s="2">
        <f t="shared" si="15"/>
        <v>32999.966</v>
      </c>
    </row>
    <row r="102" spans="1:27" x14ac:dyDescent="0.2">
      <c r="A102" s="55" t="s">
        <v>316</v>
      </c>
      <c r="B102" s="58" t="s">
        <v>37</v>
      </c>
      <c r="C102" s="55">
        <v>48108.413</v>
      </c>
      <c r="D102" s="55" t="s">
        <v>68</v>
      </c>
      <c r="E102">
        <f t="shared" si="12"/>
        <v>10162.045690821611</v>
      </c>
      <c r="F102">
        <f t="shared" si="13"/>
        <v>10162</v>
      </c>
      <c r="G102">
        <f t="shared" si="16"/>
        <v>8.7460000002465677E-2</v>
      </c>
      <c r="I102">
        <f>+G102</f>
        <v>8.7460000002465677E-2</v>
      </c>
      <c r="O102">
        <f t="shared" ca="1" si="14"/>
        <v>9.9871108109526263E-2</v>
      </c>
      <c r="Q102" s="2">
        <f t="shared" si="15"/>
        <v>33089.913</v>
      </c>
    </row>
    <row r="103" spans="1:27" x14ac:dyDescent="0.2">
      <c r="A103" s="55" t="s">
        <v>323</v>
      </c>
      <c r="B103" s="58" t="s">
        <v>37</v>
      </c>
      <c r="C103" s="55">
        <v>48686.510199999997</v>
      </c>
      <c r="D103" s="55" t="s">
        <v>68</v>
      </c>
      <c r="E103">
        <f t="shared" si="12"/>
        <v>10464.055021236358</v>
      </c>
      <c r="F103">
        <f t="shared" si="13"/>
        <v>10464</v>
      </c>
      <c r="G103">
        <f t="shared" si="16"/>
        <v>0.10531999999511754</v>
      </c>
      <c r="J103">
        <f>+G103</f>
        <v>0.10531999999511754</v>
      </c>
      <c r="O103">
        <f t="shared" ca="1" si="14"/>
        <v>0.10449321684140397</v>
      </c>
      <c r="Q103" s="2">
        <f t="shared" si="15"/>
        <v>33668.010199999997</v>
      </c>
    </row>
    <row r="104" spans="1:27" x14ac:dyDescent="0.2">
      <c r="A104" s="55" t="s">
        <v>323</v>
      </c>
      <c r="B104" s="58" t="s">
        <v>37</v>
      </c>
      <c r="C104" s="55">
        <v>48686.510600000001</v>
      </c>
      <c r="D104" s="55" t="s">
        <v>68</v>
      </c>
      <c r="E104">
        <f t="shared" si="12"/>
        <v>10464.055230204216</v>
      </c>
      <c r="F104">
        <f t="shared" si="13"/>
        <v>10464</v>
      </c>
      <c r="G104">
        <f t="shared" si="16"/>
        <v>0.10571999999956461</v>
      </c>
      <c r="J104">
        <f>+G104</f>
        <v>0.10571999999956461</v>
      </c>
      <c r="O104">
        <f t="shared" ca="1" si="14"/>
        <v>0.10449321684140397</v>
      </c>
      <c r="Q104" s="2">
        <f t="shared" si="15"/>
        <v>33668.010600000001</v>
      </c>
    </row>
    <row r="105" spans="1:27" x14ac:dyDescent="0.2">
      <c r="A105" s="55" t="s">
        <v>330</v>
      </c>
      <c r="B105" s="58" t="s">
        <v>37</v>
      </c>
      <c r="C105" s="55">
        <v>48732.451000000001</v>
      </c>
      <c r="D105" s="55" t="s">
        <v>68</v>
      </c>
      <c r="E105">
        <f t="shared" si="12"/>
        <v>10488.055397378499</v>
      </c>
      <c r="F105">
        <f t="shared" si="13"/>
        <v>10488</v>
      </c>
      <c r="G105">
        <f t="shared" si="16"/>
        <v>0.10603999999875668</v>
      </c>
      <c r="I105">
        <f t="shared" ref="I105:I111" si="17">+G105</f>
        <v>0.10603999999875668</v>
      </c>
      <c r="O105">
        <f t="shared" ca="1" si="14"/>
        <v>0.10486053674062606</v>
      </c>
      <c r="Q105" s="2">
        <f t="shared" si="15"/>
        <v>33713.951000000001</v>
      </c>
    </row>
    <row r="106" spans="1:27" x14ac:dyDescent="0.2">
      <c r="A106" s="55" t="s">
        <v>316</v>
      </c>
      <c r="B106" s="58" t="s">
        <v>37</v>
      </c>
      <c r="C106" s="55">
        <v>49446.427000000003</v>
      </c>
      <c r="D106" s="55" t="s">
        <v>68</v>
      </c>
      <c r="E106">
        <f t="shared" si="12"/>
        <v>10861.0504814097</v>
      </c>
      <c r="F106">
        <f t="shared" si="13"/>
        <v>10861</v>
      </c>
      <c r="G106">
        <f t="shared" si="16"/>
        <v>9.6630000007280614E-2</v>
      </c>
      <c r="I106">
        <f t="shared" si="17"/>
        <v>9.6630000007280614E-2</v>
      </c>
      <c r="O106">
        <f t="shared" ca="1" si="14"/>
        <v>0.11056930017436906</v>
      </c>
      <c r="Q106" s="2">
        <f t="shared" si="15"/>
        <v>34427.927000000003</v>
      </c>
    </row>
    <row r="107" spans="1:27" x14ac:dyDescent="0.2">
      <c r="A107" s="55" t="s">
        <v>316</v>
      </c>
      <c r="B107" s="58" t="s">
        <v>37</v>
      </c>
      <c r="C107" s="55">
        <v>49446.432000000001</v>
      </c>
      <c r="D107" s="55" t="s">
        <v>68</v>
      </c>
      <c r="E107">
        <f t="shared" si="12"/>
        <v>10861.053093507893</v>
      </c>
      <c r="F107">
        <f t="shared" si="13"/>
        <v>10861</v>
      </c>
      <c r="G107">
        <f t="shared" si="16"/>
        <v>0.10163000000466127</v>
      </c>
      <c r="I107">
        <f t="shared" si="17"/>
        <v>0.10163000000466127</v>
      </c>
      <c r="O107">
        <f t="shared" ca="1" si="14"/>
        <v>0.11056930017436906</v>
      </c>
      <c r="Q107" s="2">
        <f t="shared" si="15"/>
        <v>34427.932000000001</v>
      </c>
    </row>
    <row r="108" spans="1:27" x14ac:dyDescent="0.2">
      <c r="A108" s="55" t="s">
        <v>316</v>
      </c>
      <c r="B108" s="58" t="s">
        <v>37</v>
      </c>
      <c r="C108" s="55">
        <v>49446.434999999998</v>
      </c>
      <c r="D108" s="55" t="s">
        <v>68</v>
      </c>
      <c r="E108">
        <f t="shared" si="12"/>
        <v>10861.054660766808</v>
      </c>
      <c r="F108">
        <f t="shared" si="13"/>
        <v>10861</v>
      </c>
      <c r="G108">
        <f t="shared" si="16"/>
        <v>0.10463000000163447</v>
      </c>
      <c r="I108">
        <f t="shared" si="17"/>
        <v>0.10463000000163447</v>
      </c>
      <c r="O108">
        <f t="shared" ca="1" si="14"/>
        <v>0.11056930017436906</v>
      </c>
      <c r="Q108" s="2">
        <f t="shared" si="15"/>
        <v>34427.934999999998</v>
      </c>
    </row>
    <row r="109" spans="1:27" x14ac:dyDescent="0.2">
      <c r="A109" s="55" t="s">
        <v>316</v>
      </c>
      <c r="B109" s="58" t="s">
        <v>37</v>
      </c>
      <c r="C109" s="55">
        <v>49446.438000000002</v>
      </c>
      <c r="D109" s="55" t="s">
        <v>68</v>
      </c>
      <c r="E109">
        <f t="shared" si="12"/>
        <v>10861.056228025725</v>
      </c>
      <c r="F109">
        <f t="shared" si="13"/>
        <v>10861</v>
      </c>
      <c r="G109">
        <f t="shared" si="16"/>
        <v>0.10763000000588363</v>
      </c>
      <c r="I109">
        <f t="shared" si="17"/>
        <v>0.10763000000588363</v>
      </c>
      <c r="O109">
        <f t="shared" ca="1" si="14"/>
        <v>0.11056930017436906</v>
      </c>
      <c r="Q109" s="2">
        <f t="shared" si="15"/>
        <v>34427.938000000002</v>
      </c>
    </row>
    <row r="110" spans="1:27" x14ac:dyDescent="0.2">
      <c r="A110" s="55" t="s">
        <v>316</v>
      </c>
      <c r="B110" s="58" t="s">
        <v>37</v>
      </c>
      <c r="C110" s="55">
        <v>49446.447</v>
      </c>
      <c r="D110" s="55" t="s">
        <v>68</v>
      </c>
      <c r="E110">
        <f t="shared" si="12"/>
        <v>10861.060929802474</v>
      </c>
      <c r="F110">
        <f t="shared" si="13"/>
        <v>10861</v>
      </c>
      <c r="G110">
        <f t="shared" si="16"/>
        <v>0.11663000000407919</v>
      </c>
      <c r="I110">
        <f t="shared" si="17"/>
        <v>0.11663000000407919</v>
      </c>
      <c r="O110">
        <f t="shared" ca="1" si="14"/>
        <v>0.11056930017436906</v>
      </c>
      <c r="Q110" s="2">
        <f t="shared" si="15"/>
        <v>34427.947</v>
      </c>
    </row>
    <row r="111" spans="1:27" x14ac:dyDescent="0.2">
      <c r="A111" t="s">
        <v>34</v>
      </c>
      <c r="C111" s="14">
        <v>49536.381000000001</v>
      </c>
      <c r="D111" s="14"/>
      <c r="E111">
        <f t="shared" si="12"/>
        <v>10908.04421759823</v>
      </c>
      <c r="F111">
        <f t="shared" si="13"/>
        <v>10908</v>
      </c>
      <c r="G111">
        <f t="shared" si="16"/>
        <v>8.464000000822125E-2</v>
      </c>
      <c r="I111">
        <f t="shared" si="17"/>
        <v>8.464000000822125E-2</v>
      </c>
      <c r="O111">
        <f t="shared" ca="1" si="14"/>
        <v>0.11128863497701227</v>
      </c>
      <c r="Q111" s="2">
        <f t="shared" si="15"/>
        <v>34517.881000000001</v>
      </c>
      <c r="AA111">
        <v>14</v>
      </c>
    </row>
    <row r="112" spans="1:27" x14ac:dyDescent="0.2">
      <c r="A112" s="55" t="s">
        <v>356</v>
      </c>
      <c r="B112" s="58" t="s">
        <v>37</v>
      </c>
      <c r="C112" s="55">
        <v>49578.5101</v>
      </c>
      <c r="D112" s="55" t="s">
        <v>68</v>
      </c>
      <c r="E112">
        <f t="shared" si="12"/>
        <v>10930.053286803159</v>
      </c>
      <c r="F112">
        <f t="shared" si="13"/>
        <v>10930</v>
      </c>
      <c r="G112">
        <f t="shared" si="16"/>
        <v>0.10199999999895226</v>
      </c>
      <c r="J112">
        <f>+G112</f>
        <v>0.10199999999895226</v>
      </c>
      <c r="O112">
        <f t="shared" ca="1" si="14"/>
        <v>0.11162534488463249</v>
      </c>
      <c r="Q112" s="2">
        <f t="shared" si="15"/>
        <v>34560.0101</v>
      </c>
    </row>
    <row r="113" spans="1:30" x14ac:dyDescent="0.2">
      <c r="A113" s="55" t="s">
        <v>356</v>
      </c>
      <c r="B113" s="58" t="s">
        <v>37</v>
      </c>
      <c r="C113" s="55">
        <v>50941.425199999998</v>
      </c>
      <c r="D113" s="55" t="s">
        <v>68</v>
      </c>
      <c r="E113">
        <f t="shared" si="12"/>
        <v>11642.066901058944</v>
      </c>
      <c r="F113">
        <f t="shared" si="13"/>
        <v>11642</v>
      </c>
      <c r="G113">
        <f t="shared" si="16"/>
        <v>0.12806000000273343</v>
      </c>
      <c r="J113">
        <f>+G113</f>
        <v>0.12806000000273343</v>
      </c>
      <c r="O113">
        <f t="shared" ca="1" si="14"/>
        <v>0.12252250189488723</v>
      </c>
      <c r="Q113" s="2">
        <f t="shared" si="15"/>
        <v>35922.925199999998</v>
      </c>
      <c r="AB113" t="s">
        <v>33</v>
      </c>
      <c r="AD113" t="s">
        <v>32</v>
      </c>
    </row>
    <row r="114" spans="1:30" x14ac:dyDescent="0.2">
      <c r="A114" s="55" t="s">
        <v>356</v>
      </c>
      <c r="B114" s="58" t="s">
        <v>37</v>
      </c>
      <c r="C114" s="55">
        <v>51318.481800000001</v>
      </c>
      <c r="D114" s="55" t="s">
        <v>68</v>
      </c>
      <c r="E114">
        <f t="shared" si="12"/>
        <v>11839.048673837749</v>
      </c>
      <c r="F114">
        <f t="shared" si="13"/>
        <v>11839</v>
      </c>
      <c r="O114">
        <f t="shared" ca="1" si="14"/>
        <v>0.12553758606766838</v>
      </c>
      <c r="Q114" s="2">
        <f t="shared" si="15"/>
        <v>36299.981800000001</v>
      </c>
      <c r="U114">
        <f>+C114-(C$7+F114*C$8)</f>
        <v>9.3170000000100117E-2</v>
      </c>
      <c r="AB114" t="s">
        <v>30</v>
      </c>
      <c r="AD114" t="s">
        <v>32</v>
      </c>
    </row>
    <row r="115" spans="1:30" x14ac:dyDescent="0.2">
      <c r="A115" s="55" t="s">
        <v>356</v>
      </c>
      <c r="B115" s="58" t="s">
        <v>37</v>
      </c>
      <c r="C115" s="55">
        <v>51385.511400000003</v>
      </c>
      <c r="D115" s="55" t="s">
        <v>68</v>
      </c>
      <c r="E115">
        <f t="shared" si="12"/>
        <v>11874.066253258596</v>
      </c>
      <c r="F115">
        <f t="shared" si="13"/>
        <v>11874</v>
      </c>
      <c r="G115">
        <f t="shared" si="16"/>
        <v>0.12682000000495464</v>
      </c>
      <c r="J115">
        <f>+G115</f>
        <v>0.12682000000495464</v>
      </c>
      <c r="O115">
        <f t="shared" ca="1" si="14"/>
        <v>0.12607326092070056</v>
      </c>
      <c r="Q115" s="2">
        <f t="shared" si="15"/>
        <v>36367.011400000003</v>
      </c>
    </row>
    <row r="116" spans="1:30" x14ac:dyDescent="0.2">
      <c r="A116" t="s">
        <v>35</v>
      </c>
      <c r="C116" s="14">
        <v>52411.5144</v>
      </c>
      <c r="D116" s="14">
        <v>1E-4</v>
      </c>
      <c r="E116">
        <f t="shared" si="12"/>
        <v>12410.070369925348</v>
      </c>
      <c r="F116">
        <f t="shared" si="13"/>
        <v>12410</v>
      </c>
      <c r="G116">
        <f t="shared" si="16"/>
        <v>0.13470000000233995</v>
      </c>
      <c r="J116">
        <f>+G116</f>
        <v>0.13470000000233995</v>
      </c>
      <c r="O116">
        <f t="shared" ca="1" si="14"/>
        <v>0.13427673866999346</v>
      </c>
      <c r="Q116" s="2">
        <f t="shared" si="15"/>
        <v>37393.0144</v>
      </c>
    </row>
    <row r="117" spans="1:30" x14ac:dyDescent="0.2">
      <c r="A117" s="12" t="s">
        <v>39</v>
      </c>
      <c r="B117" s="13" t="s">
        <v>37</v>
      </c>
      <c r="C117" s="15">
        <v>52675.671699999999</v>
      </c>
      <c r="D117" s="15">
        <v>1E-4</v>
      </c>
      <c r="E117">
        <f t="shared" ref="E117:E130" si="18">+(C117-C$7)/C$8</f>
        <v>12548.071331177482</v>
      </c>
      <c r="F117">
        <f t="shared" ref="F117:F134" si="19">ROUND(2*E117,0)/2</f>
        <v>12548</v>
      </c>
      <c r="G117">
        <f t="shared" si="16"/>
        <v>0.13653999999951338</v>
      </c>
      <c r="K117">
        <f>+G117</f>
        <v>0.13653999999951338</v>
      </c>
      <c r="O117">
        <f t="shared" ref="O117:O130" ca="1" si="20">+C$11+C$12*$F117</f>
        <v>0.13638882809052033</v>
      </c>
      <c r="Q117" s="2">
        <f t="shared" ref="Q117:Q130" si="21">+C117-15018.5</f>
        <v>37657.171699999999</v>
      </c>
    </row>
    <row r="118" spans="1:30" x14ac:dyDescent="0.2">
      <c r="A118" s="31" t="s">
        <v>36</v>
      </c>
      <c r="B118" s="32" t="s">
        <v>37</v>
      </c>
      <c r="C118" s="33">
        <v>53144.546000000002</v>
      </c>
      <c r="D118" s="34">
        <v>8.9999999999999993E-3</v>
      </c>
      <c r="E118" s="35">
        <f t="shared" si="18"/>
        <v>12793.020473625647</v>
      </c>
      <c r="F118">
        <f t="shared" si="19"/>
        <v>12793</v>
      </c>
      <c r="O118">
        <f t="shared" ca="1" si="20"/>
        <v>0.14013855206174564</v>
      </c>
      <c r="Q118" s="2">
        <f t="shared" si="21"/>
        <v>38126.046000000002</v>
      </c>
      <c r="U118" s="10">
        <v>3.9190000003145542E-2</v>
      </c>
    </row>
    <row r="119" spans="1:30" x14ac:dyDescent="0.2">
      <c r="A119" s="55" t="s">
        <v>390</v>
      </c>
      <c r="B119" s="58" t="s">
        <v>37</v>
      </c>
      <c r="C119" s="55">
        <v>53158.046699999999</v>
      </c>
      <c r="D119" s="55" t="s">
        <v>68</v>
      </c>
      <c r="E119">
        <f t="shared" si="18"/>
        <v>12800.07350444318</v>
      </c>
      <c r="F119">
        <f t="shared" si="19"/>
        <v>12800</v>
      </c>
      <c r="G119">
        <f t="shared" ref="G119:G130" si="22">+C119-(C$7+F119*C$8)</f>
        <v>0.14069999999628635</v>
      </c>
      <c r="K119">
        <f>+G119</f>
        <v>0.14069999999628635</v>
      </c>
      <c r="O119">
        <f t="shared" ca="1" si="20"/>
        <v>0.14024568703235207</v>
      </c>
      <c r="Q119" s="2">
        <f t="shared" si="21"/>
        <v>38139.546699999999</v>
      </c>
    </row>
    <row r="120" spans="1:30" x14ac:dyDescent="0.2">
      <c r="A120" s="36" t="s">
        <v>54</v>
      </c>
      <c r="B120" s="37" t="s">
        <v>37</v>
      </c>
      <c r="C120" s="36">
        <v>53483.434000000001</v>
      </c>
      <c r="D120" s="36">
        <v>8.0000000000000002E-3</v>
      </c>
      <c r="E120" s="35">
        <f t="shared" si="18"/>
        <v>12970.062220178983</v>
      </c>
      <c r="F120">
        <f t="shared" si="19"/>
        <v>12970</v>
      </c>
      <c r="O120">
        <f t="shared" ca="1" si="20"/>
        <v>0.14284753631850838</v>
      </c>
      <c r="Q120" s="2">
        <f t="shared" si="21"/>
        <v>38464.934000000001</v>
      </c>
      <c r="U120">
        <f>+C120-(C$7+F120*C$8)</f>
        <v>0.11910000000352738</v>
      </c>
    </row>
    <row r="121" spans="1:30" x14ac:dyDescent="0.2">
      <c r="A121" s="33" t="s">
        <v>47</v>
      </c>
      <c r="B121" s="38"/>
      <c r="C121" s="33">
        <v>54199.362699999998</v>
      </c>
      <c r="D121" s="33">
        <v>5.9999999999999995E-4</v>
      </c>
      <c r="E121" s="35">
        <f t="shared" si="18"/>
        <v>13344.077433038863</v>
      </c>
      <c r="F121">
        <f t="shared" si="19"/>
        <v>13344</v>
      </c>
      <c r="G121">
        <f t="shared" si="22"/>
        <v>0.14822000000276603</v>
      </c>
      <c r="J121">
        <f>+G121</f>
        <v>0.14822000000276603</v>
      </c>
      <c r="O121">
        <f t="shared" ca="1" si="20"/>
        <v>0.14857160474805231</v>
      </c>
      <c r="Q121" s="2">
        <f t="shared" si="21"/>
        <v>39180.862699999998</v>
      </c>
    </row>
    <row r="122" spans="1:30" x14ac:dyDescent="0.2">
      <c r="A122" s="55" t="s">
        <v>408</v>
      </c>
      <c r="B122" s="58" t="s">
        <v>37</v>
      </c>
      <c r="C122" s="55">
        <v>55250.250800000002</v>
      </c>
      <c r="D122" s="55" t="s">
        <v>68</v>
      </c>
      <c r="E122">
        <f t="shared" si="18"/>
        <v>13893.082014659098</v>
      </c>
      <c r="F122">
        <f t="shared" si="19"/>
        <v>13893</v>
      </c>
      <c r="G122">
        <f t="shared" si="22"/>
        <v>0.1569900000031339</v>
      </c>
      <c r="K122">
        <f>+G122</f>
        <v>0.1569900000031339</v>
      </c>
      <c r="O122">
        <f t="shared" ca="1" si="20"/>
        <v>0.15697404744275714</v>
      </c>
      <c r="Q122" s="2">
        <f t="shared" si="21"/>
        <v>40231.750800000002</v>
      </c>
    </row>
    <row r="123" spans="1:30" x14ac:dyDescent="0.2">
      <c r="A123" s="55" t="s">
        <v>408</v>
      </c>
      <c r="B123" s="58" t="s">
        <v>37</v>
      </c>
      <c r="C123" s="55">
        <v>55252.164299999997</v>
      </c>
      <c r="D123" s="55" t="s">
        <v>68</v>
      </c>
      <c r="E123">
        <f t="shared" si="18"/>
        <v>13894.081664637937</v>
      </c>
      <c r="F123">
        <f t="shared" si="19"/>
        <v>13894</v>
      </c>
      <c r="G123">
        <f t="shared" si="22"/>
        <v>0.15632000000186963</v>
      </c>
      <c r="K123">
        <f>+G123</f>
        <v>0.15632000000186963</v>
      </c>
      <c r="O123">
        <f t="shared" ca="1" si="20"/>
        <v>0.15698935243855808</v>
      </c>
      <c r="Q123" s="2">
        <f t="shared" si="21"/>
        <v>40233.664299999997</v>
      </c>
    </row>
    <row r="124" spans="1:30" x14ac:dyDescent="0.2">
      <c r="A124" s="39" t="s">
        <v>51</v>
      </c>
      <c r="B124" s="38" t="s">
        <v>37</v>
      </c>
      <c r="C124" s="40">
        <v>55282.792000000001</v>
      </c>
      <c r="D124" s="40">
        <v>1E-4</v>
      </c>
      <c r="E124" s="35">
        <f t="shared" si="18"/>
        <v>13910.082176609185</v>
      </c>
      <c r="F124">
        <f t="shared" si="19"/>
        <v>13910</v>
      </c>
      <c r="G124">
        <f t="shared" si="22"/>
        <v>0.15730000000621658</v>
      </c>
      <c r="K124">
        <f>+G124</f>
        <v>0.15730000000621658</v>
      </c>
      <c r="O124">
        <f t="shared" ca="1" si="20"/>
        <v>0.1572342323713728</v>
      </c>
      <c r="Q124" s="2">
        <f t="shared" si="21"/>
        <v>40264.292000000001</v>
      </c>
    </row>
    <row r="125" spans="1:30" x14ac:dyDescent="0.2">
      <c r="A125" s="36" t="s">
        <v>52</v>
      </c>
      <c r="B125" s="37" t="s">
        <v>37</v>
      </c>
      <c r="C125" s="36">
        <v>55627.345000000001</v>
      </c>
      <c r="D125" s="36">
        <v>1.34E-2</v>
      </c>
      <c r="E125" s="35">
        <f t="shared" si="18"/>
        <v>14090.083430416318</v>
      </c>
      <c r="F125">
        <f t="shared" si="19"/>
        <v>14090</v>
      </c>
      <c r="G125">
        <f t="shared" si="22"/>
        <v>0.15970000000379514</v>
      </c>
      <c r="J125">
        <f>+G125</f>
        <v>0.15970000000379514</v>
      </c>
      <c r="O125">
        <f t="shared" ca="1" si="20"/>
        <v>0.15998913161553829</v>
      </c>
      <c r="Q125" s="2">
        <f t="shared" si="21"/>
        <v>40608.845000000001</v>
      </c>
    </row>
    <row r="126" spans="1:30" x14ac:dyDescent="0.2">
      <c r="A126" s="36" t="s">
        <v>52</v>
      </c>
      <c r="B126" s="37" t="s">
        <v>53</v>
      </c>
      <c r="C126" s="36">
        <v>55667.543700000002</v>
      </c>
      <c r="D126" s="36">
        <v>2.3999999999999998E-3</v>
      </c>
      <c r="E126" s="35">
        <f t="shared" si="18"/>
        <v>14111.08402075051</v>
      </c>
      <c r="F126">
        <f t="shared" si="19"/>
        <v>14111</v>
      </c>
      <c r="G126">
        <f t="shared" si="22"/>
        <v>0.16083000000071479</v>
      </c>
      <c r="J126">
        <f>+G126</f>
        <v>0.16083000000071479</v>
      </c>
      <c r="O126">
        <f t="shared" ca="1" si="20"/>
        <v>0.16031053652735761</v>
      </c>
      <c r="Q126" s="2">
        <f t="shared" si="21"/>
        <v>40649.043700000002</v>
      </c>
    </row>
    <row r="127" spans="1:30" x14ac:dyDescent="0.2">
      <c r="A127" s="33" t="s">
        <v>55</v>
      </c>
      <c r="B127" s="32" t="s">
        <v>37</v>
      </c>
      <c r="C127" s="33">
        <v>56017.838400000001</v>
      </c>
      <c r="D127" s="33">
        <v>2.0000000000000001E-4</v>
      </c>
      <c r="E127" s="35">
        <f t="shared" si="18"/>
        <v>14294.084851397734</v>
      </c>
      <c r="F127">
        <f t="shared" si="19"/>
        <v>14294</v>
      </c>
      <c r="G127">
        <f t="shared" si="22"/>
        <v>0.16242000000056578</v>
      </c>
      <c r="K127">
        <f>+G127</f>
        <v>0.16242000000056578</v>
      </c>
      <c r="O127">
        <f t="shared" ca="1" si="20"/>
        <v>0.16311135075892588</v>
      </c>
      <c r="Q127" s="2">
        <f t="shared" si="21"/>
        <v>40999.338400000001</v>
      </c>
    </row>
    <row r="128" spans="1:30" x14ac:dyDescent="0.2">
      <c r="A128" s="33" t="s">
        <v>57</v>
      </c>
      <c r="B128" s="32"/>
      <c r="C128" s="33">
        <v>56404.504840000001</v>
      </c>
      <c r="D128" s="33">
        <v>1.8000000000000001E-4</v>
      </c>
      <c r="E128" s="35">
        <f t="shared" si="18"/>
        <v>14496.086993318255</v>
      </c>
      <c r="F128">
        <f t="shared" si="19"/>
        <v>14496</v>
      </c>
      <c r="G128">
        <f t="shared" si="22"/>
        <v>0.16652000000613043</v>
      </c>
      <c r="K128">
        <f>+G128</f>
        <v>0.16652000000613043</v>
      </c>
      <c r="O128">
        <f t="shared" ca="1" si="20"/>
        <v>0.16620295991071166</v>
      </c>
      <c r="Q128" s="2">
        <f t="shared" si="21"/>
        <v>41386.004840000001</v>
      </c>
    </row>
    <row r="129" spans="1:21" x14ac:dyDescent="0.2">
      <c r="A129" s="40" t="s">
        <v>56</v>
      </c>
      <c r="B129" s="38" t="s">
        <v>37</v>
      </c>
      <c r="C129" s="40">
        <v>56737.5723</v>
      </c>
      <c r="D129" s="40">
        <v>1.9E-3</v>
      </c>
      <c r="E129" s="35">
        <f t="shared" si="18"/>
        <v>14670.087975467175</v>
      </c>
      <c r="F129">
        <f t="shared" si="19"/>
        <v>14670</v>
      </c>
      <c r="G129">
        <f t="shared" si="22"/>
        <v>0.16840000000229338</v>
      </c>
      <c r="J129">
        <f>+G129</f>
        <v>0.16840000000229338</v>
      </c>
      <c r="O129">
        <f t="shared" ca="1" si="20"/>
        <v>0.16886602918007165</v>
      </c>
      <c r="Q129" s="2">
        <f t="shared" si="21"/>
        <v>41719.0723</v>
      </c>
    </row>
    <row r="130" spans="1:21" x14ac:dyDescent="0.2">
      <c r="A130" s="40" t="s">
        <v>56</v>
      </c>
      <c r="B130" s="38" t="s">
        <v>37</v>
      </c>
      <c r="C130" s="40">
        <v>56783.513200000001</v>
      </c>
      <c r="D130" s="40">
        <v>1.8E-3</v>
      </c>
      <c r="E130" s="35">
        <f t="shared" si="18"/>
        <v>14694.08840385128</v>
      </c>
      <c r="F130">
        <f t="shared" si="19"/>
        <v>14694</v>
      </c>
      <c r="G130">
        <f t="shared" si="22"/>
        <v>0.16922000000340631</v>
      </c>
      <c r="J130">
        <f>+G130</f>
        <v>0.16922000000340631</v>
      </c>
      <c r="O130">
        <f t="shared" ca="1" si="20"/>
        <v>0.16923334907929372</v>
      </c>
      <c r="Q130" s="2">
        <f t="shared" si="21"/>
        <v>41765.013200000001</v>
      </c>
    </row>
    <row r="131" spans="1:21" x14ac:dyDescent="0.2">
      <c r="A131" s="60" t="s">
        <v>1</v>
      </c>
      <c r="B131" s="61" t="s">
        <v>37</v>
      </c>
      <c r="C131" s="62">
        <v>57295.515299999999</v>
      </c>
      <c r="D131" s="62">
        <v>2.0000000000000001E-4</v>
      </c>
      <c r="E131" s="35">
        <f>+(C131-C$7)/C$8</f>
        <v>14961.568355997639</v>
      </c>
      <c r="F131">
        <f t="shared" si="19"/>
        <v>14961.5</v>
      </c>
      <c r="O131">
        <f ca="1">+C$11+C$12*$F131</f>
        <v>0.17332743545603971</v>
      </c>
      <c r="Q131" s="2">
        <f>+C131-15018.5</f>
        <v>42277.015299999999</v>
      </c>
      <c r="U131">
        <f>+C131-(C$7+F131*C$8)</f>
        <v>0.13084499999968102</v>
      </c>
    </row>
    <row r="132" spans="1:21" x14ac:dyDescent="0.2">
      <c r="A132" s="60" t="s">
        <v>1</v>
      </c>
      <c r="B132" s="61" t="s">
        <v>37</v>
      </c>
      <c r="C132" s="62">
        <v>57474.532700000003</v>
      </c>
      <c r="D132" s="62">
        <v>2.3E-3</v>
      </c>
      <c r="E132" s="35">
        <f>+(C132-C$7)/C$8</f>
        <v>15055.090561444389</v>
      </c>
      <c r="F132">
        <f t="shared" si="19"/>
        <v>15055</v>
      </c>
      <c r="G132">
        <f>+C132-(C$7+F132*C$8)</f>
        <v>0.17335000000457512</v>
      </c>
      <c r="K132">
        <f>+G132</f>
        <v>0.17335000000457512</v>
      </c>
      <c r="O132">
        <f ca="1">+C$11+C$12*$F132</f>
        <v>0.17475845256342568</v>
      </c>
      <c r="Q132" s="2">
        <f>+C132-15018.5</f>
        <v>42456.032700000003</v>
      </c>
    </row>
    <row r="133" spans="1:21" x14ac:dyDescent="0.2">
      <c r="A133" s="60" t="s">
        <v>1</v>
      </c>
      <c r="B133" s="61" t="s">
        <v>37</v>
      </c>
      <c r="C133" s="62">
        <v>57543.447899999999</v>
      </c>
      <c r="D133" s="62">
        <v>3.0000000000000001E-3</v>
      </c>
      <c r="E133" s="35">
        <f>+(C133-C$7)/C$8</f>
        <v>15091.093215336152</v>
      </c>
      <c r="F133">
        <f t="shared" si="19"/>
        <v>15091</v>
      </c>
      <c r="G133">
        <f>+C133-(C$7+F133*C$8)</f>
        <v>0.17842999999993481</v>
      </c>
      <c r="K133">
        <f>+G133</f>
        <v>0.17842999999993481</v>
      </c>
      <c r="O133">
        <f ca="1">+C$11+C$12*$F133</f>
        <v>0.17530943241225877</v>
      </c>
      <c r="Q133" s="2">
        <f>+C133-15018.5</f>
        <v>42524.947899999999</v>
      </c>
    </row>
    <row r="134" spans="1:21" x14ac:dyDescent="0.2">
      <c r="A134" s="63" t="s">
        <v>0</v>
      </c>
      <c r="B134" s="64" t="s">
        <v>37</v>
      </c>
      <c r="C134" s="64">
        <v>57836.315300000002</v>
      </c>
      <c r="D134" s="64">
        <v>2.8999999999999998E-3</v>
      </c>
      <c r="E134" s="35">
        <f>+(C134-C$7)/C$8</f>
        <v>15244.092896660173</v>
      </c>
      <c r="F134">
        <f t="shared" si="19"/>
        <v>15244</v>
      </c>
      <c r="G134">
        <f>+C134-(C$7+F134*C$8)</f>
        <v>0.17782000000443077</v>
      </c>
      <c r="K134">
        <f>+G134</f>
        <v>0.17782000000443077</v>
      </c>
      <c r="O134">
        <f ca="1">+C$11+C$12*$F134</f>
        <v>0.17765109676979948</v>
      </c>
      <c r="Q134" s="2">
        <f>+C134-15018.5</f>
        <v>42817.815300000002</v>
      </c>
    </row>
    <row r="135" spans="1:21" x14ac:dyDescent="0.2">
      <c r="A135" s="65" t="s">
        <v>452</v>
      </c>
      <c r="B135" s="66" t="s">
        <v>37</v>
      </c>
      <c r="C135" s="67">
        <v>59258.554300000003</v>
      </c>
      <c r="D135" s="65">
        <v>3.5000000000000001E-3</v>
      </c>
      <c r="E135" s="35">
        <f t="shared" ref="E135:E136" si="23">+(C135-C$7)/C$8</f>
        <v>15987.098481326113</v>
      </c>
      <c r="F135">
        <f t="shared" ref="F135:F136" si="24">ROUND(2*E135,0)/2</f>
        <v>15987</v>
      </c>
      <c r="G135">
        <f t="shared" ref="G135:G136" si="25">+C135-(C$7+F135*C$8)</f>
        <v>0.18851000000722706</v>
      </c>
      <c r="K135">
        <f t="shared" ref="K135:K136" si="26">+G135</f>
        <v>0.18851000000722706</v>
      </c>
      <c r="O135">
        <f t="shared" ref="O135:O136" ca="1" si="27">+C$11+C$12*$F135</f>
        <v>0.18902270864988271</v>
      </c>
      <c r="Q135" s="2">
        <f t="shared" ref="Q135:Q136" si="28">+C135-15018.5</f>
        <v>44240.054300000003</v>
      </c>
    </row>
    <row r="136" spans="1:21" x14ac:dyDescent="0.2">
      <c r="A136" s="65" t="s">
        <v>452</v>
      </c>
      <c r="B136" s="66" t="s">
        <v>37</v>
      </c>
      <c r="C136" s="67">
        <v>59304.495000000003</v>
      </c>
      <c r="D136" s="65">
        <v>8.0000000000000004E-4</v>
      </c>
      <c r="E136" s="35">
        <f t="shared" si="23"/>
        <v>16011.098805226289</v>
      </c>
      <c r="F136">
        <f t="shared" si="24"/>
        <v>16011</v>
      </c>
      <c r="G136">
        <f t="shared" si="25"/>
        <v>0.18913000000611646</v>
      </c>
      <c r="K136">
        <f t="shared" si="26"/>
        <v>0.18913000000611646</v>
      </c>
      <c r="O136">
        <f t="shared" ca="1" si="27"/>
        <v>0.18939002854910478</v>
      </c>
      <c r="Q136" s="2">
        <f t="shared" si="28"/>
        <v>44285.995000000003</v>
      </c>
    </row>
  </sheetData>
  <phoneticPr fontId="8" type="noConversion"/>
  <hyperlinks>
    <hyperlink ref="H822" r:id="rId1" display="http://vsolj.cetus-net.org/bulletin.html"/>
    <hyperlink ref="H64607" r:id="rId2" display="http://vsolj.cetus-net.org/bulletin.html"/>
    <hyperlink ref="H64600" r:id="rId3" display="https://www.aavso.org/ejaavso"/>
    <hyperlink ref="AP751" r:id="rId4" display="http://cdsbib.u-strasbg.fr/cgi-bin/cdsbib?1990RMxAA..21..381G"/>
    <hyperlink ref="AP755" r:id="rId5" display="http://cdsbib.u-strasbg.fr/cgi-bin/cdsbib?1990RMxAA..21..381G"/>
    <hyperlink ref="AP754" r:id="rId6" display="http://cdsbib.u-strasbg.fr/cgi-bin/cdsbib?1990RMxAA..21..381G"/>
    <hyperlink ref="AP735" r:id="rId7" display="http://cdsbib.u-strasbg.fr/cgi-bin/cdsbib?1990RMxAA..21..381G"/>
    <hyperlink ref="I64607" r:id="rId8" display="http://vsolj.cetus-net.org/bulletin.html"/>
    <hyperlink ref="AQ891" r:id="rId9" display="http://cdsbib.u-strasbg.fr/cgi-bin/cdsbib?1990RMxAA..21..381G"/>
    <hyperlink ref="AQ55657" r:id="rId10" display="http://cdsbib.u-strasbg.fr/cgi-bin/cdsbib?1990RMxAA..21..381G"/>
    <hyperlink ref="AQ892" r:id="rId11" display="http://cdsbib.u-strasbg.fr/cgi-bin/cdsbib?1990RMxAA..21..381G"/>
    <hyperlink ref="H64604" r:id="rId12" display="https://www.aavso.org/ejaavso"/>
    <hyperlink ref="H1777" r:id="rId13" display="http://vsolj.cetus-net.org/bulletin.html"/>
    <hyperlink ref="AP3021" r:id="rId14" display="http://cdsbib.u-strasbg.fr/cgi-bin/cdsbib?1990RMxAA..21..381G"/>
    <hyperlink ref="AP3024" r:id="rId15" display="http://cdsbib.u-strasbg.fr/cgi-bin/cdsbib?1990RMxAA..21..381G"/>
    <hyperlink ref="AP3022" r:id="rId16" display="http://cdsbib.u-strasbg.fr/cgi-bin/cdsbib?1990RMxAA..21..381G"/>
    <hyperlink ref="AP3006" r:id="rId17" display="http://cdsbib.u-strasbg.fr/cgi-bin/cdsbib?1990RMxAA..21..381G"/>
    <hyperlink ref="I1777" r:id="rId18" display="http://vsolj.cetus-net.org/bulletin.html"/>
    <hyperlink ref="AQ3235" r:id="rId19" display="http://cdsbib.u-strasbg.fr/cgi-bin/cdsbib?1990RMxAA..21..381G"/>
    <hyperlink ref="AQ65472" r:id="rId20" display="http://cdsbib.u-strasbg.fr/cgi-bin/cdsbib?1990RMxAA..21..381G"/>
    <hyperlink ref="AQ323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9"/>
  <sheetViews>
    <sheetView topLeftCell="A73" workbookViewId="0">
      <selection activeCell="A26" sqref="A26:D120"/>
    </sheetView>
  </sheetViews>
  <sheetFormatPr defaultRowHeight="12.75" x14ac:dyDescent="0.2"/>
  <cols>
    <col min="1" max="1" width="19.7109375" style="42" customWidth="1"/>
    <col min="2" max="2" width="4.42578125" style="11" customWidth="1"/>
    <col min="3" max="3" width="12.7109375" style="42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2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58</v>
      </c>
      <c r="I1" s="43" t="s">
        <v>59</v>
      </c>
      <c r="J1" s="44" t="s">
        <v>60</v>
      </c>
    </row>
    <row r="2" spans="1:16" x14ac:dyDescent="0.2">
      <c r="I2" s="45" t="s">
        <v>61</v>
      </c>
      <c r="J2" s="46" t="s">
        <v>62</v>
      </c>
    </row>
    <row r="3" spans="1:16" x14ac:dyDescent="0.2">
      <c r="A3" s="47" t="s">
        <v>63</v>
      </c>
      <c r="I3" s="45" t="s">
        <v>64</v>
      </c>
      <c r="J3" s="46" t="s">
        <v>65</v>
      </c>
    </row>
    <row r="4" spans="1:16" x14ac:dyDescent="0.2">
      <c r="I4" s="45" t="s">
        <v>66</v>
      </c>
      <c r="J4" s="46" t="s">
        <v>65</v>
      </c>
    </row>
    <row r="5" spans="1:16" ht="13.5" thickBot="1" x14ac:dyDescent="0.25">
      <c r="I5" s="48" t="s">
        <v>67</v>
      </c>
      <c r="J5" s="49" t="s">
        <v>68</v>
      </c>
    </row>
    <row r="10" spans="1:16" ht="13.5" thickBot="1" x14ac:dyDescent="0.25"/>
    <row r="11" spans="1:16" ht="12.75" customHeight="1" thickBot="1" x14ac:dyDescent="0.25">
      <c r="A11" s="42" t="str">
        <f t="shared" ref="A11:A42" si="0">P11</f>
        <v> MVS 3.17 </v>
      </c>
      <c r="B11" s="5" t="str">
        <f t="shared" ref="B11:B42" si="1">IF(H11=INT(H11),"I","II")</f>
        <v>I</v>
      </c>
      <c r="C11" s="42">
        <f t="shared" ref="C11:C42" si="2">1*G11</f>
        <v>28656.53</v>
      </c>
      <c r="D11" s="11" t="str">
        <f t="shared" ref="D11:D42" si="3">VLOOKUP(F11,I$1:J$5,2,FALSE)</f>
        <v>vis</v>
      </c>
      <c r="E11" s="50">
        <f>VLOOKUP(C11,Active!C$21:E$972,3,FALSE)</f>
        <v>0</v>
      </c>
      <c r="F11" s="5" t="s">
        <v>67</v>
      </c>
      <c r="G11" s="11" t="str">
        <f t="shared" ref="G11:G42" si="4">MID(I11,3,LEN(I11)-3)</f>
        <v>28656.530</v>
      </c>
      <c r="H11" s="42">
        <f t="shared" ref="H11:H42" si="5">1*K11</f>
        <v>0</v>
      </c>
      <c r="I11" s="51" t="s">
        <v>88</v>
      </c>
      <c r="J11" s="52" t="s">
        <v>89</v>
      </c>
      <c r="K11" s="51">
        <v>0</v>
      </c>
      <c r="L11" s="51" t="s">
        <v>90</v>
      </c>
      <c r="M11" s="52" t="s">
        <v>73</v>
      </c>
      <c r="N11" s="52"/>
      <c r="O11" s="53" t="s">
        <v>91</v>
      </c>
      <c r="P11" s="53" t="s">
        <v>92</v>
      </c>
    </row>
    <row r="12" spans="1:16" ht="12.75" customHeight="1" thickBot="1" x14ac:dyDescent="0.25">
      <c r="A12" s="42" t="str">
        <f t="shared" si="0"/>
        <v> BBS 92 </v>
      </c>
      <c r="B12" s="5" t="str">
        <f t="shared" si="1"/>
        <v>I</v>
      </c>
      <c r="C12" s="42">
        <f t="shared" si="2"/>
        <v>47727.396000000001</v>
      </c>
      <c r="D12" s="11" t="str">
        <f t="shared" si="3"/>
        <v>vis</v>
      </c>
      <c r="E12" s="50">
        <f>VLOOKUP(C12,Active!C$21:E$972,3,FALSE)</f>
        <v>9962.994927305308</v>
      </c>
      <c r="F12" s="5" t="s">
        <v>67</v>
      </c>
      <c r="G12" s="11" t="str">
        <f t="shared" si="4"/>
        <v>47727.396</v>
      </c>
      <c r="H12" s="42">
        <f t="shared" si="5"/>
        <v>9963</v>
      </c>
      <c r="I12" s="51" t="s">
        <v>298</v>
      </c>
      <c r="J12" s="52" t="s">
        <v>299</v>
      </c>
      <c r="K12" s="51">
        <v>9963</v>
      </c>
      <c r="L12" s="51" t="s">
        <v>95</v>
      </c>
      <c r="M12" s="52" t="s">
        <v>291</v>
      </c>
      <c r="N12" s="52"/>
      <c r="O12" s="53" t="s">
        <v>300</v>
      </c>
      <c r="P12" s="53" t="s">
        <v>301</v>
      </c>
    </row>
    <row r="13" spans="1:16" ht="12.75" customHeight="1" thickBot="1" x14ac:dyDescent="0.25">
      <c r="A13" s="42" t="str">
        <f t="shared" si="0"/>
        <v> BBS 107 </v>
      </c>
      <c r="B13" s="5" t="str">
        <f t="shared" si="1"/>
        <v>I</v>
      </c>
      <c r="C13" s="42">
        <f t="shared" si="2"/>
        <v>49536.381000000001</v>
      </c>
      <c r="D13" s="11" t="str">
        <f t="shared" si="3"/>
        <v>vis</v>
      </c>
      <c r="E13" s="50">
        <f>VLOOKUP(C13,Active!C$21:E$972,3,FALSE)</f>
        <v>10908.04421759823</v>
      </c>
      <c r="F13" s="5" t="s">
        <v>67</v>
      </c>
      <c r="G13" s="11" t="str">
        <f t="shared" si="4"/>
        <v>49536.381</v>
      </c>
      <c r="H13" s="42">
        <f t="shared" si="5"/>
        <v>10908</v>
      </c>
      <c r="I13" s="51" t="s">
        <v>348</v>
      </c>
      <c r="J13" s="52" t="s">
        <v>349</v>
      </c>
      <c r="K13" s="51">
        <v>10908</v>
      </c>
      <c r="L13" s="51" t="s">
        <v>350</v>
      </c>
      <c r="M13" s="52" t="s">
        <v>291</v>
      </c>
      <c r="N13" s="52"/>
      <c r="O13" s="53" t="s">
        <v>351</v>
      </c>
      <c r="P13" s="53" t="s">
        <v>352</v>
      </c>
    </row>
    <row r="14" spans="1:16" ht="12.75" customHeight="1" thickBot="1" x14ac:dyDescent="0.25">
      <c r="A14" s="42" t="str">
        <f t="shared" si="0"/>
        <v>BAVM 158 </v>
      </c>
      <c r="B14" s="5" t="str">
        <f t="shared" si="1"/>
        <v>I</v>
      </c>
      <c r="C14" s="42">
        <f t="shared" si="2"/>
        <v>52411.5144</v>
      </c>
      <c r="D14" s="11" t="str">
        <f t="shared" si="3"/>
        <v>vis</v>
      </c>
      <c r="E14" s="50">
        <f>VLOOKUP(C14,Active!C$21:E$972,3,FALSE)</f>
        <v>12410.070369925348</v>
      </c>
      <c r="F14" s="5" t="s">
        <v>67</v>
      </c>
      <c r="G14" s="11" t="str">
        <f t="shared" si="4"/>
        <v>52411.5144</v>
      </c>
      <c r="H14" s="42">
        <f t="shared" si="5"/>
        <v>12410</v>
      </c>
      <c r="I14" s="51" t="s">
        <v>368</v>
      </c>
      <c r="J14" s="52" t="s">
        <v>369</v>
      </c>
      <c r="K14" s="51">
        <v>12410</v>
      </c>
      <c r="L14" s="51" t="s">
        <v>370</v>
      </c>
      <c r="M14" s="52" t="s">
        <v>305</v>
      </c>
      <c r="N14" s="52" t="s">
        <v>371</v>
      </c>
      <c r="O14" s="53" t="s">
        <v>307</v>
      </c>
      <c r="P14" s="54" t="s">
        <v>372</v>
      </c>
    </row>
    <row r="15" spans="1:16" ht="12.75" customHeight="1" thickBot="1" x14ac:dyDescent="0.25">
      <c r="A15" s="42" t="str">
        <f t="shared" si="0"/>
        <v>IBVS 5676 </v>
      </c>
      <c r="B15" s="5" t="str">
        <f t="shared" si="1"/>
        <v>I</v>
      </c>
      <c r="C15" s="42">
        <f t="shared" si="2"/>
        <v>52675.671699999999</v>
      </c>
      <c r="D15" s="11" t="str">
        <f t="shared" si="3"/>
        <v>vis</v>
      </c>
      <c r="E15" s="50">
        <f>VLOOKUP(C15,Active!C$21:E$972,3,FALSE)</f>
        <v>12548.071331177482</v>
      </c>
      <c r="F15" s="5" t="s">
        <v>67</v>
      </c>
      <c r="G15" s="11" t="str">
        <f t="shared" si="4"/>
        <v>52675.6717</v>
      </c>
      <c r="H15" s="42">
        <f t="shared" si="5"/>
        <v>12548</v>
      </c>
      <c r="I15" s="51" t="s">
        <v>373</v>
      </c>
      <c r="J15" s="52" t="s">
        <v>374</v>
      </c>
      <c r="K15" s="51" t="s">
        <v>375</v>
      </c>
      <c r="L15" s="51" t="s">
        <v>376</v>
      </c>
      <c r="M15" s="52" t="s">
        <v>305</v>
      </c>
      <c r="N15" s="52" t="s">
        <v>377</v>
      </c>
      <c r="O15" s="53" t="s">
        <v>378</v>
      </c>
      <c r="P15" s="54" t="s">
        <v>379</v>
      </c>
    </row>
    <row r="16" spans="1:16" ht="12.75" customHeight="1" thickBot="1" x14ac:dyDescent="0.25">
      <c r="A16" s="42" t="str">
        <f t="shared" si="0"/>
        <v> BBS 130 </v>
      </c>
      <c r="B16" s="5" t="str">
        <f t="shared" si="1"/>
        <v>I</v>
      </c>
      <c r="C16" s="42">
        <f t="shared" si="2"/>
        <v>53144.546000000002</v>
      </c>
      <c r="D16" s="11" t="str">
        <f t="shared" si="3"/>
        <v>vis</v>
      </c>
      <c r="E16" s="50">
        <f>VLOOKUP(C16,Active!C$21:E$972,3,FALSE)</f>
        <v>12793.020473625647</v>
      </c>
      <c r="F16" s="5" t="s">
        <v>67</v>
      </c>
      <c r="G16" s="11" t="str">
        <f t="shared" si="4"/>
        <v>53144.546</v>
      </c>
      <c r="H16" s="42">
        <f t="shared" si="5"/>
        <v>12793</v>
      </c>
      <c r="I16" s="51" t="s">
        <v>380</v>
      </c>
      <c r="J16" s="52" t="s">
        <v>381</v>
      </c>
      <c r="K16" s="51" t="s">
        <v>382</v>
      </c>
      <c r="L16" s="51" t="s">
        <v>174</v>
      </c>
      <c r="M16" s="52" t="s">
        <v>291</v>
      </c>
      <c r="N16" s="52"/>
      <c r="O16" s="53" t="s">
        <v>383</v>
      </c>
      <c r="P16" s="53" t="s">
        <v>384</v>
      </c>
    </row>
    <row r="17" spans="1:16" ht="12.75" customHeight="1" thickBot="1" x14ac:dyDescent="0.25">
      <c r="A17" s="42" t="str">
        <f t="shared" si="0"/>
        <v>OEJV 0003 </v>
      </c>
      <c r="B17" s="5" t="str">
        <f t="shared" si="1"/>
        <v>I</v>
      </c>
      <c r="C17" s="42">
        <f t="shared" si="2"/>
        <v>53483.434000000001</v>
      </c>
      <c r="D17" s="11" t="str">
        <f t="shared" si="3"/>
        <v>vis</v>
      </c>
      <c r="E17" s="50">
        <f>VLOOKUP(C17,Active!C$21:E$972,3,FALSE)</f>
        <v>12970.062220178983</v>
      </c>
      <c r="F17" s="5" t="s">
        <v>67</v>
      </c>
      <c r="G17" s="11" t="str">
        <f t="shared" si="4"/>
        <v>53483.434</v>
      </c>
      <c r="H17" s="42">
        <f t="shared" si="5"/>
        <v>12970</v>
      </c>
      <c r="I17" s="51" t="s">
        <v>391</v>
      </c>
      <c r="J17" s="52" t="s">
        <v>392</v>
      </c>
      <c r="K17" s="51" t="s">
        <v>393</v>
      </c>
      <c r="L17" s="51" t="s">
        <v>394</v>
      </c>
      <c r="M17" s="52" t="s">
        <v>291</v>
      </c>
      <c r="N17" s="52"/>
      <c r="O17" s="53" t="s">
        <v>383</v>
      </c>
      <c r="P17" s="54" t="s">
        <v>395</v>
      </c>
    </row>
    <row r="18" spans="1:16" ht="12.75" customHeight="1" thickBot="1" x14ac:dyDescent="0.25">
      <c r="A18" s="42" t="str">
        <f t="shared" si="0"/>
        <v>BAVM 186 </v>
      </c>
      <c r="B18" s="5" t="str">
        <f t="shared" si="1"/>
        <v>I</v>
      </c>
      <c r="C18" s="42">
        <f t="shared" si="2"/>
        <v>54199.362699999998</v>
      </c>
      <c r="D18" s="11" t="str">
        <f t="shared" si="3"/>
        <v>vis</v>
      </c>
      <c r="E18" s="50">
        <f>VLOOKUP(C18,Active!C$21:E$972,3,FALSE)</f>
        <v>13344.077433038863</v>
      </c>
      <c r="F18" s="5" t="s">
        <v>67</v>
      </c>
      <c r="G18" s="11" t="str">
        <f t="shared" si="4"/>
        <v>54199.3627</v>
      </c>
      <c r="H18" s="42">
        <f t="shared" si="5"/>
        <v>13344</v>
      </c>
      <c r="I18" s="51" t="s">
        <v>396</v>
      </c>
      <c r="J18" s="52" t="s">
        <v>397</v>
      </c>
      <c r="K18" s="51" t="s">
        <v>398</v>
      </c>
      <c r="L18" s="51" t="s">
        <v>399</v>
      </c>
      <c r="M18" s="52" t="s">
        <v>400</v>
      </c>
      <c r="N18" s="52" t="s">
        <v>371</v>
      </c>
      <c r="O18" s="53" t="s">
        <v>307</v>
      </c>
      <c r="P18" s="54" t="s">
        <v>401</v>
      </c>
    </row>
    <row r="19" spans="1:16" ht="12.75" customHeight="1" thickBot="1" x14ac:dyDescent="0.25">
      <c r="A19" s="42" t="str">
        <f t="shared" si="0"/>
        <v>IBVS 5974 </v>
      </c>
      <c r="B19" s="5" t="str">
        <f t="shared" si="1"/>
        <v>I</v>
      </c>
      <c r="C19" s="42">
        <f t="shared" si="2"/>
        <v>55282.792000000001</v>
      </c>
      <c r="D19" s="11" t="str">
        <f t="shared" si="3"/>
        <v>vis</v>
      </c>
      <c r="E19" s="50">
        <f>VLOOKUP(C19,Active!C$21:E$972,3,FALSE)</f>
        <v>13910.082176609185</v>
      </c>
      <c r="F19" s="5" t="s">
        <v>67</v>
      </c>
      <c r="G19" s="11" t="str">
        <f t="shared" si="4"/>
        <v>55282.792</v>
      </c>
      <c r="H19" s="42">
        <f t="shared" si="5"/>
        <v>13910</v>
      </c>
      <c r="I19" s="51" t="s">
        <v>413</v>
      </c>
      <c r="J19" s="52" t="s">
        <v>414</v>
      </c>
      <c r="K19" s="51" t="s">
        <v>415</v>
      </c>
      <c r="L19" s="51" t="s">
        <v>416</v>
      </c>
      <c r="M19" s="52" t="s">
        <v>400</v>
      </c>
      <c r="N19" s="52" t="s">
        <v>67</v>
      </c>
      <c r="O19" s="53" t="s">
        <v>417</v>
      </c>
      <c r="P19" s="54" t="s">
        <v>418</v>
      </c>
    </row>
    <row r="20" spans="1:16" ht="12.75" customHeight="1" thickBot="1" x14ac:dyDescent="0.25">
      <c r="A20" s="42" t="str">
        <f t="shared" si="0"/>
        <v>BAVM 220 </v>
      </c>
      <c r="B20" s="5" t="str">
        <f t="shared" si="1"/>
        <v>I</v>
      </c>
      <c r="C20" s="42">
        <f t="shared" si="2"/>
        <v>55627.345000000001</v>
      </c>
      <c r="D20" s="11" t="str">
        <f t="shared" si="3"/>
        <v>vis</v>
      </c>
      <c r="E20" s="50">
        <f>VLOOKUP(C20,Active!C$21:E$972,3,FALSE)</f>
        <v>14090.083430416318</v>
      </c>
      <c r="F20" s="5" t="s">
        <v>67</v>
      </c>
      <c r="G20" s="11" t="str">
        <f t="shared" si="4"/>
        <v>55627.3450</v>
      </c>
      <c r="H20" s="42">
        <f t="shared" si="5"/>
        <v>14090</v>
      </c>
      <c r="I20" s="51" t="s">
        <v>419</v>
      </c>
      <c r="J20" s="52" t="s">
        <v>420</v>
      </c>
      <c r="K20" s="51" t="s">
        <v>421</v>
      </c>
      <c r="L20" s="51" t="s">
        <v>422</v>
      </c>
      <c r="M20" s="52" t="s">
        <v>400</v>
      </c>
      <c r="N20" s="52" t="s">
        <v>67</v>
      </c>
      <c r="O20" s="53" t="s">
        <v>307</v>
      </c>
      <c r="P20" s="54" t="s">
        <v>423</v>
      </c>
    </row>
    <row r="21" spans="1:16" ht="12.75" customHeight="1" thickBot="1" x14ac:dyDescent="0.25">
      <c r="A21" s="42" t="str">
        <f t="shared" si="0"/>
        <v>BAVM 220 </v>
      </c>
      <c r="B21" s="5" t="str">
        <f t="shared" si="1"/>
        <v>I</v>
      </c>
      <c r="C21" s="42">
        <f t="shared" si="2"/>
        <v>55667.543700000002</v>
      </c>
      <c r="D21" s="11" t="str">
        <f t="shared" si="3"/>
        <v>vis</v>
      </c>
      <c r="E21" s="50">
        <f>VLOOKUP(C21,Active!C$21:E$972,3,FALSE)</f>
        <v>14111.08402075051</v>
      </c>
      <c r="F21" s="5" t="s">
        <v>67</v>
      </c>
      <c r="G21" s="11" t="str">
        <f t="shared" si="4"/>
        <v>55667.5437</v>
      </c>
      <c r="H21" s="42">
        <f t="shared" si="5"/>
        <v>14111</v>
      </c>
      <c r="I21" s="51" t="s">
        <v>424</v>
      </c>
      <c r="J21" s="52" t="s">
        <v>425</v>
      </c>
      <c r="K21" s="51" t="s">
        <v>426</v>
      </c>
      <c r="L21" s="51" t="s">
        <v>427</v>
      </c>
      <c r="M21" s="52" t="s">
        <v>400</v>
      </c>
      <c r="N21" s="52" t="s">
        <v>428</v>
      </c>
      <c r="O21" s="53" t="s">
        <v>429</v>
      </c>
      <c r="P21" s="54" t="s">
        <v>423</v>
      </c>
    </row>
    <row r="22" spans="1:16" ht="12.75" customHeight="1" thickBot="1" x14ac:dyDescent="0.25">
      <c r="A22" s="42" t="str">
        <f t="shared" si="0"/>
        <v>IBVS 6029 </v>
      </c>
      <c r="B22" s="5" t="str">
        <f t="shared" si="1"/>
        <v>I</v>
      </c>
      <c r="C22" s="42">
        <f t="shared" si="2"/>
        <v>56017.838400000001</v>
      </c>
      <c r="D22" s="11" t="str">
        <f t="shared" si="3"/>
        <v>vis</v>
      </c>
      <c r="E22" s="50">
        <f>VLOOKUP(C22,Active!C$21:E$972,3,FALSE)</f>
        <v>14294.084851397734</v>
      </c>
      <c r="F22" s="5" t="s">
        <v>67</v>
      </c>
      <c r="G22" s="11" t="str">
        <f t="shared" si="4"/>
        <v>56017.8384</v>
      </c>
      <c r="H22" s="42">
        <f t="shared" si="5"/>
        <v>14294</v>
      </c>
      <c r="I22" s="51" t="s">
        <v>430</v>
      </c>
      <c r="J22" s="52" t="s">
        <v>431</v>
      </c>
      <c r="K22" s="51" t="s">
        <v>432</v>
      </c>
      <c r="L22" s="51" t="s">
        <v>433</v>
      </c>
      <c r="M22" s="52" t="s">
        <v>400</v>
      </c>
      <c r="N22" s="52" t="s">
        <v>67</v>
      </c>
      <c r="O22" s="53" t="s">
        <v>434</v>
      </c>
      <c r="P22" s="54" t="s">
        <v>435</v>
      </c>
    </row>
    <row r="23" spans="1:16" ht="12.75" customHeight="1" thickBot="1" x14ac:dyDescent="0.25">
      <c r="A23" s="42" t="str">
        <f t="shared" si="0"/>
        <v>OEJV 0160 </v>
      </c>
      <c r="B23" s="5" t="str">
        <f t="shared" si="1"/>
        <v>I</v>
      </c>
      <c r="C23" s="42">
        <f t="shared" si="2"/>
        <v>56404.501459999999</v>
      </c>
      <c r="D23" s="11" t="str">
        <f t="shared" si="3"/>
        <v>vis</v>
      </c>
      <c r="E23" s="50" t="e">
        <f>VLOOKUP(C23,Active!C$21:E$972,3,FALSE)</f>
        <v>#N/A</v>
      </c>
      <c r="F23" s="5" t="s">
        <v>67</v>
      </c>
      <c r="G23" s="11" t="str">
        <f t="shared" si="4"/>
        <v>56404.50146</v>
      </c>
      <c r="H23" s="42">
        <f t="shared" si="5"/>
        <v>14496</v>
      </c>
      <c r="I23" s="51" t="s">
        <v>436</v>
      </c>
      <c r="J23" s="52" t="s">
        <v>437</v>
      </c>
      <c r="K23" s="51" t="s">
        <v>438</v>
      </c>
      <c r="L23" s="51" t="s">
        <v>439</v>
      </c>
      <c r="M23" s="52" t="s">
        <v>400</v>
      </c>
      <c r="N23" s="52" t="s">
        <v>59</v>
      </c>
      <c r="O23" s="53" t="s">
        <v>440</v>
      </c>
      <c r="P23" s="54" t="s">
        <v>441</v>
      </c>
    </row>
    <row r="24" spans="1:16" ht="12.75" customHeight="1" thickBot="1" x14ac:dyDescent="0.25">
      <c r="A24" s="42" t="str">
        <f t="shared" si="0"/>
        <v>BAVM 238 </v>
      </c>
      <c r="B24" s="5" t="str">
        <f t="shared" si="1"/>
        <v>I</v>
      </c>
      <c r="C24" s="42">
        <f t="shared" si="2"/>
        <v>56737.5723</v>
      </c>
      <c r="D24" s="11" t="str">
        <f t="shared" si="3"/>
        <v>vis</v>
      </c>
      <c r="E24" s="50">
        <f>VLOOKUP(C24,Active!C$21:E$972,3,FALSE)</f>
        <v>14670.087975467175</v>
      </c>
      <c r="F24" s="5" t="s">
        <v>67</v>
      </c>
      <c r="G24" s="11" t="str">
        <f t="shared" si="4"/>
        <v>56737.5723</v>
      </c>
      <c r="H24" s="42">
        <f t="shared" si="5"/>
        <v>14670</v>
      </c>
      <c r="I24" s="51" t="s">
        <v>442</v>
      </c>
      <c r="J24" s="52" t="s">
        <v>443</v>
      </c>
      <c r="K24" s="51" t="s">
        <v>444</v>
      </c>
      <c r="L24" s="51" t="s">
        <v>445</v>
      </c>
      <c r="M24" s="52" t="s">
        <v>400</v>
      </c>
      <c r="N24" s="52" t="s">
        <v>371</v>
      </c>
      <c r="O24" s="53" t="s">
        <v>307</v>
      </c>
      <c r="P24" s="54" t="s">
        <v>446</v>
      </c>
    </row>
    <row r="25" spans="1:16" ht="12.75" customHeight="1" thickBot="1" x14ac:dyDescent="0.25">
      <c r="A25" s="42" t="str">
        <f t="shared" si="0"/>
        <v>BAVM 238 </v>
      </c>
      <c r="B25" s="5" t="str">
        <f t="shared" si="1"/>
        <v>I</v>
      </c>
      <c r="C25" s="42">
        <f t="shared" si="2"/>
        <v>56783.513200000001</v>
      </c>
      <c r="D25" s="11" t="str">
        <f t="shared" si="3"/>
        <v>vis</v>
      </c>
      <c r="E25" s="50">
        <f>VLOOKUP(C25,Active!C$21:E$972,3,FALSE)</f>
        <v>14694.08840385128</v>
      </c>
      <c r="F25" s="5" t="s">
        <v>67</v>
      </c>
      <c r="G25" s="11" t="str">
        <f t="shared" si="4"/>
        <v>56783.5132</v>
      </c>
      <c r="H25" s="42">
        <f t="shared" si="5"/>
        <v>14694</v>
      </c>
      <c r="I25" s="51" t="s">
        <v>447</v>
      </c>
      <c r="J25" s="52" t="s">
        <v>448</v>
      </c>
      <c r="K25" s="51" t="s">
        <v>449</v>
      </c>
      <c r="L25" s="51" t="s">
        <v>450</v>
      </c>
      <c r="M25" s="52" t="s">
        <v>400</v>
      </c>
      <c r="N25" s="52" t="s">
        <v>371</v>
      </c>
      <c r="O25" s="53" t="s">
        <v>307</v>
      </c>
      <c r="P25" s="54" t="s">
        <v>446</v>
      </c>
    </row>
    <row r="26" spans="1:16" ht="12.75" customHeight="1" thickBot="1" x14ac:dyDescent="0.25">
      <c r="A26" s="42" t="str">
        <f t="shared" si="0"/>
        <v> MVS 12.4 </v>
      </c>
      <c r="B26" s="5" t="str">
        <f t="shared" si="1"/>
        <v>I</v>
      </c>
      <c r="C26" s="42">
        <f t="shared" si="2"/>
        <v>25561.228999999999</v>
      </c>
      <c r="D26" s="11" t="str">
        <f t="shared" si="3"/>
        <v>vis</v>
      </c>
      <c r="E26" s="50">
        <f>VLOOKUP(C26,Active!C$21:E$972,3,FALSE)</f>
        <v>-1617.0460303943744</v>
      </c>
      <c r="F26" s="5" t="s">
        <v>67</v>
      </c>
      <c r="G26" s="11" t="str">
        <f t="shared" si="4"/>
        <v>25561.229</v>
      </c>
      <c r="H26" s="42">
        <f t="shared" si="5"/>
        <v>-1617</v>
      </c>
      <c r="I26" s="51" t="s">
        <v>70</v>
      </c>
      <c r="J26" s="52" t="s">
        <v>71</v>
      </c>
      <c r="K26" s="51">
        <v>-1617</v>
      </c>
      <c r="L26" s="51" t="s">
        <v>72</v>
      </c>
      <c r="M26" s="52" t="s">
        <v>73</v>
      </c>
      <c r="N26" s="52"/>
      <c r="O26" s="53" t="s">
        <v>74</v>
      </c>
      <c r="P26" s="53" t="s">
        <v>75</v>
      </c>
    </row>
    <row r="27" spans="1:16" ht="12.75" customHeight="1" thickBot="1" x14ac:dyDescent="0.25">
      <c r="A27" s="42" t="str">
        <f t="shared" si="0"/>
        <v> MVS 12.4 </v>
      </c>
      <c r="B27" s="5" t="str">
        <f t="shared" si="1"/>
        <v>I</v>
      </c>
      <c r="C27" s="42">
        <f t="shared" si="2"/>
        <v>25687.578000000001</v>
      </c>
      <c r="D27" s="11" t="str">
        <f t="shared" si="3"/>
        <v>vis</v>
      </c>
      <c r="E27" s="50">
        <f>VLOOKUP(C27,Active!C$21:E$972,3,FALSE)</f>
        <v>-1551.0388314517506</v>
      </c>
      <c r="F27" s="5" t="s">
        <v>67</v>
      </c>
      <c r="G27" s="11" t="str">
        <f t="shared" si="4"/>
        <v>25687.578</v>
      </c>
      <c r="H27" s="42">
        <f t="shared" si="5"/>
        <v>-1551</v>
      </c>
      <c r="I27" s="51" t="s">
        <v>76</v>
      </c>
      <c r="J27" s="52" t="s">
        <v>77</v>
      </c>
      <c r="K27" s="51">
        <v>-1551</v>
      </c>
      <c r="L27" s="51" t="s">
        <v>78</v>
      </c>
      <c r="M27" s="52" t="s">
        <v>73</v>
      </c>
      <c r="N27" s="52"/>
      <c r="O27" s="53" t="s">
        <v>74</v>
      </c>
      <c r="P27" s="53" t="s">
        <v>75</v>
      </c>
    </row>
    <row r="28" spans="1:16" ht="12.75" customHeight="1" thickBot="1" x14ac:dyDescent="0.25">
      <c r="A28" s="42" t="str">
        <f t="shared" si="0"/>
        <v> MVS 12.4 </v>
      </c>
      <c r="B28" s="5" t="str">
        <f t="shared" si="1"/>
        <v>I</v>
      </c>
      <c r="C28" s="42">
        <f t="shared" si="2"/>
        <v>26001.486000000001</v>
      </c>
      <c r="D28" s="11" t="str">
        <f t="shared" si="3"/>
        <v>vis</v>
      </c>
      <c r="E28" s="50">
        <f>VLOOKUP(C28,Active!C$21:E$972,3,FALSE)</f>
        <v>-1387.0471274756151</v>
      </c>
      <c r="F28" s="5" t="s">
        <v>67</v>
      </c>
      <c r="G28" s="11" t="str">
        <f t="shared" si="4"/>
        <v>26001.486</v>
      </c>
      <c r="H28" s="42">
        <f t="shared" si="5"/>
        <v>-1387</v>
      </c>
      <c r="I28" s="51" t="s">
        <v>79</v>
      </c>
      <c r="J28" s="52" t="s">
        <v>80</v>
      </c>
      <c r="K28" s="51">
        <v>-1387</v>
      </c>
      <c r="L28" s="51" t="s">
        <v>81</v>
      </c>
      <c r="M28" s="52" t="s">
        <v>73</v>
      </c>
      <c r="N28" s="52"/>
      <c r="O28" s="53" t="s">
        <v>74</v>
      </c>
      <c r="P28" s="53" t="s">
        <v>75</v>
      </c>
    </row>
    <row r="29" spans="1:16" ht="12.75" customHeight="1" thickBot="1" x14ac:dyDescent="0.25">
      <c r="A29" s="42" t="str">
        <f t="shared" si="0"/>
        <v> MVS 12.4 </v>
      </c>
      <c r="B29" s="5" t="str">
        <f t="shared" si="1"/>
        <v>I</v>
      </c>
      <c r="C29" s="42">
        <f t="shared" si="2"/>
        <v>26068.493999999999</v>
      </c>
      <c r="D29" s="11" t="str">
        <f t="shared" si="3"/>
        <v>vis</v>
      </c>
      <c r="E29" s="50">
        <f>VLOOKUP(C29,Active!C$21:E$972,3,FALSE)</f>
        <v>-1352.0408323189686</v>
      </c>
      <c r="F29" s="5" t="s">
        <v>67</v>
      </c>
      <c r="G29" s="11" t="str">
        <f t="shared" si="4"/>
        <v>26068.494</v>
      </c>
      <c r="H29" s="42">
        <f t="shared" si="5"/>
        <v>-1352</v>
      </c>
      <c r="I29" s="51" t="s">
        <v>82</v>
      </c>
      <c r="J29" s="52" t="s">
        <v>83</v>
      </c>
      <c r="K29" s="51">
        <v>-1352</v>
      </c>
      <c r="L29" s="51" t="s">
        <v>84</v>
      </c>
      <c r="M29" s="52" t="s">
        <v>73</v>
      </c>
      <c r="N29" s="52"/>
      <c r="O29" s="53" t="s">
        <v>74</v>
      </c>
      <c r="P29" s="53" t="s">
        <v>75</v>
      </c>
    </row>
    <row r="30" spans="1:16" ht="12.75" customHeight="1" thickBot="1" x14ac:dyDescent="0.25">
      <c r="A30" s="42" t="str">
        <f t="shared" si="0"/>
        <v> MVS 12.4 </v>
      </c>
      <c r="B30" s="5" t="str">
        <f t="shared" si="1"/>
        <v>I</v>
      </c>
      <c r="C30" s="42">
        <f t="shared" si="2"/>
        <v>26826.546999999999</v>
      </c>
      <c r="D30" s="11" t="str">
        <f t="shared" si="3"/>
        <v>vis</v>
      </c>
      <c r="E30" s="50">
        <f>VLOOKUP(C30,Active!C$21:E$972,3,FALSE)</f>
        <v>-956.01905786842349</v>
      </c>
      <c r="F30" s="5" t="s">
        <v>67</v>
      </c>
      <c r="G30" s="11" t="str">
        <f t="shared" si="4"/>
        <v>26826.547</v>
      </c>
      <c r="H30" s="42">
        <f t="shared" si="5"/>
        <v>-956</v>
      </c>
      <c r="I30" s="51" t="s">
        <v>85</v>
      </c>
      <c r="J30" s="52" t="s">
        <v>86</v>
      </c>
      <c r="K30" s="51">
        <v>-956</v>
      </c>
      <c r="L30" s="51" t="s">
        <v>87</v>
      </c>
      <c r="M30" s="52" t="s">
        <v>73</v>
      </c>
      <c r="N30" s="52"/>
      <c r="O30" s="53" t="s">
        <v>74</v>
      </c>
      <c r="P30" s="53" t="s">
        <v>75</v>
      </c>
    </row>
    <row r="31" spans="1:16" ht="12.75" customHeight="1" thickBot="1" x14ac:dyDescent="0.25">
      <c r="A31" s="42" t="str">
        <f t="shared" si="0"/>
        <v> MVS 3.17 </v>
      </c>
      <c r="B31" s="5" t="str">
        <f t="shared" si="1"/>
        <v>I</v>
      </c>
      <c r="C31" s="42">
        <f t="shared" si="2"/>
        <v>30463.495999999999</v>
      </c>
      <c r="D31" s="11" t="str">
        <f t="shared" si="3"/>
        <v>vis</v>
      </c>
      <c r="E31" s="50">
        <f>VLOOKUP(C31,Active!C$21:E$972,3,FALSE)</f>
        <v>943.99452504218561</v>
      </c>
      <c r="F31" s="5" t="s">
        <v>67</v>
      </c>
      <c r="G31" s="11" t="str">
        <f t="shared" si="4"/>
        <v>30463.496</v>
      </c>
      <c r="H31" s="42">
        <f t="shared" si="5"/>
        <v>944</v>
      </c>
      <c r="I31" s="51" t="s">
        <v>93</v>
      </c>
      <c r="J31" s="52" t="s">
        <v>94</v>
      </c>
      <c r="K31" s="51">
        <v>944</v>
      </c>
      <c r="L31" s="51" t="s">
        <v>95</v>
      </c>
      <c r="M31" s="52" t="s">
        <v>73</v>
      </c>
      <c r="N31" s="52"/>
      <c r="O31" s="53" t="s">
        <v>91</v>
      </c>
      <c r="P31" s="53" t="s">
        <v>92</v>
      </c>
    </row>
    <row r="32" spans="1:16" ht="12.75" customHeight="1" thickBot="1" x14ac:dyDescent="0.25">
      <c r="A32" s="42" t="str">
        <f t="shared" si="0"/>
        <v> MVS 12.4 </v>
      </c>
      <c r="B32" s="5" t="str">
        <f t="shared" si="1"/>
        <v>I</v>
      </c>
      <c r="C32" s="42">
        <f t="shared" si="2"/>
        <v>30486.451000000001</v>
      </c>
      <c r="D32" s="11" t="str">
        <f t="shared" si="3"/>
        <v>vis</v>
      </c>
      <c r="E32" s="50">
        <f>VLOOKUP(C32,Active!C$21:E$972,3,FALSE)</f>
        <v>955.986667850819</v>
      </c>
      <c r="F32" s="5" t="s">
        <v>67</v>
      </c>
      <c r="G32" s="11" t="str">
        <f t="shared" si="4"/>
        <v>30486.451</v>
      </c>
      <c r="H32" s="42">
        <f t="shared" si="5"/>
        <v>956</v>
      </c>
      <c r="I32" s="51" t="s">
        <v>96</v>
      </c>
      <c r="J32" s="52" t="s">
        <v>97</v>
      </c>
      <c r="K32" s="51">
        <v>956</v>
      </c>
      <c r="L32" s="51" t="s">
        <v>98</v>
      </c>
      <c r="M32" s="52" t="s">
        <v>73</v>
      </c>
      <c r="N32" s="52"/>
      <c r="O32" s="53" t="s">
        <v>74</v>
      </c>
      <c r="P32" s="53" t="s">
        <v>75</v>
      </c>
    </row>
    <row r="33" spans="1:16" ht="12.75" customHeight="1" thickBot="1" x14ac:dyDescent="0.25">
      <c r="A33" s="42" t="str">
        <f t="shared" si="0"/>
        <v> MVS 3.17 </v>
      </c>
      <c r="B33" s="5" t="str">
        <f t="shared" si="1"/>
        <v>I</v>
      </c>
      <c r="C33" s="42">
        <f t="shared" si="2"/>
        <v>30704.675999999999</v>
      </c>
      <c r="D33" s="11" t="str">
        <f t="shared" si="3"/>
        <v>vis</v>
      </c>
      <c r="E33" s="50">
        <f>VLOOKUP(C33,Active!C$21:E$972,3,FALSE)</f>
        <v>1069.9916935277436</v>
      </c>
      <c r="F33" s="5" t="s">
        <v>67</v>
      </c>
      <c r="G33" s="11" t="str">
        <f t="shared" si="4"/>
        <v>30704.676</v>
      </c>
      <c r="H33" s="42">
        <f t="shared" si="5"/>
        <v>1070</v>
      </c>
      <c r="I33" s="51" t="s">
        <v>99</v>
      </c>
      <c r="J33" s="52" t="s">
        <v>100</v>
      </c>
      <c r="K33" s="51">
        <v>1070</v>
      </c>
      <c r="L33" s="51" t="s">
        <v>101</v>
      </c>
      <c r="M33" s="52" t="s">
        <v>73</v>
      </c>
      <c r="N33" s="52"/>
      <c r="O33" s="53" t="s">
        <v>91</v>
      </c>
      <c r="P33" s="53" t="s">
        <v>92</v>
      </c>
    </row>
    <row r="34" spans="1:16" ht="12.75" customHeight="1" thickBot="1" x14ac:dyDescent="0.25">
      <c r="A34" s="42" t="str">
        <f t="shared" si="0"/>
        <v> MVS 3.17 </v>
      </c>
      <c r="B34" s="5" t="str">
        <f t="shared" si="1"/>
        <v>I</v>
      </c>
      <c r="C34" s="42">
        <f t="shared" si="2"/>
        <v>30819.495999999999</v>
      </c>
      <c r="D34" s="11" t="str">
        <f t="shared" si="3"/>
        <v>vis</v>
      </c>
      <c r="E34" s="50">
        <f>VLOOKUP(C34,Active!C$21:E$972,3,FALSE)</f>
        <v>1129.9759164546515</v>
      </c>
      <c r="F34" s="5" t="s">
        <v>67</v>
      </c>
      <c r="G34" s="11" t="str">
        <f t="shared" si="4"/>
        <v>30819.496</v>
      </c>
      <c r="H34" s="42">
        <f t="shared" si="5"/>
        <v>1130</v>
      </c>
      <c r="I34" s="51" t="s">
        <v>102</v>
      </c>
      <c r="J34" s="52" t="s">
        <v>103</v>
      </c>
      <c r="K34" s="51">
        <v>1130</v>
      </c>
      <c r="L34" s="51" t="s">
        <v>104</v>
      </c>
      <c r="M34" s="52" t="s">
        <v>73</v>
      </c>
      <c r="N34" s="52"/>
      <c r="O34" s="53" t="s">
        <v>91</v>
      </c>
      <c r="P34" s="53" t="s">
        <v>92</v>
      </c>
    </row>
    <row r="35" spans="1:16" ht="12.75" customHeight="1" thickBot="1" x14ac:dyDescent="0.25">
      <c r="A35" s="42" t="str">
        <f t="shared" si="0"/>
        <v> MVS 3.17 </v>
      </c>
      <c r="B35" s="5" t="str">
        <f t="shared" si="1"/>
        <v>I</v>
      </c>
      <c r="C35" s="42">
        <f t="shared" si="2"/>
        <v>31290.420999999998</v>
      </c>
      <c r="D35" s="11" t="str">
        <f t="shared" si="3"/>
        <v>vis</v>
      </c>
      <c r="E35" s="50">
        <f>VLOOKUP(C35,Active!C$21:E$972,3,FALSE)</f>
        <v>1375.9963848560994</v>
      </c>
      <c r="F35" s="5" t="s">
        <v>67</v>
      </c>
      <c r="G35" s="11" t="str">
        <f t="shared" si="4"/>
        <v>31290.421</v>
      </c>
      <c r="H35" s="42">
        <f t="shared" si="5"/>
        <v>1376</v>
      </c>
      <c r="I35" s="51" t="s">
        <v>105</v>
      </c>
      <c r="J35" s="52" t="s">
        <v>106</v>
      </c>
      <c r="K35" s="51">
        <v>1376</v>
      </c>
      <c r="L35" s="51" t="s">
        <v>107</v>
      </c>
      <c r="M35" s="52" t="s">
        <v>73</v>
      </c>
      <c r="N35" s="52"/>
      <c r="O35" s="53" t="s">
        <v>91</v>
      </c>
      <c r="P35" s="53" t="s">
        <v>92</v>
      </c>
    </row>
    <row r="36" spans="1:16" ht="12.75" customHeight="1" thickBot="1" x14ac:dyDescent="0.25">
      <c r="A36" s="42" t="str">
        <f t="shared" si="0"/>
        <v> MVS 3.17 </v>
      </c>
      <c r="B36" s="5" t="str">
        <f t="shared" si="1"/>
        <v>I</v>
      </c>
      <c r="C36" s="42">
        <f t="shared" si="2"/>
        <v>31554.518</v>
      </c>
      <c r="D36" s="11" t="str">
        <f t="shared" si="3"/>
        <v>vis</v>
      </c>
      <c r="E36" s="50">
        <f>VLOOKUP(C36,Active!C$21:E$972,3,FALSE)</f>
        <v>1513.9658442040161</v>
      </c>
      <c r="F36" s="5" t="s">
        <v>67</v>
      </c>
      <c r="G36" s="11" t="str">
        <f t="shared" si="4"/>
        <v>31554.518</v>
      </c>
      <c r="H36" s="42">
        <f t="shared" si="5"/>
        <v>1514</v>
      </c>
      <c r="I36" s="51" t="s">
        <v>108</v>
      </c>
      <c r="J36" s="52" t="s">
        <v>109</v>
      </c>
      <c r="K36" s="51">
        <v>1514</v>
      </c>
      <c r="L36" s="51" t="s">
        <v>110</v>
      </c>
      <c r="M36" s="52" t="s">
        <v>73</v>
      </c>
      <c r="N36" s="52"/>
      <c r="O36" s="53" t="s">
        <v>91</v>
      </c>
      <c r="P36" s="53" t="s">
        <v>92</v>
      </c>
    </row>
    <row r="37" spans="1:16" ht="12.75" customHeight="1" thickBot="1" x14ac:dyDescent="0.25">
      <c r="A37" s="42" t="str">
        <f t="shared" si="0"/>
        <v> MVS 3.17 </v>
      </c>
      <c r="B37" s="5" t="str">
        <f t="shared" si="1"/>
        <v>I</v>
      </c>
      <c r="C37" s="42">
        <f t="shared" si="2"/>
        <v>31556.465</v>
      </c>
      <c r="D37" s="11" t="str">
        <f t="shared" si="3"/>
        <v>vis</v>
      </c>
      <c r="E37" s="50">
        <f>VLOOKUP(C37,Active!C$21:E$972,3,FALSE)</f>
        <v>1514.9829952407579</v>
      </c>
      <c r="F37" s="5" t="s">
        <v>67</v>
      </c>
      <c r="G37" s="11" t="str">
        <f t="shared" si="4"/>
        <v>31556.465</v>
      </c>
      <c r="H37" s="42">
        <f t="shared" si="5"/>
        <v>1515</v>
      </c>
      <c r="I37" s="51" t="s">
        <v>111</v>
      </c>
      <c r="J37" s="52" t="s">
        <v>112</v>
      </c>
      <c r="K37" s="51">
        <v>1515</v>
      </c>
      <c r="L37" s="51" t="s">
        <v>113</v>
      </c>
      <c r="M37" s="52" t="s">
        <v>73</v>
      </c>
      <c r="N37" s="52"/>
      <c r="O37" s="53" t="s">
        <v>91</v>
      </c>
      <c r="P37" s="53" t="s">
        <v>92</v>
      </c>
    </row>
    <row r="38" spans="1:16" ht="12.75" customHeight="1" thickBot="1" x14ac:dyDescent="0.25">
      <c r="A38" s="42" t="str">
        <f t="shared" si="0"/>
        <v> AC 227.17 </v>
      </c>
      <c r="B38" s="5" t="str">
        <f t="shared" si="1"/>
        <v>I</v>
      </c>
      <c r="C38" s="42">
        <f t="shared" si="2"/>
        <v>33882.182999999997</v>
      </c>
      <c r="D38" s="11" t="str">
        <f t="shared" si="3"/>
        <v>vis</v>
      </c>
      <c r="E38" s="50">
        <f>VLOOKUP(C38,Active!C$21:E$972,3,FALSE)</f>
        <v>2729.9837527492327</v>
      </c>
      <c r="F38" s="5" t="s">
        <v>67</v>
      </c>
      <c r="G38" s="11" t="str">
        <f t="shared" si="4"/>
        <v>33882.183</v>
      </c>
      <c r="H38" s="42">
        <f t="shared" si="5"/>
        <v>2730</v>
      </c>
      <c r="I38" s="51" t="s">
        <v>114</v>
      </c>
      <c r="J38" s="52" t="s">
        <v>115</v>
      </c>
      <c r="K38" s="51">
        <v>2730</v>
      </c>
      <c r="L38" s="51" t="s">
        <v>116</v>
      </c>
      <c r="M38" s="52" t="s">
        <v>73</v>
      </c>
      <c r="N38" s="52"/>
      <c r="O38" s="53" t="s">
        <v>117</v>
      </c>
      <c r="P38" s="53" t="s">
        <v>118</v>
      </c>
    </row>
    <row r="39" spans="1:16" ht="12.75" customHeight="1" thickBot="1" x14ac:dyDescent="0.25">
      <c r="A39" s="42" t="str">
        <f t="shared" si="0"/>
        <v> MVS 3.17 </v>
      </c>
      <c r="B39" s="5" t="str">
        <f t="shared" si="1"/>
        <v>I</v>
      </c>
      <c r="C39" s="42">
        <f t="shared" si="2"/>
        <v>35861.497000000003</v>
      </c>
      <c r="D39" s="11" t="str">
        <f t="shared" si="3"/>
        <v>vis</v>
      </c>
      <c r="E39" s="50">
        <f>VLOOKUP(C39,Active!C$21:E$972,3,FALSE)</f>
        <v>3764.0162576991615</v>
      </c>
      <c r="F39" s="5" t="s">
        <v>67</v>
      </c>
      <c r="G39" s="11" t="str">
        <f t="shared" si="4"/>
        <v>35861.497</v>
      </c>
      <c r="H39" s="42">
        <f t="shared" si="5"/>
        <v>3764</v>
      </c>
      <c r="I39" s="51" t="s">
        <v>119</v>
      </c>
      <c r="J39" s="52" t="s">
        <v>120</v>
      </c>
      <c r="K39" s="51">
        <v>3764</v>
      </c>
      <c r="L39" s="51" t="s">
        <v>121</v>
      </c>
      <c r="M39" s="52" t="s">
        <v>73</v>
      </c>
      <c r="N39" s="52"/>
      <c r="O39" s="53" t="s">
        <v>91</v>
      </c>
      <c r="P39" s="53" t="s">
        <v>92</v>
      </c>
    </row>
    <row r="40" spans="1:16" ht="12.75" customHeight="1" thickBot="1" x14ac:dyDescent="0.25">
      <c r="A40" s="42" t="str">
        <f t="shared" si="0"/>
        <v> MVS 3.17 </v>
      </c>
      <c r="B40" s="5" t="str">
        <f t="shared" si="1"/>
        <v>I</v>
      </c>
      <c r="C40" s="42">
        <f t="shared" si="2"/>
        <v>35903.597000000002</v>
      </c>
      <c r="D40" s="11" t="str">
        <f t="shared" si="3"/>
        <v>vis</v>
      </c>
      <c r="E40" s="50">
        <f>VLOOKUP(C40,Active!C$21:E$972,3,FALSE)</f>
        <v>3786.0101244926013</v>
      </c>
      <c r="F40" s="5" t="s">
        <v>67</v>
      </c>
      <c r="G40" s="11" t="str">
        <f t="shared" si="4"/>
        <v>35903.597</v>
      </c>
      <c r="H40" s="42">
        <f t="shared" si="5"/>
        <v>3786</v>
      </c>
      <c r="I40" s="51" t="s">
        <v>122</v>
      </c>
      <c r="J40" s="52" t="s">
        <v>123</v>
      </c>
      <c r="K40" s="51">
        <v>3786</v>
      </c>
      <c r="L40" s="51" t="s">
        <v>124</v>
      </c>
      <c r="M40" s="52" t="s">
        <v>73</v>
      </c>
      <c r="N40" s="52"/>
      <c r="O40" s="53" t="s">
        <v>91</v>
      </c>
      <c r="P40" s="53" t="s">
        <v>92</v>
      </c>
    </row>
    <row r="41" spans="1:16" ht="12.75" customHeight="1" thickBot="1" x14ac:dyDescent="0.25">
      <c r="A41" s="42" t="str">
        <f t="shared" si="0"/>
        <v> MVS 12.4 </v>
      </c>
      <c r="B41" s="5" t="str">
        <f t="shared" si="1"/>
        <v>I</v>
      </c>
      <c r="C41" s="42">
        <f t="shared" si="2"/>
        <v>36307.453999999998</v>
      </c>
      <c r="D41" s="11" t="str">
        <f t="shared" si="3"/>
        <v>vis</v>
      </c>
      <c r="E41" s="50">
        <f>VLOOKUP(C41,Active!C$21:E$972,3,FALSE)</f>
        <v>3996.9929525590724</v>
      </c>
      <c r="F41" s="5" t="s">
        <v>67</v>
      </c>
      <c r="G41" s="11" t="str">
        <f t="shared" si="4"/>
        <v>36307.454</v>
      </c>
      <c r="H41" s="42">
        <f t="shared" si="5"/>
        <v>3997</v>
      </c>
      <c r="I41" s="51" t="s">
        <v>125</v>
      </c>
      <c r="J41" s="52" t="s">
        <v>126</v>
      </c>
      <c r="K41" s="51">
        <v>3997</v>
      </c>
      <c r="L41" s="51" t="s">
        <v>127</v>
      </c>
      <c r="M41" s="52" t="s">
        <v>73</v>
      </c>
      <c r="N41" s="52"/>
      <c r="O41" s="53" t="s">
        <v>74</v>
      </c>
      <c r="P41" s="53" t="s">
        <v>75</v>
      </c>
    </row>
    <row r="42" spans="1:16" ht="12.75" customHeight="1" thickBot="1" x14ac:dyDescent="0.25">
      <c r="A42" s="42" t="str">
        <f t="shared" si="0"/>
        <v> MVS 12.4 </v>
      </c>
      <c r="B42" s="5" t="str">
        <f t="shared" si="1"/>
        <v>I</v>
      </c>
      <c r="C42" s="42">
        <f t="shared" si="2"/>
        <v>36307.483</v>
      </c>
      <c r="D42" s="11" t="str">
        <f t="shared" si="3"/>
        <v>vis</v>
      </c>
      <c r="E42" s="50">
        <f>VLOOKUP(C42,Active!C$21:E$972,3,FALSE)</f>
        <v>3997.0081027285987</v>
      </c>
      <c r="F42" s="5" t="s">
        <v>67</v>
      </c>
      <c r="G42" s="11" t="str">
        <f t="shared" si="4"/>
        <v>36307.483</v>
      </c>
      <c r="H42" s="42">
        <f t="shared" si="5"/>
        <v>3997</v>
      </c>
      <c r="I42" s="51" t="s">
        <v>128</v>
      </c>
      <c r="J42" s="52" t="s">
        <v>129</v>
      </c>
      <c r="K42" s="51">
        <v>3997</v>
      </c>
      <c r="L42" s="51" t="s">
        <v>130</v>
      </c>
      <c r="M42" s="52" t="s">
        <v>73</v>
      </c>
      <c r="N42" s="52"/>
      <c r="O42" s="53" t="s">
        <v>74</v>
      </c>
      <c r="P42" s="53" t="s">
        <v>75</v>
      </c>
    </row>
    <row r="43" spans="1:16" ht="12.75" customHeight="1" thickBot="1" x14ac:dyDescent="0.25">
      <c r="A43" s="42" t="str">
        <f t="shared" ref="A43:A74" si="6">P43</f>
        <v> MVS 3.17 </v>
      </c>
      <c r="B43" s="5" t="str">
        <f t="shared" ref="B43:B74" si="7">IF(H43=INT(H43),"I","II")</f>
        <v>I</v>
      </c>
      <c r="C43" s="42">
        <f t="shared" ref="C43:C74" si="8">1*G43</f>
        <v>36661.591</v>
      </c>
      <c r="D43" s="11" t="str">
        <f t="shared" ref="D43:D74" si="9">VLOOKUP(F43,I$1:J$5,2,FALSE)</f>
        <v>vis</v>
      </c>
      <c r="E43" s="50">
        <f>VLOOKUP(C43,Active!C$21:E$972,3,FALSE)</f>
        <v>4182.0010761844569</v>
      </c>
      <c r="F43" s="5" t="s">
        <v>67</v>
      </c>
      <c r="G43" s="11" t="str">
        <f t="shared" ref="G43:G74" si="10">MID(I43,3,LEN(I43)-3)</f>
        <v>36661.591</v>
      </c>
      <c r="H43" s="42">
        <f t="shared" ref="H43:H74" si="11">1*K43</f>
        <v>4182</v>
      </c>
      <c r="I43" s="51" t="s">
        <v>131</v>
      </c>
      <c r="J43" s="52" t="s">
        <v>132</v>
      </c>
      <c r="K43" s="51">
        <v>4182</v>
      </c>
      <c r="L43" s="51" t="s">
        <v>133</v>
      </c>
      <c r="M43" s="52" t="s">
        <v>73</v>
      </c>
      <c r="N43" s="52"/>
      <c r="O43" s="53" t="s">
        <v>91</v>
      </c>
      <c r="P43" s="53" t="s">
        <v>92</v>
      </c>
    </row>
    <row r="44" spans="1:16" ht="12.75" customHeight="1" thickBot="1" x14ac:dyDescent="0.25">
      <c r="A44" s="42" t="str">
        <f t="shared" si="6"/>
        <v> MVS 3.17 </v>
      </c>
      <c r="B44" s="5" t="str">
        <f t="shared" si="7"/>
        <v>I</v>
      </c>
      <c r="C44" s="42">
        <f t="shared" si="8"/>
        <v>36688.44</v>
      </c>
      <c r="D44" s="11" t="str">
        <f t="shared" si="9"/>
        <v>vis</v>
      </c>
      <c r="E44" s="50">
        <f>VLOOKUP(C44,Active!C$21:E$972,3,FALSE)</f>
        <v>4196.0275210665741</v>
      </c>
      <c r="F44" s="5" t="s">
        <v>67</v>
      </c>
      <c r="G44" s="11" t="str">
        <f t="shared" si="10"/>
        <v>36688.440</v>
      </c>
      <c r="H44" s="42">
        <f t="shared" si="11"/>
        <v>4196</v>
      </c>
      <c r="I44" s="51" t="s">
        <v>134</v>
      </c>
      <c r="J44" s="52" t="s">
        <v>135</v>
      </c>
      <c r="K44" s="51">
        <v>4196</v>
      </c>
      <c r="L44" s="51" t="s">
        <v>136</v>
      </c>
      <c r="M44" s="52" t="s">
        <v>73</v>
      </c>
      <c r="N44" s="52"/>
      <c r="O44" s="53" t="s">
        <v>91</v>
      </c>
      <c r="P44" s="53" t="s">
        <v>92</v>
      </c>
    </row>
    <row r="45" spans="1:16" ht="12.75" customHeight="1" thickBot="1" x14ac:dyDescent="0.25">
      <c r="A45" s="42" t="str">
        <f t="shared" si="6"/>
        <v> AC 227.17 </v>
      </c>
      <c r="B45" s="5" t="str">
        <f t="shared" si="7"/>
        <v>I</v>
      </c>
      <c r="C45" s="42">
        <f t="shared" si="8"/>
        <v>36715.214</v>
      </c>
      <c r="D45" s="11" t="str">
        <f t="shared" si="9"/>
        <v>vis</v>
      </c>
      <c r="E45" s="50">
        <f>VLOOKUP(C45,Active!C$21:E$972,3,FALSE)</f>
        <v>4210.0147844757785</v>
      </c>
      <c r="F45" s="5" t="s">
        <v>67</v>
      </c>
      <c r="G45" s="11" t="str">
        <f t="shared" si="10"/>
        <v>36715.214</v>
      </c>
      <c r="H45" s="42">
        <f t="shared" si="11"/>
        <v>4210</v>
      </c>
      <c r="I45" s="51" t="s">
        <v>137</v>
      </c>
      <c r="J45" s="52" t="s">
        <v>138</v>
      </c>
      <c r="K45" s="51">
        <v>4210</v>
      </c>
      <c r="L45" s="51" t="s">
        <v>139</v>
      </c>
      <c r="M45" s="52" t="s">
        <v>73</v>
      </c>
      <c r="N45" s="52"/>
      <c r="O45" s="53" t="s">
        <v>117</v>
      </c>
      <c r="P45" s="53" t="s">
        <v>118</v>
      </c>
    </row>
    <row r="46" spans="1:16" ht="12.75" customHeight="1" thickBot="1" x14ac:dyDescent="0.25">
      <c r="A46" s="42" t="str">
        <f t="shared" si="6"/>
        <v> MVS 3.17 </v>
      </c>
      <c r="B46" s="5" t="str">
        <f t="shared" si="7"/>
        <v>I</v>
      </c>
      <c r="C46" s="42">
        <f t="shared" si="8"/>
        <v>37044.481</v>
      </c>
      <c r="D46" s="11" t="str">
        <f t="shared" si="9"/>
        <v>vis</v>
      </c>
      <c r="E46" s="50">
        <f>VLOOKUP(C46,Active!C$21:E$972,3,FALSE)</f>
        <v>4382.0303316842292</v>
      </c>
      <c r="F46" s="5" t="s">
        <v>67</v>
      </c>
      <c r="G46" s="11" t="str">
        <f t="shared" si="10"/>
        <v>37044.481</v>
      </c>
      <c r="H46" s="42">
        <f t="shared" si="11"/>
        <v>4382</v>
      </c>
      <c r="I46" s="51" t="s">
        <v>140</v>
      </c>
      <c r="J46" s="52" t="s">
        <v>141</v>
      </c>
      <c r="K46" s="51">
        <v>4382</v>
      </c>
      <c r="L46" s="51" t="s">
        <v>142</v>
      </c>
      <c r="M46" s="52" t="s">
        <v>73</v>
      </c>
      <c r="N46" s="52"/>
      <c r="O46" s="53" t="s">
        <v>91</v>
      </c>
      <c r="P46" s="53" t="s">
        <v>92</v>
      </c>
    </row>
    <row r="47" spans="1:16" ht="12.75" customHeight="1" thickBot="1" x14ac:dyDescent="0.25">
      <c r="A47" s="42" t="str">
        <f t="shared" si="6"/>
        <v> MVS 12.4 </v>
      </c>
      <c r="B47" s="5" t="str">
        <f t="shared" si="7"/>
        <v>I</v>
      </c>
      <c r="C47" s="42">
        <f t="shared" si="8"/>
        <v>37350.644</v>
      </c>
      <c r="D47" s="11" t="str">
        <f t="shared" si="9"/>
        <v>vis</v>
      </c>
      <c r="E47" s="50">
        <f>VLOOKUP(C47,Active!C$21:E$972,3,FALSE)</f>
        <v>4541.9758955578664</v>
      </c>
      <c r="F47" s="5" t="s">
        <v>67</v>
      </c>
      <c r="G47" s="11" t="str">
        <f t="shared" si="10"/>
        <v>37350.644</v>
      </c>
      <c r="H47" s="42">
        <f t="shared" si="11"/>
        <v>4542</v>
      </c>
      <c r="I47" s="51" t="s">
        <v>143</v>
      </c>
      <c r="J47" s="52" t="s">
        <v>144</v>
      </c>
      <c r="K47" s="51">
        <v>4542</v>
      </c>
      <c r="L47" s="51" t="s">
        <v>104</v>
      </c>
      <c r="M47" s="52" t="s">
        <v>73</v>
      </c>
      <c r="N47" s="52"/>
      <c r="O47" s="53" t="s">
        <v>74</v>
      </c>
      <c r="P47" s="53" t="s">
        <v>75</v>
      </c>
    </row>
    <row r="48" spans="1:16" ht="12.75" customHeight="1" thickBot="1" x14ac:dyDescent="0.25">
      <c r="A48" s="42" t="str">
        <f t="shared" si="6"/>
        <v> MVS 12.4 </v>
      </c>
      <c r="B48" s="5" t="str">
        <f t="shared" si="7"/>
        <v>I</v>
      </c>
      <c r="C48" s="42">
        <f t="shared" si="8"/>
        <v>37779.457000000002</v>
      </c>
      <c r="D48" s="11" t="str">
        <f t="shared" si="9"/>
        <v>vis</v>
      </c>
      <c r="E48" s="50">
        <f>VLOOKUP(C48,Active!C$21:E$972,3,FALSE)</f>
        <v>4765.9962281302096</v>
      </c>
      <c r="F48" s="5" t="s">
        <v>67</v>
      </c>
      <c r="G48" s="11" t="str">
        <f t="shared" si="10"/>
        <v>37779.457</v>
      </c>
      <c r="H48" s="42">
        <f t="shared" si="11"/>
        <v>4766</v>
      </c>
      <c r="I48" s="51" t="s">
        <v>145</v>
      </c>
      <c r="J48" s="52" t="s">
        <v>146</v>
      </c>
      <c r="K48" s="51">
        <v>4766</v>
      </c>
      <c r="L48" s="51" t="s">
        <v>107</v>
      </c>
      <c r="M48" s="52" t="s">
        <v>73</v>
      </c>
      <c r="N48" s="52"/>
      <c r="O48" s="53" t="s">
        <v>74</v>
      </c>
      <c r="P48" s="53" t="s">
        <v>75</v>
      </c>
    </row>
    <row r="49" spans="1:16" ht="12.75" customHeight="1" thickBot="1" x14ac:dyDescent="0.25">
      <c r="A49" s="42" t="str">
        <f t="shared" si="6"/>
        <v> MVS 3.17 </v>
      </c>
      <c r="B49" s="5" t="str">
        <f t="shared" si="7"/>
        <v>I</v>
      </c>
      <c r="C49" s="42">
        <f t="shared" si="8"/>
        <v>37871.421999999999</v>
      </c>
      <c r="D49" s="11" t="str">
        <f t="shared" si="9"/>
        <v>vis</v>
      </c>
      <c r="E49" s="50">
        <f>VLOOKUP(C49,Active!C$21:E$972,3,FALSE)</f>
        <v>4814.040550212364</v>
      </c>
      <c r="F49" s="5" t="s">
        <v>67</v>
      </c>
      <c r="G49" s="11" t="str">
        <f t="shared" si="10"/>
        <v>37871.422</v>
      </c>
      <c r="H49" s="42">
        <f t="shared" si="11"/>
        <v>4814</v>
      </c>
      <c r="I49" s="51" t="s">
        <v>147</v>
      </c>
      <c r="J49" s="52" t="s">
        <v>148</v>
      </c>
      <c r="K49" s="51">
        <v>4814</v>
      </c>
      <c r="L49" s="51" t="s">
        <v>149</v>
      </c>
      <c r="M49" s="52" t="s">
        <v>73</v>
      </c>
      <c r="N49" s="52"/>
      <c r="O49" s="53" t="s">
        <v>91</v>
      </c>
      <c r="P49" s="53" t="s">
        <v>92</v>
      </c>
    </row>
    <row r="50" spans="1:16" ht="12.75" customHeight="1" thickBot="1" x14ac:dyDescent="0.25">
      <c r="A50" s="42" t="str">
        <f t="shared" si="6"/>
        <v> MVS 12.4 </v>
      </c>
      <c r="B50" s="5" t="str">
        <f t="shared" si="7"/>
        <v>I</v>
      </c>
      <c r="C50" s="42">
        <f t="shared" si="8"/>
        <v>37938.364000000001</v>
      </c>
      <c r="D50" s="11" t="str">
        <f t="shared" si="9"/>
        <v>vis</v>
      </c>
      <c r="E50" s="50">
        <f>VLOOKUP(C50,Active!C$21:E$972,3,FALSE)</f>
        <v>4849.012365672852</v>
      </c>
      <c r="F50" s="5" t="s">
        <v>67</v>
      </c>
      <c r="G50" s="11" t="str">
        <f t="shared" si="10"/>
        <v>37938.364</v>
      </c>
      <c r="H50" s="42">
        <f t="shared" si="11"/>
        <v>4849</v>
      </c>
      <c r="I50" s="51" t="s">
        <v>150</v>
      </c>
      <c r="J50" s="52" t="s">
        <v>151</v>
      </c>
      <c r="K50" s="51">
        <v>4849</v>
      </c>
      <c r="L50" s="51" t="s">
        <v>152</v>
      </c>
      <c r="M50" s="52" t="s">
        <v>73</v>
      </c>
      <c r="N50" s="52"/>
      <c r="O50" s="53" t="s">
        <v>74</v>
      </c>
      <c r="P50" s="53" t="s">
        <v>75</v>
      </c>
    </row>
    <row r="51" spans="1:16" ht="12.75" customHeight="1" thickBot="1" x14ac:dyDescent="0.25">
      <c r="A51" s="42" t="str">
        <f t="shared" si="6"/>
        <v> MVS 3.17 </v>
      </c>
      <c r="B51" s="5" t="str">
        <f t="shared" si="7"/>
        <v>I</v>
      </c>
      <c r="C51" s="42">
        <f t="shared" si="8"/>
        <v>38112.584000000003</v>
      </c>
      <c r="D51" s="11" t="str">
        <f t="shared" si="9"/>
        <v>vis</v>
      </c>
      <c r="E51" s="50">
        <f>VLOOKUP(C51,Active!C$21:E$972,3,FALSE)</f>
        <v>4940.0283151444246</v>
      </c>
      <c r="F51" s="5" t="s">
        <v>67</v>
      </c>
      <c r="G51" s="11" t="str">
        <f t="shared" si="10"/>
        <v>38112.584</v>
      </c>
      <c r="H51" s="42">
        <f t="shared" si="11"/>
        <v>4940</v>
      </c>
      <c r="I51" s="51" t="s">
        <v>153</v>
      </c>
      <c r="J51" s="52" t="s">
        <v>154</v>
      </c>
      <c r="K51" s="51">
        <v>4940</v>
      </c>
      <c r="L51" s="51" t="s">
        <v>155</v>
      </c>
      <c r="M51" s="52" t="s">
        <v>73</v>
      </c>
      <c r="N51" s="52"/>
      <c r="O51" s="53" t="s">
        <v>91</v>
      </c>
      <c r="P51" s="53" t="s">
        <v>92</v>
      </c>
    </row>
    <row r="52" spans="1:16" ht="12.75" customHeight="1" thickBot="1" x14ac:dyDescent="0.25">
      <c r="A52" s="42" t="str">
        <f t="shared" si="6"/>
        <v> MVS 3.17 </v>
      </c>
      <c r="B52" s="5" t="str">
        <f t="shared" si="7"/>
        <v>I</v>
      </c>
      <c r="C52" s="42">
        <f t="shared" si="8"/>
        <v>38204.455999999998</v>
      </c>
      <c r="D52" s="11" t="str">
        <f t="shared" si="9"/>
        <v>vis</v>
      </c>
      <c r="E52" s="50">
        <f>VLOOKUP(C52,Active!C$21:E$972,3,FALSE)</f>
        <v>4988.0240522001704</v>
      </c>
      <c r="F52" s="5" t="s">
        <v>67</v>
      </c>
      <c r="G52" s="11" t="str">
        <f t="shared" si="10"/>
        <v>38204.456</v>
      </c>
      <c r="H52" s="42">
        <f t="shared" si="11"/>
        <v>4988</v>
      </c>
      <c r="I52" s="51" t="s">
        <v>156</v>
      </c>
      <c r="J52" s="52" t="s">
        <v>157</v>
      </c>
      <c r="K52" s="51">
        <v>4988</v>
      </c>
      <c r="L52" s="51" t="s">
        <v>158</v>
      </c>
      <c r="M52" s="52" t="s">
        <v>73</v>
      </c>
      <c r="N52" s="52"/>
      <c r="O52" s="53" t="s">
        <v>91</v>
      </c>
      <c r="P52" s="53" t="s">
        <v>92</v>
      </c>
    </row>
    <row r="53" spans="1:16" ht="12.75" customHeight="1" thickBot="1" x14ac:dyDescent="0.25">
      <c r="A53" s="42" t="str">
        <f t="shared" si="6"/>
        <v> MVS 12.4 </v>
      </c>
      <c r="B53" s="5" t="str">
        <f t="shared" si="7"/>
        <v>I</v>
      </c>
      <c r="C53" s="42">
        <f t="shared" si="8"/>
        <v>38227.411</v>
      </c>
      <c r="D53" s="11" t="str">
        <f t="shared" si="9"/>
        <v>vis</v>
      </c>
      <c r="E53" s="50">
        <f>VLOOKUP(C53,Active!C$21:E$972,3,FALSE)</f>
        <v>5000.0161950088032</v>
      </c>
      <c r="F53" s="5" t="s">
        <v>67</v>
      </c>
      <c r="G53" s="11" t="str">
        <f t="shared" si="10"/>
        <v>38227.411</v>
      </c>
      <c r="H53" s="42">
        <f t="shared" si="11"/>
        <v>5000</v>
      </c>
      <c r="I53" s="51" t="s">
        <v>159</v>
      </c>
      <c r="J53" s="52" t="s">
        <v>160</v>
      </c>
      <c r="K53" s="51">
        <v>5000</v>
      </c>
      <c r="L53" s="51" t="s">
        <v>121</v>
      </c>
      <c r="M53" s="52" t="s">
        <v>73</v>
      </c>
      <c r="N53" s="52"/>
      <c r="O53" s="53" t="s">
        <v>74</v>
      </c>
      <c r="P53" s="53" t="s">
        <v>75</v>
      </c>
    </row>
    <row r="54" spans="1:16" ht="12.75" customHeight="1" thickBot="1" x14ac:dyDescent="0.25">
      <c r="A54" s="42" t="str">
        <f t="shared" si="6"/>
        <v> MVS 3.17 </v>
      </c>
      <c r="B54" s="5" t="str">
        <f t="shared" si="7"/>
        <v>I</v>
      </c>
      <c r="C54" s="42">
        <f t="shared" si="8"/>
        <v>38319.292000000001</v>
      </c>
      <c r="D54" s="11" t="str">
        <f t="shared" si="9"/>
        <v>vis</v>
      </c>
      <c r="E54" s="50">
        <f>VLOOKUP(C54,Active!C$21:E$972,3,FALSE)</f>
        <v>5048.016633841301</v>
      </c>
      <c r="F54" s="5" t="s">
        <v>67</v>
      </c>
      <c r="G54" s="11" t="str">
        <f t="shared" si="10"/>
        <v>38319.292</v>
      </c>
      <c r="H54" s="42">
        <f t="shared" si="11"/>
        <v>5048</v>
      </c>
      <c r="I54" s="51" t="s">
        <v>161</v>
      </c>
      <c r="J54" s="52" t="s">
        <v>162</v>
      </c>
      <c r="K54" s="51">
        <v>5048</v>
      </c>
      <c r="L54" s="51" t="s">
        <v>163</v>
      </c>
      <c r="M54" s="52" t="s">
        <v>73</v>
      </c>
      <c r="N54" s="52"/>
      <c r="O54" s="53" t="s">
        <v>91</v>
      </c>
      <c r="P54" s="53" t="s">
        <v>92</v>
      </c>
    </row>
    <row r="55" spans="1:16" ht="12.75" customHeight="1" thickBot="1" x14ac:dyDescent="0.25">
      <c r="A55" s="42" t="str">
        <f t="shared" si="6"/>
        <v> MVS 3.17 </v>
      </c>
      <c r="B55" s="5" t="str">
        <f t="shared" si="7"/>
        <v>I</v>
      </c>
      <c r="C55" s="42">
        <f t="shared" si="8"/>
        <v>38560.46</v>
      </c>
      <c r="D55" s="11" t="str">
        <f t="shared" si="9"/>
        <v>vis</v>
      </c>
      <c r="E55" s="50">
        <f>VLOOKUP(C55,Active!C$21:E$972,3,FALSE)</f>
        <v>5174.007533291192</v>
      </c>
      <c r="F55" s="5" t="s">
        <v>67</v>
      </c>
      <c r="G55" s="11" t="str">
        <f t="shared" si="10"/>
        <v>38560.460</v>
      </c>
      <c r="H55" s="42">
        <f t="shared" si="11"/>
        <v>5174</v>
      </c>
      <c r="I55" s="51" t="s">
        <v>164</v>
      </c>
      <c r="J55" s="52" t="s">
        <v>165</v>
      </c>
      <c r="K55" s="51">
        <v>5174</v>
      </c>
      <c r="L55" s="51" t="s">
        <v>166</v>
      </c>
      <c r="M55" s="52" t="s">
        <v>73</v>
      </c>
      <c r="N55" s="52"/>
      <c r="O55" s="53" t="s">
        <v>91</v>
      </c>
      <c r="P55" s="53" t="s">
        <v>92</v>
      </c>
    </row>
    <row r="56" spans="1:16" ht="12.75" customHeight="1" thickBot="1" x14ac:dyDescent="0.25">
      <c r="A56" s="42" t="str">
        <f t="shared" si="6"/>
        <v> MVS 3.17 </v>
      </c>
      <c r="B56" s="5" t="str">
        <f t="shared" si="7"/>
        <v>I</v>
      </c>
      <c r="C56" s="42">
        <f t="shared" si="8"/>
        <v>38583.440000000002</v>
      </c>
      <c r="D56" s="11" t="str">
        <f t="shared" si="9"/>
        <v>vis</v>
      </c>
      <c r="E56" s="50">
        <f>VLOOKUP(C56,Active!C$21:E$972,3,FALSE)</f>
        <v>5186.0127365907956</v>
      </c>
      <c r="F56" s="5" t="s">
        <v>67</v>
      </c>
      <c r="G56" s="11" t="str">
        <f t="shared" si="10"/>
        <v>38583.440</v>
      </c>
      <c r="H56" s="42">
        <f t="shared" si="11"/>
        <v>5186</v>
      </c>
      <c r="I56" s="51" t="s">
        <v>167</v>
      </c>
      <c r="J56" s="52" t="s">
        <v>168</v>
      </c>
      <c r="K56" s="51">
        <v>5186</v>
      </c>
      <c r="L56" s="51" t="s">
        <v>152</v>
      </c>
      <c r="M56" s="52" t="s">
        <v>73</v>
      </c>
      <c r="N56" s="52"/>
      <c r="O56" s="53" t="s">
        <v>91</v>
      </c>
      <c r="P56" s="53" t="s">
        <v>92</v>
      </c>
    </row>
    <row r="57" spans="1:16" ht="12.75" customHeight="1" thickBot="1" x14ac:dyDescent="0.25">
      <c r="A57" s="42" t="str">
        <f t="shared" si="6"/>
        <v> MVS 3.17 </v>
      </c>
      <c r="B57" s="5" t="str">
        <f t="shared" si="7"/>
        <v>I</v>
      </c>
      <c r="C57" s="42">
        <f t="shared" si="8"/>
        <v>38650.353000000003</v>
      </c>
      <c r="D57" s="11" t="str">
        <f t="shared" si="9"/>
        <v>vis</v>
      </c>
      <c r="E57" s="50">
        <f>VLOOKUP(C57,Active!C$21:E$972,3,FALSE)</f>
        <v>5220.9694018817581</v>
      </c>
      <c r="F57" s="5" t="s">
        <v>67</v>
      </c>
      <c r="G57" s="11" t="str">
        <f t="shared" si="10"/>
        <v>38650.353</v>
      </c>
      <c r="H57" s="42">
        <f t="shared" si="11"/>
        <v>5221</v>
      </c>
      <c r="I57" s="51" t="s">
        <v>169</v>
      </c>
      <c r="J57" s="52" t="s">
        <v>170</v>
      </c>
      <c r="K57" s="51">
        <v>5221</v>
      </c>
      <c r="L57" s="51" t="s">
        <v>171</v>
      </c>
      <c r="M57" s="52" t="s">
        <v>73</v>
      </c>
      <c r="N57" s="52"/>
      <c r="O57" s="53" t="s">
        <v>91</v>
      </c>
      <c r="P57" s="53" t="s">
        <v>92</v>
      </c>
    </row>
    <row r="58" spans="1:16" ht="12.75" customHeight="1" thickBot="1" x14ac:dyDescent="0.25">
      <c r="A58" s="42" t="str">
        <f t="shared" si="6"/>
        <v> MVS 3.17 </v>
      </c>
      <c r="B58" s="5" t="str">
        <f t="shared" si="7"/>
        <v>I</v>
      </c>
      <c r="C58" s="42">
        <f t="shared" si="8"/>
        <v>38675.334999999999</v>
      </c>
      <c r="D58" s="11" t="str">
        <f t="shared" si="9"/>
        <v>vis</v>
      </c>
      <c r="E58" s="50">
        <f>VLOOKUP(C58,Active!C$21:E$972,3,FALSE)</f>
        <v>5234.0204892982338</v>
      </c>
      <c r="F58" s="5" t="s">
        <v>67</v>
      </c>
      <c r="G58" s="11" t="str">
        <f t="shared" si="10"/>
        <v>38675.335</v>
      </c>
      <c r="H58" s="42">
        <f t="shared" si="11"/>
        <v>5234</v>
      </c>
      <c r="I58" s="51" t="s">
        <v>172</v>
      </c>
      <c r="J58" s="52" t="s">
        <v>173</v>
      </c>
      <c r="K58" s="51">
        <v>5234</v>
      </c>
      <c r="L58" s="51" t="s">
        <v>174</v>
      </c>
      <c r="M58" s="52" t="s">
        <v>73</v>
      </c>
      <c r="N58" s="52"/>
      <c r="O58" s="53" t="s">
        <v>91</v>
      </c>
      <c r="P58" s="53" t="s">
        <v>92</v>
      </c>
    </row>
    <row r="59" spans="1:16" ht="12.75" customHeight="1" thickBot="1" x14ac:dyDescent="0.25">
      <c r="A59" s="42" t="str">
        <f t="shared" si="6"/>
        <v> MVS 12.4 </v>
      </c>
      <c r="B59" s="5" t="str">
        <f t="shared" si="7"/>
        <v>I</v>
      </c>
      <c r="C59" s="42">
        <f t="shared" si="8"/>
        <v>38849.476000000002</v>
      </c>
      <c r="D59" s="11" t="str">
        <f t="shared" si="9"/>
        <v>vis</v>
      </c>
      <c r="E59" s="50">
        <f>VLOOKUP(C59,Active!C$21:E$972,3,FALSE)</f>
        <v>5324.9951676183427</v>
      </c>
      <c r="F59" s="5" t="s">
        <v>67</v>
      </c>
      <c r="G59" s="11" t="str">
        <f t="shared" si="10"/>
        <v>38849.476</v>
      </c>
      <c r="H59" s="42">
        <f t="shared" si="11"/>
        <v>5325</v>
      </c>
      <c r="I59" s="51" t="s">
        <v>175</v>
      </c>
      <c r="J59" s="52" t="s">
        <v>176</v>
      </c>
      <c r="K59" s="51">
        <v>5325</v>
      </c>
      <c r="L59" s="51" t="s">
        <v>177</v>
      </c>
      <c r="M59" s="52" t="s">
        <v>73</v>
      </c>
      <c r="N59" s="52"/>
      <c r="O59" s="53" t="s">
        <v>74</v>
      </c>
      <c r="P59" s="53" t="s">
        <v>75</v>
      </c>
    </row>
    <row r="60" spans="1:16" ht="12.75" customHeight="1" thickBot="1" x14ac:dyDescent="0.25">
      <c r="A60" s="42" t="str">
        <f t="shared" si="6"/>
        <v> MVS 12.4 </v>
      </c>
      <c r="B60" s="5" t="str">
        <f t="shared" si="7"/>
        <v>I</v>
      </c>
      <c r="C60" s="42">
        <f t="shared" si="8"/>
        <v>38849.525999999998</v>
      </c>
      <c r="D60" s="11" t="str">
        <f t="shared" si="9"/>
        <v>vis</v>
      </c>
      <c r="E60" s="50">
        <f>VLOOKUP(C60,Active!C$21:E$972,3,FALSE)</f>
        <v>5325.021288600281</v>
      </c>
      <c r="F60" s="5" t="s">
        <v>67</v>
      </c>
      <c r="G60" s="11" t="str">
        <f t="shared" si="10"/>
        <v>38849.526</v>
      </c>
      <c r="H60" s="42">
        <f t="shared" si="11"/>
        <v>5325</v>
      </c>
      <c r="I60" s="51" t="s">
        <v>178</v>
      </c>
      <c r="J60" s="52" t="s">
        <v>179</v>
      </c>
      <c r="K60" s="51">
        <v>5325</v>
      </c>
      <c r="L60" s="51" t="s">
        <v>180</v>
      </c>
      <c r="M60" s="52" t="s">
        <v>73</v>
      </c>
      <c r="N60" s="52"/>
      <c r="O60" s="53" t="s">
        <v>74</v>
      </c>
      <c r="P60" s="53" t="s">
        <v>75</v>
      </c>
    </row>
    <row r="61" spans="1:16" ht="12.75" customHeight="1" thickBot="1" x14ac:dyDescent="0.25">
      <c r="A61" s="42" t="str">
        <f t="shared" si="6"/>
        <v> MVS 12.4 </v>
      </c>
      <c r="B61" s="5" t="str">
        <f t="shared" si="7"/>
        <v>I</v>
      </c>
      <c r="C61" s="42">
        <f t="shared" si="8"/>
        <v>39205.574000000001</v>
      </c>
      <c r="D61" s="11" t="str">
        <f t="shared" si="9"/>
        <v>vis</v>
      </c>
      <c r="E61" s="50">
        <f>VLOOKUP(C61,Active!C$21:E$972,3,FALSE)</f>
        <v>5511.0277561554103</v>
      </c>
      <c r="F61" s="5" t="s">
        <v>67</v>
      </c>
      <c r="G61" s="11" t="str">
        <f t="shared" si="10"/>
        <v>39205.574</v>
      </c>
      <c r="H61" s="42">
        <f t="shared" si="11"/>
        <v>5511</v>
      </c>
      <c r="I61" s="51" t="s">
        <v>181</v>
      </c>
      <c r="J61" s="52" t="s">
        <v>182</v>
      </c>
      <c r="K61" s="51">
        <v>5511</v>
      </c>
      <c r="L61" s="51" t="s">
        <v>136</v>
      </c>
      <c r="M61" s="52" t="s">
        <v>73</v>
      </c>
      <c r="N61" s="52"/>
      <c r="O61" s="53" t="s">
        <v>74</v>
      </c>
      <c r="P61" s="53" t="s">
        <v>75</v>
      </c>
    </row>
    <row r="62" spans="1:16" ht="12.75" customHeight="1" thickBot="1" x14ac:dyDescent="0.25">
      <c r="A62" s="42" t="str">
        <f t="shared" si="6"/>
        <v> MVS 12.4 </v>
      </c>
      <c r="B62" s="5" t="str">
        <f t="shared" si="7"/>
        <v>I</v>
      </c>
      <c r="C62" s="42">
        <f t="shared" si="8"/>
        <v>39816.224999999999</v>
      </c>
      <c r="D62" s="11" t="str">
        <f t="shared" si="9"/>
        <v>vis</v>
      </c>
      <c r="E62" s="50">
        <f>VLOOKUP(C62,Active!C$21:E$972,3,FALSE)</f>
        <v>5830.0438310076952</v>
      </c>
      <c r="F62" s="5" t="s">
        <v>67</v>
      </c>
      <c r="G62" s="11" t="str">
        <f t="shared" si="10"/>
        <v>39816.225</v>
      </c>
      <c r="H62" s="42">
        <f t="shared" si="11"/>
        <v>5830</v>
      </c>
      <c r="I62" s="51" t="s">
        <v>183</v>
      </c>
      <c r="J62" s="52" t="s">
        <v>184</v>
      </c>
      <c r="K62" s="51">
        <v>5830</v>
      </c>
      <c r="L62" s="51" t="s">
        <v>185</v>
      </c>
      <c r="M62" s="52" t="s">
        <v>73</v>
      </c>
      <c r="N62" s="52"/>
      <c r="O62" s="53" t="s">
        <v>74</v>
      </c>
      <c r="P62" s="53" t="s">
        <v>75</v>
      </c>
    </row>
    <row r="63" spans="1:16" ht="12.75" customHeight="1" thickBot="1" x14ac:dyDescent="0.25">
      <c r="A63" s="42" t="str">
        <f t="shared" si="6"/>
        <v> MVS 12.4 </v>
      </c>
      <c r="B63" s="5" t="str">
        <f t="shared" si="7"/>
        <v>I</v>
      </c>
      <c r="C63" s="42">
        <f t="shared" si="8"/>
        <v>39827.658000000003</v>
      </c>
      <c r="D63" s="11" t="str">
        <f t="shared" si="9"/>
        <v>vis</v>
      </c>
      <c r="E63" s="50">
        <f>VLOOKUP(C63,Active!C$21:E$972,3,FALSE)</f>
        <v>5836.0166547380877</v>
      </c>
      <c r="F63" s="5" t="s">
        <v>67</v>
      </c>
      <c r="G63" s="11" t="str">
        <f t="shared" si="10"/>
        <v>39827.658</v>
      </c>
      <c r="H63" s="42">
        <f t="shared" si="11"/>
        <v>5836</v>
      </c>
      <c r="I63" s="51" t="s">
        <v>186</v>
      </c>
      <c r="J63" s="52" t="s">
        <v>187</v>
      </c>
      <c r="K63" s="51">
        <v>5836</v>
      </c>
      <c r="L63" s="51" t="s">
        <v>163</v>
      </c>
      <c r="M63" s="52" t="s">
        <v>73</v>
      </c>
      <c r="N63" s="52"/>
      <c r="O63" s="53" t="s">
        <v>74</v>
      </c>
      <c r="P63" s="53" t="s">
        <v>75</v>
      </c>
    </row>
    <row r="64" spans="1:16" ht="12.75" customHeight="1" thickBot="1" x14ac:dyDescent="0.25">
      <c r="A64" s="42" t="str">
        <f t="shared" si="6"/>
        <v> MVS 12.4 </v>
      </c>
      <c r="B64" s="5" t="str">
        <f t="shared" si="7"/>
        <v>I</v>
      </c>
      <c r="C64" s="42">
        <f t="shared" si="8"/>
        <v>39827.688000000002</v>
      </c>
      <c r="D64" s="11" t="str">
        <f t="shared" si="9"/>
        <v>vis</v>
      </c>
      <c r="E64" s="50">
        <f>VLOOKUP(C64,Active!C$21:E$972,3,FALSE)</f>
        <v>5836.0323273272506</v>
      </c>
      <c r="F64" s="5" t="s">
        <v>67</v>
      </c>
      <c r="G64" s="11" t="str">
        <f t="shared" si="10"/>
        <v>39827.688</v>
      </c>
      <c r="H64" s="42">
        <f t="shared" si="11"/>
        <v>5836</v>
      </c>
      <c r="I64" s="51" t="s">
        <v>188</v>
      </c>
      <c r="J64" s="52" t="s">
        <v>189</v>
      </c>
      <c r="K64" s="51">
        <v>5836</v>
      </c>
      <c r="L64" s="51" t="s">
        <v>190</v>
      </c>
      <c r="M64" s="52" t="s">
        <v>73</v>
      </c>
      <c r="N64" s="52"/>
      <c r="O64" s="53" t="s">
        <v>74</v>
      </c>
      <c r="P64" s="53" t="s">
        <v>75</v>
      </c>
    </row>
    <row r="65" spans="1:16" ht="12.75" customHeight="1" thickBot="1" x14ac:dyDescent="0.25">
      <c r="A65" s="42" t="str">
        <f t="shared" si="6"/>
        <v> MVS 12.4 </v>
      </c>
      <c r="B65" s="5" t="str">
        <f t="shared" si="7"/>
        <v>I</v>
      </c>
      <c r="C65" s="42">
        <f t="shared" si="8"/>
        <v>39894.639999999999</v>
      </c>
      <c r="D65" s="11" t="str">
        <f t="shared" si="9"/>
        <v>vis</v>
      </c>
      <c r="E65" s="50">
        <f>VLOOKUP(C65,Active!C$21:E$972,3,FALSE)</f>
        <v>5871.0093669841244</v>
      </c>
      <c r="F65" s="5" t="s">
        <v>67</v>
      </c>
      <c r="G65" s="11" t="str">
        <f t="shared" si="10"/>
        <v>39894.640</v>
      </c>
      <c r="H65" s="42">
        <f t="shared" si="11"/>
        <v>5871</v>
      </c>
      <c r="I65" s="51" t="s">
        <v>191</v>
      </c>
      <c r="J65" s="52" t="s">
        <v>192</v>
      </c>
      <c r="K65" s="51">
        <v>5871</v>
      </c>
      <c r="L65" s="51" t="s">
        <v>193</v>
      </c>
      <c r="M65" s="52" t="s">
        <v>73</v>
      </c>
      <c r="N65" s="52"/>
      <c r="O65" s="53" t="s">
        <v>74</v>
      </c>
      <c r="P65" s="53" t="s">
        <v>75</v>
      </c>
    </row>
    <row r="66" spans="1:16" ht="12.75" customHeight="1" thickBot="1" x14ac:dyDescent="0.25">
      <c r="A66" s="42" t="str">
        <f t="shared" si="6"/>
        <v> MVS 12.4 </v>
      </c>
      <c r="B66" s="5" t="str">
        <f t="shared" si="7"/>
        <v>I</v>
      </c>
      <c r="C66" s="42">
        <f t="shared" si="8"/>
        <v>39917.595999999998</v>
      </c>
      <c r="D66" s="11" t="str">
        <f t="shared" si="9"/>
        <v>vis</v>
      </c>
      <c r="E66" s="50">
        <f>VLOOKUP(C66,Active!C$21:E$972,3,FALSE)</f>
        <v>5883.0020322123946</v>
      </c>
      <c r="F66" s="5" t="s">
        <v>67</v>
      </c>
      <c r="G66" s="11" t="str">
        <f t="shared" si="10"/>
        <v>39917.596</v>
      </c>
      <c r="H66" s="42">
        <f t="shared" si="11"/>
        <v>5883</v>
      </c>
      <c r="I66" s="51" t="s">
        <v>194</v>
      </c>
      <c r="J66" s="52" t="s">
        <v>195</v>
      </c>
      <c r="K66" s="51">
        <v>5883</v>
      </c>
      <c r="L66" s="51" t="s">
        <v>196</v>
      </c>
      <c r="M66" s="52" t="s">
        <v>73</v>
      </c>
      <c r="N66" s="52"/>
      <c r="O66" s="53" t="s">
        <v>74</v>
      </c>
      <c r="P66" s="53" t="s">
        <v>75</v>
      </c>
    </row>
    <row r="67" spans="1:16" ht="12.75" customHeight="1" thickBot="1" x14ac:dyDescent="0.25">
      <c r="A67" s="42" t="str">
        <f t="shared" si="6"/>
        <v> MVS 12.4 </v>
      </c>
      <c r="B67" s="5" t="str">
        <f t="shared" si="7"/>
        <v>I</v>
      </c>
      <c r="C67" s="42">
        <f t="shared" si="8"/>
        <v>39919.550999999999</v>
      </c>
      <c r="D67" s="11" t="str">
        <f t="shared" si="9"/>
        <v>vis</v>
      </c>
      <c r="E67" s="50">
        <f>VLOOKUP(C67,Active!C$21:E$972,3,FALSE)</f>
        <v>5884.0233626062472</v>
      </c>
      <c r="F67" s="5" t="s">
        <v>67</v>
      </c>
      <c r="G67" s="11" t="str">
        <f t="shared" si="10"/>
        <v>39919.551</v>
      </c>
      <c r="H67" s="42">
        <f t="shared" si="11"/>
        <v>5884</v>
      </c>
      <c r="I67" s="51" t="s">
        <v>197</v>
      </c>
      <c r="J67" s="52" t="s">
        <v>198</v>
      </c>
      <c r="K67" s="51">
        <v>5884</v>
      </c>
      <c r="L67" s="51" t="s">
        <v>199</v>
      </c>
      <c r="M67" s="52" t="s">
        <v>73</v>
      </c>
      <c r="N67" s="52"/>
      <c r="O67" s="53" t="s">
        <v>74</v>
      </c>
      <c r="P67" s="53" t="s">
        <v>75</v>
      </c>
    </row>
    <row r="68" spans="1:16" ht="12.75" customHeight="1" thickBot="1" x14ac:dyDescent="0.25">
      <c r="A68" s="42" t="str">
        <f t="shared" si="6"/>
        <v> MVS 12.4 </v>
      </c>
      <c r="B68" s="5" t="str">
        <f t="shared" si="7"/>
        <v>I</v>
      </c>
      <c r="C68" s="42">
        <f t="shared" si="8"/>
        <v>39940.587</v>
      </c>
      <c r="D68" s="11" t="str">
        <f t="shared" si="9"/>
        <v>vis</v>
      </c>
      <c r="E68" s="50">
        <f>VLOOKUP(C68,Active!C$21:E$972,3,FALSE)</f>
        <v>5895.0129821280243</v>
      </c>
      <c r="F68" s="5" t="s">
        <v>67</v>
      </c>
      <c r="G68" s="11" t="str">
        <f t="shared" si="10"/>
        <v>39940.587</v>
      </c>
      <c r="H68" s="42">
        <f t="shared" si="11"/>
        <v>5895</v>
      </c>
      <c r="I68" s="51" t="s">
        <v>200</v>
      </c>
      <c r="J68" s="52" t="s">
        <v>201</v>
      </c>
      <c r="K68" s="51">
        <v>5895</v>
      </c>
      <c r="L68" s="51" t="s">
        <v>202</v>
      </c>
      <c r="M68" s="52" t="s">
        <v>73</v>
      </c>
      <c r="N68" s="52"/>
      <c r="O68" s="53" t="s">
        <v>74</v>
      </c>
      <c r="P68" s="53" t="s">
        <v>75</v>
      </c>
    </row>
    <row r="69" spans="1:16" ht="12.75" customHeight="1" thickBot="1" x14ac:dyDescent="0.25">
      <c r="A69" s="42" t="str">
        <f t="shared" si="6"/>
        <v> MVS 12.4 </v>
      </c>
      <c r="B69" s="5" t="str">
        <f t="shared" si="7"/>
        <v>I</v>
      </c>
      <c r="C69" s="42">
        <f t="shared" si="8"/>
        <v>39942.502999999997</v>
      </c>
      <c r="D69" s="11" t="str">
        <f t="shared" si="9"/>
        <v>vis</v>
      </c>
      <c r="E69" s="50">
        <f>VLOOKUP(C69,Active!C$21:E$972,3,FALSE)</f>
        <v>5896.013938155962</v>
      </c>
      <c r="F69" s="5" t="s">
        <v>67</v>
      </c>
      <c r="G69" s="11" t="str">
        <f t="shared" si="10"/>
        <v>39942.503</v>
      </c>
      <c r="H69" s="42">
        <f t="shared" si="11"/>
        <v>5896</v>
      </c>
      <c r="I69" s="51" t="s">
        <v>203</v>
      </c>
      <c r="J69" s="52" t="s">
        <v>204</v>
      </c>
      <c r="K69" s="51">
        <v>5896</v>
      </c>
      <c r="L69" s="51" t="s">
        <v>205</v>
      </c>
      <c r="M69" s="52" t="s">
        <v>73</v>
      </c>
      <c r="N69" s="52"/>
      <c r="O69" s="53" t="s">
        <v>74</v>
      </c>
      <c r="P69" s="53" t="s">
        <v>75</v>
      </c>
    </row>
    <row r="70" spans="1:16" ht="12.75" customHeight="1" thickBot="1" x14ac:dyDescent="0.25">
      <c r="A70" s="42" t="str">
        <f t="shared" si="6"/>
        <v> MVS 12.4 </v>
      </c>
      <c r="B70" s="5" t="str">
        <f t="shared" si="7"/>
        <v>I</v>
      </c>
      <c r="C70" s="42">
        <f t="shared" si="8"/>
        <v>39942.533000000003</v>
      </c>
      <c r="D70" s="11" t="str">
        <f t="shared" si="9"/>
        <v>vis</v>
      </c>
      <c r="E70" s="50">
        <f>VLOOKUP(C70,Active!C$21:E$972,3,FALSE)</f>
        <v>5896.0296107451295</v>
      </c>
      <c r="F70" s="5" t="s">
        <v>67</v>
      </c>
      <c r="G70" s="11" t="str">
        <f t="shared" si="10"/>
        <v>39942.533</v>
      </c>
      <c r="H70" s="42">
        <f t="shared" si="11"/>
        <v>5896</v>
      </c>
      <c r="I70" s="51" t="s">
        <v>206</v>
      </c>
      <c r="J70" s="52" t="s">
        <v>207</v>
      </c>
      <c r="K70" s="51">
        <v>5896</v>
      </c>
      <c r="L70" s="51" t="s">
        <v>208</v>
      </c>
      <c r="M70" s="52" t="s">
        <v>73</v>
      </c>
      <c r="N70" s="52"/>
      <c r="O70" s="53" t="s">
        <v>74</v>
      </c>
      <c r="P70" s="53" t="s">
        <v>75</v>
      </c>
    </row>
    <row r="71" spans="1:16" ht="12.75" customHeight="1" thickBot="1" x14ac:dyDescent="0.25">
      <c r="A71" s="42" t="str">
        <f t="shared" si="6"/>
        <v> MVS 12.4 </v>
      </c>
      <c r="B71" s="5" t="str">
        <f t="shared" si="7"/>
        <v>I</v>
      </c>
      <c r="C71" s="42">
        <f t="shared" si="8"/>
        <v>39942.563000000002</v>
      </c>
      <c r="D71" s="11" t="str">
        <f t="shared" si="9"/>
        <v>vis</v>
      </c>
      <c r="E71" s="50">
        <f>VLOOKUP(C71,Active!C$21:E$972,3,FALSE)</f>
        <v>5896.0452833342933</v>
      </c>
      <c r="F71" s="5" t="s">
        <v>67</v>
      </c>
      <c r="G71" s="11" t="str">
        <f t="shared" si="10"/>
        <v>39942.563</v>
      </c>
      <c r="H71" s="42">
        <f t="shared" si="11"/>
        <v>5896</v>
      </c>
      <c r="I71" s="51" t="s">
        <v>209</v>
      </c>
      <c r="J71" s="52" t="s">
        <v>210</v>
      </c>
      <c r="K71" s="51">
        <v>5896</v>
      </c>
      <c r="L71" s="51" t="s">
        <v>211</v>
      </c>
      <c r="M71" s="52" t="s">
        <v>73</v>
      </c>
      <c r="N71" s="52"/>
      <c r="O71" s="53" t="s">
        <v>74</v>
      </c>
      <c r="P71" s="53" t="s">
        <v>75</v>
      </c>
    </row>
    <row r="72" spans="1:16" ht="12.75" customHeight="1" thickBot="1" x14ac:dyDescent="0.25">
      <c r="A72" s="42" t="str">
        <f t="shared" si="6"/>
        <v> MVS 12.4 </v>
      </c>
      <c r="B72" s="5" t="str">
        <f t="shared" si="7"/>
        <v>I</v>
      </c>
      <c r="C72" s="42">
        <f t="shared" si="8"/>
        <v>39944.487000000001</v>
      </c>
      <c r="D72" s="11" t="str">
        <f t="shared" si="9"/>
        <v>vis</v>
      </c>
      <c r="E72" s="50">
        <f>VLOOKUP(C72,Active!C$21:E$972,3,FALSE)</f>
        <v>5897.0504187193419</v>
      </c>
      <c r="F72" s="5" t="s">
        <v>67</v>
      </c>
      <c r="G72" s="11" t="str">
        <f t="shared" si="10"/>
        <v>39944.487</v>
      </c>
      <c r="H72" s="42">
        <f t="shared" si="11"/>
        <v>5897</v>
      </c>
      <c r="I72" s="51" t="s">
        <v>212</v>
      </c>
      <c r="J72" s="52" t="s">
        <v>213</v>
      </c>
      <c r="K72" s="51">
        <v>5897</v>
      </c>
      <c r="L72" s="51" t="s">
        <v>214</v>
      </c>
      <c r="M72" s="52" t="s">
        <v>73</v>
      </c>
      <c r="N72" s="52"/>
      <c r="O72" s="53" t="s">
        <v>74</v>
      </c>
      <c r="P72" s="53" t="s">
        <v>75</v>
      </c>
    </row>
    <row r="73" spans="1:16" ht="12.75" customHeight="1" thickBot="1" x14ac:dyDescent="0.25">
      <c r="A73" s="42" t="str">
        <f t="shared" si="6"/>
        <v> MVS 12.4 </v>
      </c>
      <c r="B73" s="5" t="str">
        <f t="shared" si="7"/>
        <v>I</v>
      </c>
      <c r="C73" s="42">
        <f t="shared" si="8"/>
        <v>39965.487000000001</v>
      </c>
      <c r="D73" s="11" t="str">
        <f t="shared" si="9"/>
        <v>vis</v>
      </c>
      <c r="E73" s="50">
        <f>VLOOKUP(C73,Active!C$21:E$972,3,FALSE)</f>
        <v>5908.021231134122</v>
      </c>
      <c r="F73" s="5" t="s">
        <v>67</v>
      </c>
      <c r="G73" s="11" t="str">
        <f t="shared" si="10"/>
        <v>39965.487</v>
      </c>
      <c r="H73" s="42">
        <f t="shared" si="11"/>
        <v>5908</v>
      </c>
      <c r="I73" s="51" t="s">
        <v>215</v>
      </c>
      <c r="J73" s="52" t="s">
        <v>216</v>
      </c>
      <c r="K73" s="51">
        <v>5908</v>
      </c>
      <c r="L73" s="51" t="s">
        <v>180</v>
      </c>
      <c r="M73" s="52" t="s">
        <v>73</v>
      </c>
      <c r="N73" s="52"/>
      <c r="O73" s="53" t="s">
        <v>74</v>
      </c>
      <c r="P73" s="53" t="s">
        <v>75</v>
      </c>
    </row>
    <row r="74" spans="1:16" ht="12.75" customHeight="1" thickBot="1" x14ac:dyDescent="0.25">
      <c r="A74" s="42" t="str">
        <f t="shared" si="6"/>
        <v> MVS 12.4 </v>
      </c>
      <c r="B74" s="5" t="str">
        <f t="shared" si="7"/>
        <v>I</v>
      </c>
      <c r="C74" s="42">
        <f t="shared" si="8"/>
        <v>39965.512999999999</v>
      </c>
      <c r="D74" s="11" t="str">
        <f t="shared" si="9"/>
        <v>vis</v>
      </c>
      <c r="E74" s="50">
        <f>VLOOKUP(C74,Active!C$21:E$972,3,FALSE)</f>
        <v>5908.0348140447295</v>
      </c>
      <c r="F74" s="5" t="s">
        <v>67</v>
      </c>
      <c r="G74" s="11" t="str">
        <f t="shared" si="10"/>
        <v>39965.513</v>
      </c>
      <c r="H74" s="42">
        <f t="shared" si="11"/>
        <v>5908</v>
      </c>
      <c r="I74" s="51" t="s">
        <v>217</v>
      </c>
      <c r="J74" s="52" t="s">
        <v>218</v>
      </c>
      <c r="K74" s="51">
        <v>5908</v>
      </c>
      <c r="L74" s="51" t="s">
        <v>219</v>
      </c>
      <c r="M74" s="52" t="s">
        <v>73</v>
      </c>
      <c r="N74" s="52"/>
      <c r="O74" s="53" t="s">
        <v>74</v>
      </c>
      <c r="P74" s="53" t="s">
        <v>75</v>
      </c>
    </row>
    <row r="75" spans="1:16" ht="12.75" customHeight="1" thickBot="1" x14ac:dyDescent="0.25">
      <c r="A75" s="42" t="str">
        <f t="shared" ref="A75:A106" si="12">P75</f>
        <v> MVS 12.4 </v>
      </c>
      <c r="B75" s="5" t="str">
        <f t="shared" ref="B75:B106" si="13">IF(H75=INT(H75),"I","II")</f>
        <v>I</v>
      </c>
      <c r="C75" s="42">
        <f t="shared" ref="C75:C106" si="14">1*G75</f>
        <v>40101.428</v>
      </c>
      <c r="D75" s="11" t="str">
        <f t="shared" ref="D75:D106" si="15">VLOOKUP(F75,I$1:J$5,2,FALSE)</f>
        <v>vis</v>
      </c>
      <c r="E75" s="50">
        <f>VLOOKUP(C75,Active!C$21:E$972,3,FALSE)</f>
        <v>5979.0394792521047</v>
      </c>
      <c r="F75" s="5" t="s">
        <v>67</v>
      </c>
      <c r="G75" s="11" t="str">
        <f t="shared" ref="G75:G106" si="16">MID(I75,3,LEN(I75)-3)</f>
        <v>40101.428</v>
      </c>
      <c r="H75" s="42">
        <f t="shared" ref="H75:H106" si="17">1*K75</f>
        <v>5979</v>
      </c>
      <c r="I75" s="51" t="s">
        <v>220</v>
      </c>
      <c r="J75" s="52" t="s">
        <v>221</v>
      </c>
      <c r="K75" s="51">
        <v>5979</v>
      </c>
      <c r="L75" s="51" t="s">
        <v>222</v>
      </c>
      <c r="M75" s="52" t="s">
        <v>73</v>
      </c>
      <c r="N75" s="52"/>
      <c r="O75" s="53" t="s">
        <v>74</v>
      </c>
      <c r="P75" s="53" t="s">
        <v>75</v>
      </c>
    </row>
    <row r="76" spans="1:16" ht="12.75" customHeight="1" thickBot="1" x14ac:dyDescent="0.25">
      <c r="A76" s="42" t="str">
        <f t="shared" si="12"/>
        <v> MVS 12.4 </v>
      </c>
      <c r="B76" s="5" t="str">
        <f t="shared" si="13"/>
        <v>I</v>
      </c>
      <c r="C76" s="42">
        <f t="shared" si="14"/>
        <v>40149.252999999997</v>
      </c>
      <c r="D76" s="11" t="str">
        <f t="shared" si="15"/>
        <v>vis</v>
      </c>
      <c r="E76" s="50">
        <f>VLOOKUP(C76,Active!C$21:E$972,3,FALSE)</f>
        <v>6004.0241984776685</v>
      </c>
      <c r="F76" s="5" t="s">
        <v>67</v>
      </c>
      <c r="G76" s="11" t="str">
        <f t="shared" si="16"/>
        <v>40149.253</v>
      </c>
      <c r="H76" s="42">
        <f t="shared" si="17"/>
        <v>6004</v>
      </c>
      <c r="I76" s="51" t="s">
        <v>223</v>
      </c>
      <c r="J76" s="52" t="s">
        <v>224</v>
      </c>
      <c r="K76" s="51">
        <v>6004</v>
      </c>
      <c r="L76" s="51" t="s">
        <v>158</v>
      </c>
      <c r="M76" s="52" t="s">
        <v>73</v>
      </c>
      <c r="N76" s="52"/>
      <c r="O76" s="53" t="s">
        <v>74</v>
      </c>
      <c r="P76" s="53" t="s">
        <v>75</v>
      </c>
    </row>
    <row r="77" spans="1:16" ht="12.75" customHeight="1" thickBot="1" x14ac:dyDescent="0.25">
      <c r="A77" s="42" t="str">
        <f t="shared" si="12"/>
        <v> MVS 12.4 </v>
      </c>
      <c r="B77" s="5" t="str">
        <f t="shared" si="13"/>
        <v>I</v>
      </c>
      <c r="C77" s="42">
        <f t="shared" si="14"/>
        <v>40149.279000000002</v>
      </c>
      <c r="D77" s="11" t="str">
        <f t="shared" si="15"/>
        <v>vis</v>
      </c>
      <c r="E77" s="50">
        <f>VLOOKUP(C77,Active!C$21:E$972,3,FALSE)</f>
        <v>6004.0377813882797</v>
      </c>
      <c r="F77" s="5" t="s">
        <v>67</v>
      </c>
      <c r="G77" s="11" t="str">
        <f t="shared" si="16"/>
        <v>40149.279</v>
      </c>
      <c r="H77" s="42">
        <f t="shared" si="17"/>
        <v>6004</v>
      </c>
      <c r="I77" s="51" t="s">
        <v>225</v>
      </c>
      <c r="J77" s="52" t="s">
        <v>226</v>
      </c>
      <c r="K77" s="51">
        <v>6004</v>
      </c>
      <c r="L77" s="51" t="s">
        <v>227</v>
      </c>
      <c r="M77" s="52" t="s">
        <v>73</v>
      </c>
      <c r="N77" s="52"/>
      <c r="O77" s="53" t="s">
        <v>74</v>
      </c>
      <c r="P77" s="53" t="s">
        <v>75</v>
      </c>
    </row>
    <row r="78" spans="1:16" ht="12.75" customHeight="1" thickBot="1" x14ac:dyDescent="0.25">
      <c r="A78" s="42" t="str">
        <f t="shared" si="12"/>
        <v> MVS 12.4 </v>
      </c>
      <c r="B78" s="5" t="str">
        <f t="shared" si="13"/>
        <v>I</v>
      </c>
      <c r="C78" s="42">
        <f t="shared" si="14"/>
        <v>40321.476000000002</v>
      </c>
      <c r="D78" s="11" t="str">
        <f t="shared" si="15"/>
        <v>vis</v>
      </c>
      <c r="E78" s="50">
        <f>VLOOKUP(C78,Active!C$21:E$972,3,FALSE)</f>
        <v>6093.9968759305621</v>
      </c>
      <c r="F78" s="5" t="s">
        <v>67</v>
      </c>
      <c r="G78" s="11" t="str">
        <f t="shared" si="16"/>
        <v>40321.476</v>
      </c>
      <c r="H78" s="42">
        <f t="shared" si="17"/>
        <v>6094</v>
      </c>
      <c r="I78" s="51" t="s">
        <v>228</v>
      </c>
      <c r="J78" s="52" t="s">
        <v>229</v>
      </c>
      <c r="K78" s="51">
        <v>6094</v>
      </c>
      <c r="L78" s="51" t="s">
        <v>230</v>
      </c>
      <c r="M78" s="52" t="s">
        <v>73</v>
      </c>
      <c r="N78" s="52"/>
      <c r="O78" s="53" t="s">
        <v>74</v>
      </c>
      <c r="P78" s="53" t="s">
        <v>75</v>
      </c>
    </row>
    <row r="79" spans="1:16" ht="12.75" customHeight="1" thickBot="1" x14ac:dyDescent="0.25">
      <c r="A79" s="42" t="str">
        <f t="shared" si="12"/>
        <v> MVS 12.4 </v>
      </c>
      <c r="B79" s="5" t="str">
        <f t="shared" si="13"/>
        <v>I</v>
      </c>
      <c r="C79" s="42">
        <f t="shared" si="14"/>
        <v>40321.506000000001</v>
      </c>
      <c r="D79" s="11" t="str">
        <f t="shared" si="15"/>
        <v>vis</v>
      </c>
      <c r="E79" s="50">
        <f>VLOOKUP(C79,Active!C$21:E$972,3,FALSE)</f>
        <v>6094.012548519725</v>
      </c>
      <c r="F79" s="5" t="s">
        <v>67</v>
      </c>
      <c r="G79" s="11" t="str">
        <f t="shared" si="16"/>
        <v>40321.506</v>
      </c>
      <c r="H79" s="42">
        <f t="shared" si="17"/>
        <v>6094</v>
      </c>
      <c r="I79" s="51" t="s">
        <v>231</v>
      </c>
      <c r="J79" s="52" t="s">
        <v>232</v>
      </c>
      <c r="K79" s="51">
        <v>6094</v>
      </c>
      <c r="L79" s="51" t="s">
        <v>152</v>
      </c>
      <c r="M79" s="52" t="s">
        <v>73</v>
      </c>
      <c r="N79" s="52"/>
      <c r="O79" s="53" t="s">
        <v>74</v>
      </c>
      <c r="P79" s="53" t="s">
        <v>75</v>
      </c>
    </row>
    <row r="80" spans="1:16" ht="12.75" customHeight="1" thickBot="1" x14ac:dyDescent="0.25">
      <c r="A80" s="42" t="str">
        <f t="shared" si="12"/>
        <v> MVS 12.4 </v>
      </c>
      <c r="B80" s="5" t="str">
        <f t="shared" si="13"/>
        <v>I</v>
      </c>
      <c r="C80" s="42">
        <f t="shared" si="14"/>
        <v>41127.449999999997</v>
      </c>
      <c r="D80" s="11" t="str">
        <f t="shared" si="15"/>
        <v>vis</v>
      </c>
      <c r="E80" s="50">
        <f>VLOOKUP(C80,Active!C$21:E$972,3,FALSE)</f>
        <v>6515.053521891994</v>
      </c>
      <c r="F80" s="5" t="s">
        <v>67</v>
      </c>
      <c r="G80" s="11" t="str">
        <f t="shared" si="16"/>
        <v>41127.450</v>
      </c>
      <c r="H80" s="42">
        <f t="shared" si="17"/>
        <v>6515</v>
      </c>
      <c r="I80" s="51" t="s">
        <v>233</v>
      </c>
      <c r="J80" s="52" t="s">
        <v>234</v>
      </c>
      <c r="K80" s="51">
        <v>6515</v>
      </c>
      <c r="L80" s="51" t="s">
        <v>235</v>
      </c>
      <c r="M80" s="52" t="s">
        <v>73</v>
      </c>
      <c r="N80" s="52"/>
      <c r="O80" s="53" t="s">
        <v>74</v>
      </c>
      <c r="P80" s="53" t="s">
        <v>75</v>
      </c>
    </row>
    <row r="81" spans="1:16" ht="12.75" customHeight="1" thickBot="1" x14ac:dyDescent="0.25">
      <c r="A81" s="42" t="str">
        <f t="shared" si="12"/>
        <v> MVS 12.4 </v>
      </c>
      <c r="B81" s="5" t="str">
        <f t="shared" si="13"/>
        <v>I</v>
      </c>
      <c r="C81" s="42">
        <f t="shared" si="14"/>
        <v>41217.322</v>
      </c>
      <c r="D81" s="11" t="str">
        <f t="shared" si="15"/>
        <v>vis</v>
      </c>
      <c r="E81" s="50">
        <f>VLOOKUP(C81,Active!C$21:E$972,3,FALSE)</f>
        <v>6562.0044196701456</v>
      </c>
      <c r="F81" s="5" t="s">
        <v>67</v>
      </c>
      <c r="G81" s="11" t="str">
        <f t="shared" si="16"/>
        <v>41217.322</v>
      </c>
      <c r="H81" s="42">
        <f t="shared" si="17"/>
        <v>6562</v>
      </c>
      <c r="I81" s="51" t="s">
        <v>236</v>
      </c>
      <c r="J81" s="52" t="s">
        <v>237</v>
      </c>
      <c r="K81" s="51">
        <v>6562</v>
      </c>
      <c r="L81" s="51" t="s">
        <v>238</v>
      </c>
      <c r="M81" s="52" t="s">
        <v>73</v>
      </c>
      <c r="N81" s="52"/>
      <c r="O81" s="53" t="s">
        <v>74</v>
      </c>
      <c r="P81" s="53" t="s">
        <v>75</v>
      </c>
    </row>
    <row r="82" spans="1:16" ht="12.75" customHeight="1" thickBot="1" x14ac:dyDescent="0.25">
      <c r="A82" s="42" t="str">
        <f t="shared" si="12"/>
        <v> MVS 12.4 </v>
      </c>
      <c r="B82" s="5" t="str">
        <f t="shared" si="13"/>
        <v>I</v>
      </c>
      <c r="C82" s="42">
        <f t="shared" si="14"/>
        <v>41217.35</v>
      </c>
      <c r="D82" s="11" t="str">
        <f t="shared" si="15"/>
        <v>vis</v>
      </c>
      <c r="E82" s="50">
        <f>VLOOKUP(C82,Active!C$21:E$972,3,FALSE)</f>
        <v>6562.0190474200308</v>
      </c>
      <c r="F82" s="5" t="s">
        <v>67</v>
      </c>
      <c r="G82" s="11" t="str">
        <f t="shared" si="16"/>
        <v>41217.350</v>
      </c>
      <c r="H82" s="42">
        <f t="shared" si="17"/>
        <v>6562</v>
      </c>
      <c r="I82" s="51" t="s">
        <v>239</v>
      </c>
      <c r="J82" s="52" t="s">
        <v>240</v>
      </c>
      <c r="K82" s="51">
        <v>6562</v>
      </c>
      <c r="L82" s="51" t="s">
        <v>241</v>
      </c>
      <c r="M82" s="52" t="s">
        <v>73</v>
      </c>
      <c r="N82" s="52"/>
      <c r="O82" s="53" t="s">
        <v>74</v>
      </c>
      <c r="P82" s="53" t="s">
        <v>75</v>
      </c>
    </row>
    <row r="83" spans="1:16" ht="12.75" customHeight="1" thickBot="1" x14ac:dyDescent="0.25">
      <c r="A83" s="42" t="str">
        <f t="shared" si="12"/>
        <v> MVS 12.4 </v>
      </c>
      <c r="B83" s="5" t="str">
        <f t="shared" si="13"/>
        <v>I</v>
      </c>
      <c r="C83" s="42">
        <f t="shared" si="14"/>
        <v>41240.283000000003</v>
      </c>
      <c r="D83" s="11" t="str">
        <f t="shared" si="15"/>
        <v>vis</v>
      </c>
      <c r="E83" s="50">
        <f>VLOOKUP(C83,Active!C$21:E$972,3,FALSE)</f>
        <v>6573.9996969966123</v>
      </c>
      <c r="F83" s="5" t="s">
        <v>67</v>
      </c>
      <c r="G83" s="11" t="str">
        <f t="shared" si="16"/>
        <v>41240.283</v>
      </c>
      <c r="H83" s="42">
        <f t="shared" si="17"/>
        <v>6574</v>
      </c>
      <c r="I83" s="51" t="s">
        <v>242</v>
      </c>
      <c r="J83" s="52" t="s">
        <v>243</v>
      </c>
      <c r="K83" s="51">
        <v>6574</v>
      </c>
      <c r="L83" s="51" t="s">
        <v>244</v>
      </c>
      <c r="M83" s="52" t="s">
        <v>73</v>
      </c>
      <c r="N83" s="52"/>
      <c r="O83" s="53" t="s">
        <v>74</v>
      </c>
      <c r="P83" s="53" t="s">
        <v>75</v>
      </c>
    </row>
    <row r="84" spans="1:16" ht="12.75" customHeight="1" thickBot="1" x14ac:dyDescent="0.25">
      <c r="A84" s="42" t="str">
        <f t="shared" si="12"/>
        <v> MVS 12.4 </v>
      </c>
      <c r="B84" s="5" t="str">
        <f t="shared" si="13"/>
        <v>I</v>
      </c>
      <c r="C84" s="42">
        <f t="shared" si="14"/>
        <v>41240.313000000002</v>
      </c>
      <c r="D84" s="11" t="str">
        <f t="shared" si="15"/>
        <v>vis</v>
      </c>
      <c r="E84" s="50">
        <f>VLOOKUP(C84,Active!C$21:E$972,3,FALSE)</f>
        <v>6574.0153695857753</v>
      </c>
      <c r="F84" s="5" t="s">
        <v>67</v>
      </c>
      <c r="G84" s="11" t="str">
        <f t="shared" si="16"/>
        <v>41240.313</v>
      </c>
      <c r="H84" s="42">
        <f t="shared" si="17"/>
        <v>6574</v>
      </c>
      <c r="I84" s="51" t="s">
        <v>245</v>
      </c>
      <c r="J84" s="52" t="s">
        <v>246</v>
      </c>
      <c r="K84" s="51">
        <v>6574</v>
      </c>
      <c r="L84" s="51" t="s">
        <v>247</v>
      </c>
      <c r="M84" s="52" t="s">
        <v>73</v>
      </c>
      <c r="N84" s="52"/>
      <c r="O84" s="53" t="s">
        <v>74</v>
      </c>
      <c r="P84" s="53" t="s">
        <v>75</v>
      </c>
    </row>
    <row r="85" spans="1:16" ht="12.75" customHeight="1" thickBot="1" x14ac:dyDescent="0.25">
      <c r="A85" s="42" t="str">
        <f t="shared" si="12"/>
        <v> MVS 12.4 </v>
      </c>
      <c r="B85" s="5" t="str">
        <f t="shared" si="13"/>
        <v>I</v>
      </c>
      <c r="C85" s="42">
        <f t="shared" si="14"/>
        <v>41929.385999999999</v>
      </c>
      <c r="D85" s="11" t="str">
        <f t="shared" si="15"/>
        <v>vis</v>
      </c>
      <c r="E85" s="50">
        <f>VLOOKUP(C85,Active!C$21:E$972,3,FALSE)</f>
        <v>6934.0006373519591</v>
      </c>
      <c r="F85" s="5" t="s">
        <v>67</v>
      </c>
      <c r="G85" s="11" t="str">
        <f t="shared" si="16"/>
        <v>41929.386</v>
      </c>
      <c r="H85" s="42">
        <f t="shared" si="17"/>
        <v>6934</v>
      </c>
      <c r="I85" s="51" t="s">
        <v>248</v>
      </c>
      <c r="J85" s="52" t="s">
        <v>249</v>
      </c>
      <c r="K85" s="51">
        <v>6934</v>
      </c>
      <c r="L85" s="51" t="s">
        <v>250</v>
      </c>
      <c r="M85" s="52" t="s">
        <v>73</v>
      </c>
      <c r="N85" s="52"/>
      <c r="O85" s="53" t="s">
        <v>74</v>
      </c>
      <c r="P85" s="53" t="s">
        <v>75</v>
      </c>
    </row>
    <row r="86" spans="1:16" ht="12.75" customHeight="1" thickBot="1" x14ac:dyDescent="0.25">
      <c r="A86" s="42" t="str">
        <f t="shared" si="12"/>
        <v> MVS 12.4 </v>
      </c>
      <c r="B86" s="5" t="str">
        <f t="shared" si="13"/>
        <v>I</v>
      </c>
      <c r="C86" s="42">
        <f t="shared" si="14"/>
        <v>42151.468000000001</v>
      </c>
      <c r="D86" s="11" t="str">
        <f t="shared" si="15"/>
        <v>vis</v>
      </c>
      <c r="E86" s="50">
        <f>VLOOKUP(C86,Active!C$21:E$972,3,FALSE)</f>
        <v>7050.0206355757336</v>
      </c>
      <c r="F86" s="5" t="s">
        <v>67</v>
      </c>
      <c r="G86" s="11" t="str">
        <f t="shared" si="16"/>
        <v>42151.468</v>
      </c>
      <c r="H86" s="42">
        <f t="shared" si="17"/>
        <v>7050</v>
      </c>
      <c r="I86" s="51" t="s">
        <v>251</v>
      </c>
      <c r="J86" s="52" t="s">
        <v>252</v>
      </c>
      <c r="K86" s="51">
        <v>7050</v>
      </c>
      <c r="L86" s="51" t="s">
        <v>174</v>
      </c>
      <c r="M86" s="52" t="s">
        <v>73</v>
      </c>
      <c r="N86" s="52"/>
      <c r="O86" s="53" t="s">
        <v>74</v>
      </c>
      <c r="P86" s="53" t="s">
        <v>75</v>
      </c>
    </row>
    <row r="87" spans="1:16" ht="12.75" customHeight="1" thickBot="1" x14ac:dyDescent="0.25">
      <c r="A87" s="42" t="str">
        <f t="shared" si="12"/>
        <v> MVS 12.4 </v>
      </c>
      <c r="B87" s="5" t="str">
        <f t="shared" si="13"/>
        <v>I</v>
      </c>
      <c r="C87" s="42">
        <f t="shared" si="14"/>
        <v>42151.51</v>
      </c>
      <c r="D87" s="11" t="str">
        <f t="shared" si="15"/>
        <v>vis</v>
      </c>
      <c r="E87" s="50">
        <f>VLOOKUP(C87,Active!C$21:E$972,3,FALSE)</f>
        <v>7050.0425772005638</v>
      </c>
      <c r="F87" s="5" t="s">
        <v>67</v>
      </c>
      <c r="G87" s="11" t="str">
        <f t="shared" si="16"/>
        <v>42151.510</v>
      </c>
      <c r="H87" s="42">
        <f t="shared" si="17"/>
        <v>7050</v>
      </c>
      <c r="I87" s="51" t="s">
        <v>253</v>
      </c>
      <c r="J87" s="52" t="s">
        <v>254</v>
      </c>
      <c r="K87" s="51">
        <v>7050</v>
      </c>
      <c r="L87" s="51" t="s">
        <v>255</v>
      </c>
      <c r="M87" s="52" t="s">
        <v>73</v>
      </c>
      <c r="N87" s="52"/>
      <c r="O87" s="53" t="s">
        <v>74</v>
      </c>
      <c r="P87" s="53" t="s">
        <v>75</v>
      </c>
    </row>
    <row r="88" spans="1:16" ht="12.75" customHeight="1" thickBot="1" x14ac:dyDescent="0.25">
      <c r="A88" s="42" t="str">
        <f t="shared" si="12"/>
        <v> MVS 12.4 </v>
      </c>
      <c r="B88" s="5" t="str">
        <f t="shared" si="13"/>
        <v>I</v>
      </c>
      <c r="C88" s="42">
        <f t="shared" si="14"/>
        <v>42599.413999999997</v>
      </c>
      <c r="D88" s="11" t="str">
        <f t="shared" si="15"/>
        <v>vis</v>
      </c>
      <c r="E88" s="50">
        <f>VLOOKUP(C88,Active!C$21:E$972,3,FALSE)</f>
        <v>7284.0364230972164</v>
      </c>
      <c r="F88" s="5" t="s">
        <v>67</v>
      </c>
      <c r="G88" s="11" t="str">
        <f t="shared" si="16"/>
        <v>42599.414</v>
      </c>
      <c r="H88" s="42">
        <f t="shared" si="17"/>
        <v>7284</v>
      </c>
      <c r="I88" s="51" t="s">
        <v>256</v>
      </c>
      <c r="J88" s="52" t="s">
        <v>257</v>
      </c>
      <c r="K88" s="51">
        <v>7284</v>
      </c>
      <c r="L88" s="51" t="s">
        <v>258</v>
      </c>
      <c r="M88" s="52" t="s">
        <v>73</v>
      </c>
      <c r="N88" s="52"/>
      <c r="O88" s="53" t="s">
        <v>74</v>
      </c>
      <c r="P88" s="53" t="s">
        <v>75</v>
      </c>
    </row>
    <row r="89" spans="1:16" ht="12.75" customHeight="1" thickBot="1" x14ac:dyDescent="0.25">
      <c r="A89" s="42" t="str">
        <f t="shared" si="12"/>
        <v> MVS 12.4 </v>
      </c>
      <c r="B89" s="5" t="str">
        <f t="shared" si="13"/>
        <v>I</v>
      </c>
      <c r="C89" s="42">
        <f t="shared" si="14"/>
        <v>42714.256000000001</v>
      </c>
      <c r="D89" s="11" t="str">
        <f t="shared" si="15"/>
        <v>vis</v>
      </c>
      <c r="E89" s="50">
        <f>VLOOKUP(C89,Active!C$21:E$972,3,FALSE)</f>
        <v>7344.03213925618</v>
      </c>
      <c r="F89" s="5" t="s">
        <v>67</v>
      </c>
      <c r="G89" s="11" t="str">
        <f t="shared" si="16"/>
        <v>42714.256</v>
      </c>
      <c r="H89" s="42">
        <f t="shared" si="17"/>
        <v>7344</v>
      </c>
      <c r="I89" s="51" t="s">
        <v>259</v>
      </c>
      <c r="J89" s="52" t="s">
        <v>260</v>
      </c>
      <c r="K89" s="51">
        <v>7344</v>
      </c>
      <c r="L89" s="51" t="s">
        <v>190</v>
      </c>
      <c r="M89" s="52" t="s">
        <v>73</v>
      </c>
      <c r="N89" s="52"/>
      <c r="O89" s="53" t="s">
        <v>74</v>
      </c>
      <c r="P89" s="53" t="s">
        <v>75</v>
      </c>
    </row>
    <row r="90" spans="1:16" ht="12.75" customHeight="1" thickBot="1" x14ac:dyDescent="0.25">
      <c r="A90" s="42" t="str">
        <f t="shared" si="12"/>
        <v> MVS 12.4 </v>
      </c>
      <c r="B90" s="5" t="str">
        <f t="shared" si="13"/>
        <v>I</v>
      </c>
      <c r="C90" s="42">
        <f t="shared" si="14"/>
        <v>42840.599000000002</v>
      </c>
      <c r="D90" s="11" t="str">
        <f t="shared" si="15"/>
        <v>vis</v>
      </c>
      <c r="E90" s="50">
        <f>VLOOKUP(C90,Active!C$21:E$972,3,FALSE)</f>
        <v>7410.0362036809711</v>
      </c>
      <c r="F90" s="5" t="s">
        <v>67</v>
      </c>
      <c r="G90" s="11" t="str">
        <f t="shared" si="16"/>
        <v>42840.599</v>
      </c>
      <c r="H90" s="42">
        <f t="shared" si="17"/>
        <v>7410</v>
      </c>
      <c r="I90" s="51" t="s">
        <v>261</v>
      </c>
      <c r="J90" s="52" t="s">
        <v>262</v>
      </c>
      <c r="K90" s="51">
        <v>7410</v>
      </c>
      <c r="L90" s="51" t="s">
        <v>263</v>
      </c>
      <c r="M90" s="52" t="s">
        <v>73</v>
      </c>
      <c r="N90" s="52"/>
      <c r="O90" s="53" t="s">
        <v>74</v>
      </c>
      <c r="P90" s="53" t="s">
        <v>75</v>
      </c>
    </row>
    <row r="91" spans="1:16" ht="12.75" customHeight="1" thickBot="1" x14ac:dyDescent="0.25">
      <c r="A91" s="42" t="str">
        <f t="shared" si="12"/>
        <v> MVS 12.4 </v>
      </c>
      <c r="B91" s="5" t="str">
        <f t="shared" si="13"/>
        <v>I</v>
      </c>
      <c r="C91" s="42">
        <f t="shared" si="14"/>
        <v>42955.42</v>
      </c>
      <c r="D91" s="11" t="str">
        <f t="shared" si="15"/>
        <v>vis</v>
      </c>
      <c r="E91" s="50">
        <f>VLOOKUP(C91,Active!C$21:E$972,3,FALSE)</f>
        <v>7470.0209490275156</v>
      </c>
      <c r="F91" s="5" t="s">
        <v>67</v>
      </c>
      <c r="G91" s="11" t="str">
        <f t="shared" si="16"/>
        <v>42955.420</v>
      </c>
      <c r="H91" s="42">
        <f t="shared" si="17"/>
        <v>7470</v>
      </c>
      <c r="I91" s="51" t="s">
        <v>264</v>
      </c>
      <c r="J91" s="52" t="s">
        <v>265</v>
      </c>
      <c r="K91" s="51">
        <v>7470</v>
      </c>
      <c r="L91" s="51" t="s">
        <v>266</v>
      </c>
      <c r="M91" s="52" t="s">
        <v>73</v>
      </c>
      <c r="N91" s="52"/>
      <c r="O91" s="53" t="s">
        <v>74</v>
      </c>
      <c r="P91" s="53" t="s">
        <v>75</v>
      </c>
    </row>
    <row r="92" spans="1:16" ht="12.75" customHeight="1" thickBot="1" x14ac:dyDescent="0.25">
      <c r="A92" s="42" t="str">
        <f t="shared" si="12"/>
        <v> MVS 12.4 </v>
      </c>
      <c r="B92" s="5" t="str">
        <f t="shared" si="13"/>
        <v>I</v>
      </c>
      <c r="C92" s="42">
        <f t="shared" si="14"/>
        <v>42955.442999999999</v>
      </c>
      <c r="D92" s="11" t="str">
        <f t="shared" si="15"/>
        <v>pg</v>
      </c>
      <c r="E92" s="50">
        <f>VLOOKUP(C92,Active!C$21:E$972,3,FALSE)</f>
        <v>7470.0329646792088</v>
      </c>
      <c r="F92" s="5" t="str">
        <f>LEFT(M92,1)</f>
        <v>P</v>
      </c>
      <c r="G92" s="11" t="str">
        <f t="shared" si="16"/>
        <v>42955.443</v>
      </c>
      <c r="H92" s="42">
        <f t="shared" si="17"/>
        <v>7470</v>
      </c>
      <c r="I92" s="51" t="s">
        <v>267</v>
      </c>
      <c r="J92" s="52" t="s">
        <v>268</v>
      </c>
      <c r="K92" s="51">
        <v>7470</v>
      </c>
      <c r="L92" s="51" t="s">
        <v>269</v>
      </c>
      <c r="M92" s="52" t="s">
        <v>73</v>
      </c>
      <c r="N92" s="52"/>
      <c r="O92" s="53" t="s">
        <v>74</v>
      </c>
      <c r="P92" s="53" t="s">
        <v>75</v>
      </c>
    </row>
    <row r="93" spans="1:16" ht="12.75" customHeight="1" thickBot="1" x14ac:dyDescent="0.25">
      <c r="A93" s="42" t="str">
        <f t="shared" si="12"/>
        <v> MVS 12.4 </v>
      </c>
      <c r="B93" s="5" t="str">
        <f t="shared" si="13"/>
        <v>I</v>
      </c>
      <c r="C93" s="42">
        <f t="shared" si="14"/>
        <v>43288.476999999999</v>
      </c>
      <c r="D93" s="11" t="str">
        <f t="shared" si="15"/>
        <v>pg</v>
      </c>
      <c r="E93" s="50">
        <f>VLOOKUP(C93,Active!C$21:E$972,3,FALSE)</f>
        <v>7644.0164666670153</v>
      </c>
      <c r="F93" s="5" t="str">
        <f>LEFT(M93,1)</f>
        <v>P</v>
      </c>
      <c r="G93" s="11" t="str">
        <f t="shared" si="16"/>
        <v>43288.477</v>
      </c>
      <c r="H93" s="42">
        <f t="shared" si="17"/>
        <v>7644</v>
      </c>
      <c r="I93" s="51" t="s">
        <v>270</v>
      </c>
      <c r="J93" s="52" t="s">
        <v>271</v>
      </c>
      <c r="K93" s="51">
        <v>7644</v>
      </c>
      <c r="L93" s="51" t="s">
        <v>163</v>
      </c>
      <c r="M93" s="52" t="s">
        <v>73</v>
      </c>
      <c r="N93" s="52"/>
      <c r="O93" s="53" t="s">
        <v>74</v>
      </c>
      <c r="P93" s="53" t="s">
        <v>75</v>
      </c>
    </row>
    <row r="94" spans="1:16" ht="12.75" customHeight="1" thickBot="1" x14ac:dyDescent="0.25">
      <c r="A94" s="42" t="str">
        <f t="shared" si="12"/>
        <v> MVS 12.4 </v>
      </c>
      <c r="B94" s="5" t="str">
        <f t="shared" si="13"/>
        <v>I</v>
      </c>
      <c r="C94" s="42">
        <f t="shared" si="14"/>
        <v>43575.606</v>
      </c>
      <c r="D94" s="11" t="str">
        <f t="shared" si="15"/>
        <v>pg</v>
      </c>
      <c r="E94" s="50">
        <f>VLOOKUP(C94,Active!C$21:E$972,3,FALSE)</f>
        <v>7794.0182951357519</v>
      </c>
      <c r="F94" s="5" t="str">
        <f>LEFT(M94,1)</f>
        <v>P</v>
      </c>
      <c r="G94" s="11" t="str">
        <f t="shared" si="16"/>
        <v>43575.606</v>
      </c>
      <c r="H94" s="42">
        <f t="shared" si="17"/>
        <v>7794</v>
      </c>
      <c r="I94" s="51" t="s">
        <v>272</v>
      </c>
      <c r="J94" s="52" t="s">
        <v>273</v>
      </c>
      <c r="K94" s="51">
        <v>7794</v>
      </c>
      <c r="L94" s="51" t="s">
        <v>274</v>
      </c>
      <c r="M94" s="52" t="s">
        <v>73</v>
      </c>
      <c r="N94" s="52"/>
      <c r="O94" s="53" t="s">
        <v>74</v>
      </c>
      <c r="P94" s="53" t="s">
        <v>75</v>
      </c>
    </row>
    <row r="95" spans="1:16" ht="12.75" customHeight="1" thickBot="1" x14ac:dyDescent="0.25">
      <c r="A95" s="42" t="str">
        <f t="shared" si="12"/>
        <v> MVS 12.4 </v>
      </c>
      <c r="B95" s="5" t="str">
        <f t="shared" si="13"/>
        <v>I</v>
      </c>
      <c r="C95" s="42">
        <f t="shared" si="14"/>
        <v>43579.442999999999</v>
      </c>
      <c r="D95" s="11" t="str">
        <f t="shared" si="15"/>
        <v>pg</v>
      </c>
      <c r="E95" s="50">
        <f>VLOOKUP(C95,Active!C$21:E$972,3,FALSE)</f>
        <v>7796.022819289823</v>
      </c>
      <c r="F95" s="5" t="str">
        <f>LEFT(M95,1)</f>
        <v>P</v>
      </c>
      <c r="G95" s="11" t="str">
        <f t="shared" si="16"/>
        <v>43579.443</v>
      </c>
      <c r="H95" s="42">
        <f t="shared" si="17"/>
        <v>7796</v>
      </c>
      <c r="I95" s="51" t="s">
        <v>275</v>
      </c>
      <c r="J95" s="52" t="s">
        <v>276</v>
      </c>
      <c r="K95" s="51">
        <v>7796</v>
      </c>
      <c r="L95" s="51" t="s">
        <v>277</v>
      </c>
      <c r="M95" s="52" t="s">
        <v>73</v>
      </c>
      <c r="N95" s="52"/>
      <c r="O95" s="53" t="s">
        <v>74</v>
      </c>
      <c r="P95" s="53" t="s">
        <v>75</v>
      </c>
    </row>
    <row r="96" spans="1:16" ht="12.75" customHeight="1" thickBot="1" x14ac:dyDescent="0.25">
      <c r="A96" s="42" t="str">
        <f t="shared" si="12"/>
        <v> MVS 12.4 </v>
      </c>
      <c r="B96" s="5" t="str">
        <f t="shared" si="13"/>
        <v>I</v>
      </c>
      <c r="C96" s="42">
        <f t="shared" si="14"/>
        <v>43956.531999999999</v>
      </c>
      <c r="D96" s="11" t="str">
        <f t="shared" si="15"/>
        <v>pg</v>
      </c>
      <c r="E96" s="50">
        <f>VLOOKUP(C96,Active!C$21:E$972,3,FALSE)</f>
        <v>7993.0215184649223</v>
      </c>
      <c r="F96" s="5" t="str">
        <f>LEFT(M96,1)</f>
        <v>P</v>
      </c>
      <c r="G96" s="11" t="str">
        <f t="shared" si="16"/>
        <v>43956.532</v>
      </c>
      <c r="H96" s="42">
        <f t="shared" si="17"/>
        <v>7993</v>
      </c>
      <c r="I96" s="51" t="s">
        <v>278</v>
      </c>
      <c r="J96" s="52" t="s">
        <v>279</v>
      </c>
      <c r="K96" s="51">
        <v>7993</v>
      </c>
      <c r="L96" s="51" t="s">
        <v>180</v>
      </c>
      <c r="M96" s="52" t="s">
        <v>73</v>
      </c>
      <c r="N96" s="52"/>
      <c r="O96" s="53" t="s">
        <v>74</v>
      </c>
      <c r="P96" s="53" t="s">
        <v>75</v>
      </c>
    </row>
    <row r="97" spans="1:16" ht="12.75" customHeight="1" thickBot="1" x14ac:dyDescent="0.25">
      <c r="A97" s="42" t="str">
        <f t="shared" si="12"/>
        <v> MVS 12.4 </v>
      </c>
      <c r="B97" s="5" t="str">
        <f t="shared" si="13"/>
        <v>I</v>
      </c>
      <c r="C97" s="42">
        <f t="shared" si="14"/>
        <v>44427.436000000002</v>
      </c>
      <c r="D97" s="11" t="str">
        <f t="shared" si="15"/>
        <v>vis</v>
      </c>
      <c r="E97" s="50">
        <f>VLOOKUP(C97,Active!C$21:E$972,3,FALSE)</f>
        <v>8239.0310160539575</v>
      </c>
      <c r="F97" s="5" t="s">
        <v>67</v>
      </c>
      <c r="G97" s="11" t="str">
        <f t="shared" si="16"/>
        <v>44427.436</v>
      </c>
      <c r="H97" s="42">
        <f t="shared" si="17"/>
        <v>8239</v>
      </c>
      <c r="I97" s="51" t="s">
        <v>280</v>
      </c>
      <c r="J97" s="52" t="s">
        <v>281</v>
      </c>
      <c r="K97" s="51">
        <v>8239</v>
      </c>
      <c r="L97" s="51" t="s">
        <v>282</v>
      </c>
      <c r="M97" s="52" t="s">
        <v>73</v>
      </c>
      <c r="N97" s="52"/>
      <c r="O97" s="53" t="s">
        <v>74</v>
      </c>
      <c r="P97" s="53" t="s">
        <v>75</v>
      </c>
    </row>
    <row r="98" spans="1:16" ht="12.75" customHeight="1" thickBot="1" x14ac:dyDescent="0.25">
      <c r="A98" s="42" t="str">
        <f t="shared" si="12"/>
        <v> MVS 12.4 </v>
      </c>
      <c r="B98" s="5" t="str">
        <f t="shared" si="13"/>
        <v>I</v>
      </c>
      <c r="C98" s="42">
        <f t="shared" si="14"/>
        <v>45074.451999999997</v>
      </c>
      <c r="D98" s="11" t="str">
        <f t="shared" si="15"/>
        <v>vis</v>
      </c>
      <c r="E98" s="50">
        <f>VLOOKUP(C98,Active!C$21:E$972,3,FALSE)</f>
        <v>8577.0448810711696</v>
      </c>
      <c r="F98" s="5" t="s">
        <v>67</v>
      </c>
      <c r="G98" s="11" t="str">
        <f t="shared" si="16"/>
        <v>45074.452</v>
      </c>
      <c r="H98" s="42">
        <f t="shared" si="17"/>
        <v>8577</v>
      </c>
      <c r="I98" s="51" t="s">
        <v>283</v>
      </c>
      <c r="J98" s="52" t="s">
        <v>284</v>
      </c>
      <c r="K98" s="51">
        <v>8577</v>
      </c>
      <c r="L98" s="51" t="s">
        <v>285</v>
      </c>
      <c r="M98" s="52" t="s">
        <v>73</v>
      </c>
      <c r="N98" s="52"/>
      <c r="O98" s="53" t="s">
        <v>74</v>
      </c>
      <c r="P98" s="53" t="s">
        <v>75</v>
      </c>
    </row>
    <row r="99" spans="1:16" ht="12.75" customHeight="1" thickBot="1" x14ac:dyDescent="0.25">
      <c r="A99" s="42" t="str">
        <f t="shared" si="12"/>
        <v> MVS 12.4 </v>
      </c>
      <c r="B99" s="5" t="str">
        <f t="shared" si="13"/>
        <v>I</v>
      </c>
      <c r="C99" s="42">
        <f t="shared" si="14"/>
        <v>45141.442999999999</v>
      </c>
      <c r="D99" s="11" t="str">
        <f t="shared" si="15"/>
        <v>vis</v>
      </c>
      <c r="E99" s="50">
        <f>VLOOKUP(C99,Active!C$21:E$972,3,FALSE)</f>
        <v>8612.0422950939574</v>
      </c>
      <c r="F99" s="5" t="s">
        <v>67</v>
      </c>
      <c r="G99" s="11" t="str">
        <f t="shared" si="16"/>
        <v>45141.443</v>
      </c>
      <c r="H99" s="42">
        <f t="shared" si="17"/>
        <v>8612</v>
      </c>
      <c r="I99" s="51" t="s">
        <v>286</v>
      </c>
      <c r="J99" s="52" t="s">
        <v>287</v>
      </c>
      <c r="K99" s="51">
        <v>8612</v>
      </c>
      <c r="L99" s="51" t="s">
        <v>255</v>
      </c>
      <c r="M99" s="52" t="s">
        <v>73</v>
      </c>
      <c r="N99" s="52"/>
      <c r="O99" s="53" t="s">
        <v>74</v>
      </c>
      <c r="P99" s="53" t="s">
        <v>75</v>
      </c>
    </row>
    <row r="100" spans="1:16" ht="12.75" customHeight="1" thickBot="1" x14ac:dyDescent="0.25">
      <c r="A100" s="42" t="str">
        <f t="shared" si="12"/>
        <v>BAVM 38 </v>
      </c>
      <c r="B100" s="5" t="str">
        <f t="shared" si="13"/>
        <v>I</v>
      </c>
      <c r="C100" s="42">
        <f t="shared" si="14"/>
        <v>45562.427000000003</v>
      </c>
      <c r="D100" s="11" t="str">
        <f t="shared" si="15"/>
        <v>vis</v>
      </c>
      <c r="E100" s="50">
        <f>VLOOKUP(C100,Active!C$21:E$972,3,FALSE)</f>
        <v>8831.9726043141436</v>
      </c>
      <c r="F100" s="5" t="s">
        <v>67</v>
      </c>
      <c r="G100" s="11" t="str">
        <f t="shared" si="16"/>
        <v>45562.427</v>
      </c>
      <c r="H100" s="42">
        <f t="shared" si="17"/>
        <v>8832</v>
      </c>
      <c r="I100" s="51" t="s">
        <v>288</v>
      </c>
      <c r="J100" s="52" t="s">
        <v>289</v>
      </c>
      <c r="K100" s="51">
        <v>8832</v>
      </c>
      <c r="L100" s="51" t="s">
        <v>290</v>
      </c>
      <c r="M100" s="52" t="s">
        <v>291</v>
      </c>
      <c r="N100" s="52"/>
      <c r="O100" s="53" t="s">
        <v>292</v>
      </c>
      <c r="P100" s="54" t="s">
        <v>293</v>
      </c>
    </row>
    <row r="101" spans="1:16" ht="12.75" customHeight="1" thickBot="1" x14ac:dyDescent="0.25">
      <c r="A101" s="42" t="str">
        <f t="shared" si="12"/>
        <v> BRNO 30 </v>
      </c>
      <c r="B101" s="5" t="str">
        <f t="shared" si="13"/>
        <v>I</v>
      </c>
      <c r="C101" s="42">
        <f t="shared" si="14"/>
        <v>47591.586000000003</v>
      </c>
      <c r="D101" s="11" t="str">
        <f t="shared" si="15"/>
        <v>vis</v>
      </c>
      <c r="E101" s="50">
        <f>VLOOKUP(C101,Active!C$21:E$972,3,FALSE)</f>
        <v>9892.0451161600085</v>
      </c>
      <c r="F101" s="5" t="s">
        <v>67</v>
      </c>
      <c r="G101" s="11" t="str">
        <f t="shared" si="16"/>
        <v>47591.586</v>
      </c>
      <c r="H101" s="42">
        <f t="shared" si="17"/>
        <v>9892</v>
      </c>
      <c r="I101" s="51" t="s">
        <v>294</v>
      </c>
      <c r="J101" s="52" t="s">
        <v>295</v>
      </c>
      <c r="K101" s="51">
        <v>9892</v>
      </c>
      <c r="L101" s="51" t="s">
        <v>285</v>
      </c>
      <c r="M101" s="52" t="s">
        <v>291</v>
      </c>
      <c r="N101" s="52"/>
      <c r="O101" s="53" t="s">
        <v>296</v>
      </c>
      <c r="P101" s="53" t="s">
        <v>297</v>
      </c>
    </row>
    <row r="102" spans="1:16" ht="12.75" customHeight="1" thickBot="1" x14ac:dyDescent="0.25">
      <c r="A102" s="42" t="str">
        <f t="shared" si="12"/>
        <v>BAVM 56 </v>
      </c>
      <c r="B102" s="5" t="str">
        <f t="shared" si="13"/>
        <v>I</v>
      </c>
      <c r="C102" s="42">
        <f t="shared" si="14"/>
        <v>47727.505299999997</v>
      </c>
      <c r="D102" s="11" t="str">
        <f t="shared" si="15"/>
        <v>vis</v>
      </c>
      <c r="E102" s="50">
        <f>VLOOKUP(C102,Active!C$21:E$972,3,FALSE)</f>
        <v>9963.0520277718279</v>
      </c>
      <c r="F102" s="5" t="s">
        <v>67</v>
      </c>
      <c r="G102" s="11" t="str">
        <f t="shared" si="16"/>
        <v>47727.5053</v>
      </c>
      <c r="H102" s="42">
        <f t="shared" si="17"/>
        <v>9963</v>
      </c>
      <c r="I102" s="51" t="s">
        <v>302</v>
      </c>
      <c r="J102" s="52" t="s">
        <v>303</v>
      </c>
      <c r="K102" s="51">
        <v>9963</v>
      </c>
      <c r="L102" s="51" t="s">
        <v>304</v>
      </c>
      <c r="M102" s="52" t="s">
        <v>305</v>
      </c>
      <c r="N102" s="52" t="s">
        <v>306</v>
      </c>
      <c r="O102" s="53" t="s">
        <v>307</v>
      </c>
      <c r="P102" s="54" t="s">
        <v>308</v>
      </c>
    </row>
    <row r="103" spans="1:16" ht="12.75" customHeight="1" thickBot="1" x14ac:dyDescent="0.25">
      <c r="A103" s="42" t="str">
        <f t="shared" si="12"/>
        <v> BRNO 30 </v>
      </c>
      <c r="B103" s="5" t="str">
        <f t="shared" si="13"/>
        <v>I</v>
      </c>
      <c r="C103" s="42">
        <f t="shared" si="14"/>
        <v>47729.421000000002</v>
      </c>
      <c r="D103" s="11" t="str">
        <f t="shared" si="15"/>
        <v>vis</v>
      </c>
      <c r="E103" s="50">
        <f>VLOOKUP(C103,Active!C$21:E$972,3,FALSE)</f>
        <v>9964.0528270738778</v>
      </c>
      <c r="F103" s="5" t="s">
        <v>67</v>
      </c>
      <c r="G103" s="11" t="str">
        <f t="shared" si="16"/>
        <v>47729.421</v>
      </c>
      <c r="H103" s="42">
        <f t="shared" si="17"/>
        <v>9964</v>
      </c>
      <c r="I103" s="51" t="s">
        <v>309</v>
      </c>
      <c r="J103" s="52" t="s">
        <v>310</v>
      </c>
      <c r="K103" s="51">
        <v>9964</v>
      </c>
      <c r="L103" s="51" t="s">
        <v>311</v>
      </c>
      <c r="M103" s="52" t="s">
        <v>291</v>
      </c>
      <c r="N103" s="52"/>
      <c r="O103" s="53" t="s">
        <v>312</v>
      </c>
      <c r="P103" s="53" t="s">
        <v>297</v>
      </c>
    </row>
    <row r="104" spans="1:16" ht="12.75" customHeight="1" thickBot="1" x14ac:dyDescent="0.25">
      <c r="A104" s="42" t="str">
        <f t="shared" si="12"/>
        <v> BRNO 31 </v>
      </c>
      <c r="B104" s="5" t="str">
        <f t="shared" si="13"/>
        <v>I</v>
      </c>
      <c r="C104" s="42">
        <f t="shared" si="14"/>
        <v>48018.466</v>
      </c>
      <c r="D104" s="11" t="str">
        <f t="shared" si="15"/>
        <v>vis</v>
      </c>
      <c r="E104" s="50">
        <f>VLOOKUP(C104,Active!C$21:E$972,3,FALSE)</f>
        <v>10115.055611570551</v>
      </c>
      <c r="F104" s="5" t="s">
        <v>67</v>
      </c>
      <c r="G104" s="11" t="str">
        <f t="shared" si="16"/>
        <v>48018.466</v>
      </c>
      <c r="H104" s="42">
        <f t="shared" si="17"/>
        <v>10115</v>
      </c>
      <c r="I104" s="51" t="s">
        <v>313</v>
      </c>
      <c r="J104" s="52" t="s">
        <v>314</v>
      </c>
      <c r="K104" s="51">
        <v>10115</v>
      </c>
      <c r="L104" s="51" t="s">
        <v>315</v>
      </c>
      <c r="M104" s="52" t="s">
        <v>291</v>
      </c>
      <c r="N104" s="52"/>
      <c r="O104" s="53" t="s">
        <v>296</v>
      </c>
      <c r="P104" s="53" t="s">
        <v>316</v>
      </c>
    </row>
    <row r="105" spans="1:16" ht="12.75" customHeight="1" thickBot="1" x14ac:dyDescent="0.25">
      <c r="A105" s="42" t="str">
        <f t="shared" si="12"/>
        <v> BRNO 31 </v>
      </c>
      <c r="B105" s="5" t="str">
        <f t="shared" si="13"/>
        <v>I</v>
      </c>
      <c r="C105" s="42">
        <f t="shared" si="14"/>
        <v>48108.413</v>
      </c>
      <c r="D105" s="11" t="str">
        <f t="shared" si="15"/>
        <v>vis</v>
      </c>
      <c r="E105" s="50">
        <f>VLOOKUP(C105,Active!C$21:E$972,3,FALSE)</f>
        <v>10162.045690821611</v>
      </c>
      <c r="F105" s="5" t="s">
        <v>67</v>
      </c>
      <c r="G105" s="11" t="str">
        <f t="shared" si="16"/>
        <v>48108.413</v>
      </c>
      <c r="H105" s="42">
        <f t="shared" si="17"/>
        <v>10162</v>
      </c>
      <c r="I105" s="51" t="s">
        <v>317</v>
      </c>
      <c r="J105" s="52" t="s">
        <v>318</v>
      </c>
      <c r="K105" s="51">
        <v>10162</v>
      </c>
      <c r="L105" s="51" t="s">
        <v>211</v>
      </c>
      <c r="M105" s="52" t="s">
        <v>291</v>
      </c>
      <c r="N105" s="52"/>
      <c r="O105" s="53" t="s">
        <v>296</v>
      </c>
      <c r="P105" s="53" t="s">
        <v>316</v>
      </c>
    </row>
    <row r="106" spans="1:16" ht="12.75" customHeight="1" thickBot="1" x14ac:dyDescent="0.25">
      <c r="A106" s="42" t="str">
        <f t="shared" si="12"/>
        <v>BAVM 60 </v>
      </c>
      <c r="B106" s="5" t="str">
        <f t="shared" si="13"/>
        <v>I</v>
      </c>
      <c r="C106" s="42">
        <f t="shared" si="14"/>
        <v>48686.510199999997</v>
      </c>
      <c r="D106" s="11" t="str">
        <f t="shared" si="15"/>
        <v>vis</v>
      </c>
      <c r="E106" s="50">
        <f>VLOOKUP(C106,Active!C$21:E$972,3,FALSE)</f>
        <v>10464.055021236358</v>
      </c>
      <c r="F106" s="5" t="s">
        <v>67</v>
      </c>
      <c r="G106" s="11" t="str">
        <f t="shared" si="16"/>
        <v>48686.5102</v>
      </c>
      <c r="H106" s="42">
        <f t="shared" si="17"/>
        <v>10464</v>
      </c>
      <c r="I106" s="51" t="s">
        <v>319</v>
      </c>
      <c r="J106" s="52" t="s">
        <v>320</v>
      </c>
      <c r="K106" s="51">
        <v>10464</v>
      </c>
      <c r="L106" s="51" t="s">
        <v>321</v>
      </c>
      <c r="M106" s="52" t="s">
        <v>305</v>
      </c>
      <c r="N106" s="52" t="s">
        <v>322</v>
      </c>
      <c r="O106" s="53" t="s">
        <v>307</v>
      </c>
      <c r="P106" s="54" t="s">
        <v>323</v>
      </c>
    </row>
    <row r="107" spans="1:16" ht="12.75" customHeight="1" thickBot="1" x14ac:dyDescent="0.25">
      <c r="A107" s="42" t="str">
        <f t="shared" ref="A107:A120" si="18">P107</f>
        <v>BAVM 60 </v>
      </c>
      <c r="B107" s="5" t="str">
        <f t="shared" ref="B107:B120" si="19">IF(H107=INT(H107),"I","II")</f>
        <v>I</v>
      </c>
      <c r="C107" s="42">
        <f t="shared" ref="C107:C120" si="20">1*G107</f>
        <v>48686.510600000001</v>
      </c>
      <c r="D107" s="11" t="str">
        <f t="shared" ref="D107:D120" si="21">VLOOKUP(F107,I$1:J$5,2,FALSE)</f>
        <v>vis</v>
      </c>
      <c r="E107" s="50">
        <f>VLOOKUP(C107,Active!C$21:E$972,3,FALSE)</f>
        <v>10464.055230204216</v>
      </c>
      <c r="F107" s="5" t="s">
        <v>67</v>
      </c>
      <c r="G107" s="11" t="str">
        <f t="shared" ref="G107:G120" si="22">MID(I107,3,LEN(I107)-3)</f>
        <v>48686.5106</v>
      </c>
      <c r="H107" s="42">
        <f t="shared" ref="H107:H120" si="23">1*K107</f>
        <v>10464</v>
      </c>
      <c r="I107" s="51" t="s">
        <v>324</v>
      </c>
      <c r="J107" s="52" t="s">
        <v>325</v>
      </c>
      <c r="K107" s="51">
        <v>10464</v>
      </c>
      <c r="L107" s="51" t="s">
        <v>326</v>
      </c>
      <c r="M107" s="52" t="s">
        <v>305</v>
      </c>
      <c r="N107" s="52" t="s">
        <v>306</v>
      </c>
      <c r="O107" s="53" t="s">
        <v>307</v>
      </c>
      <c r="P107" s="54" t="s">
        <v>323</v>
      </c>
    </row>
    <row r="108" spans="1:16" ht="12.75" customHeight="1" thickBot="1" x14ac:dyDescent="0.25">
      <c r="A108" s="42" t="str">
        <f t="shared" si="18"/>
        <v>BAVM 62 </v>
      </c>
      <c r="B108" s="5" t="str">
        <f t="shared" si="19"/>
        <v>I</v>
      </c>
      <c r="C108" s="42">
        <f t="shared" si="20"/>
        <v>48732.451000000001</v>
      </c>
      <c r="D108" s="11" t="str">
        <f t="shared" si="21"/>
        <v>vis</v>
      </c>
      <c r="E108" s="50">
        <f>VLOOKUP(C108,Active!C$21:E$972,3,FALSE)</f>
        <v>10488.055397378499</v>
      </c>
      <c r="F108" s="5" t="s">
        <v>67</v>
      </c>
      <c r="G108" s="11" t="str">
        <f t="shared" si="22"/>
        <v>48732.451</v>
      </c>
      <c r="H108" s="42">
        <f t="shared" si="23"/>
        <v>10488</v>
      </c>
      <c r="I108" s="51" t="s">
        <v>327</v>
      </c>
      <c r="J108" s="52" t="s">
        <v>328</v>
      </c>
      <c r="K108" s="51">
        <v>10488</v>
      </c>
      <c r="L108" s="51" t="s">
        <v>315</v>
      </c>
      <c r="M108" s="52" t="s">
        <v>69</v>
      </c>
      <c r="N108" s="52"/>
      <c r="O108" s="53" t="s">
        <v>329</v>
      </c>
      <c r="P108" s="54" t="s">
        <v>330</v>
      </c>
    </row>
    <row r="109" spans="1:16" ht="12.75" customHeight="1" thickBot="1" x14ac:dyDescent="0.25">
      <c r="A109" s="42" t="str">
        <f t="shared" si="18"/>
        <v> BRNO 31 </v>
      </c>
      <c r="B109" s="5" t="str">
        <f t="shared" si="19"/>
        <v>I</v>
      </c>
      <c r="C109" s="42">
        <f t="shared" si="20"/>
        <v>49446.427000000003</v>
      </c>
      <c r="D109" s="11" t="str">
        <f t="shared" si="21"/>
        <v>vis</v>
      </c>
      <c r="E109" s="50">
        <f>VLOOKUP(C109,Active!C$21:E$972,3,FALSE)</f>
        <v>10861.0504814097</v>
      </c>
      <c r="F109" s="5" t="s">
        <v>67</v>
      </c>
      <c r="G109" s="11" t="str">
        <f t="shared" si="22"/>
        <v>49446.427</v>
      </c>
      <c r="H109" s="42">
        <f t="shared" si="23"/>
        <v>10861</v>
      </c>
      <c r="I109" s="51" t="s">
        <v>331</v>
      </c>
      <c r="J109" s="52" t="s">
        <v>332</v>
      </c>
      <c r="K109" s="51">
        <v>10861</v>
      </c>
      <c r="L109" s="51" t="s">
        <v>214</v>
      </c>
      <c r="M109" s="52" t="s">
        <v>291</v>
      </c>
      <c r="N109" s="52"/>
      <c r="O109" s="53" t="s">
        <v>333</v>
      </c>
      <c r="P109" s="53" t="s">
        <v>316</v>
      </c>
    </row>
    <row r="110" spans="1:16" ht="12.75" customHeight="1" thickBot="1" x14ac:dyDescent="0.25">
      <c r="A110" s="42" t="str">
        <f t="shared" si="18"/>
        <v> BRNO 31 </v>
      </c>
      <c r="B110" s="5" t="str">
        <f t="shared" si="19"/>
        <v>I</v>
      </c>
      <c r="C110" s="42">
        <f t="shared" si="20"/>
        <v>49446.432000000001</v>
      </c>
      <c r="D110" s="11" t="str">
        <f t="shared" si="21"/>
        <v>vis</v>
      </c>
      <c r="E110" s="50">
        <f>VLOOKUP(C110,Active!C$21:E$972,3,FALSE)</f>
        <v>10861.053093507893</v>
      </c>
      <c r="F110" s="5" t="s">
        <v>67</v>
      </c>
      <c r="G110" s="11" t="str">
        <f t="shared" si="22"/>
        <v>49446.432</v>
      </c>
      <c r="H110" s="42">
        <f t="shared" si="23"/>
        <v>10861</v>
      </c>
      <c r="I110" s="51" t="s">
        <v>334</v>
      </c>
      <c r="J110" s="52" t="s">
        <v>335</v>
      </c>
      <c r="K110" s="51">
        <v>10861</v>
      </c>
      <c r="L110" s="51" t="s">
        <v>235</v>
      </c>
      <c r="M110" s="52" t="s">
        <v>291</v>
      </c>
      <c r="N110" s="52"/>
      <c r="O110" s="53" t="s">
        <v>336</v>
      </c>
      <c r="P110" s="53" t="s">
        <v>316</v>
      </c>
    </row>
    <row r="111" spans="1:16" ht="12.75" customHeight="1" thickBot="1" x14ac:dyDescent="0.25">
      <c r="A111" s="42" t="str">
        <f t="shared" si="18"/>
        <v> BRNO 31 </v>
      </c>
      <c r="B111" s="5" t="str">
        <f t="shared" si="19"/>
        <v>I</v>
      </c>
      <c r="C111" s="42">
        <f t="shared" si="20"/>
        <v>49446.434999999998</v>
      </c>
      <c r="D111" s="11" t="str">
        <f t="shared" si="21"/>
        <v>vis</v>
      </c>
      <c r="E111" s="50">
        <f>VLOOKUP(C111,Active!C$21:E$972,3,FALSE)</f>
        <v>10861.054660766808</v>
      </c>
      <c r="F111" s="5" t="s">
        <v>67</v>
      </c>
      <c r="G111" s="11" t="str">
        <f t="shared" si="22"/>
        <v>49446.435</v>
      </c>
      <c r="H111" s="42">
        <f t="shared" si="23"/>
        <v>10861</v>
      </c>
      <c r="I111" s="51" t="s">
        <v>337</v>
      </c>
      <c r="J111" s="52" t="s">
        <v>338</v>
      </c>
      <c r="K111" s="51">
        <v>10861</v>
      </c>
      <c r="L111" s="51" t="s">
        <v>339</v>
      </c>
      <c r="M111" s="52" t="s">
        <v>291</v>
      </c>
      <c r="N111" s="52"/>
      <c r="O111" s="53" t="s">
        <v>340</v>
      </c>
      <c r="P111" s="53" t="s">
        <v>316</v>
      </c>
    </row>
    <row r="112" spans="1:16" ht="12.75" customHeight="1" thickBot="1" x14ac:dyDescent="0.25">
      <c r="A112" s="42" t="str">
        <f t="shared" si="18"/>
        <v> BRNO 31 </v>
      </c>
      <c r="B112" s="5" t="str">
        <f t="shared" si="19"/>
        <v>I</v>
      </c>
      <c r="C112" s="42">
        <f t="shared" si="20"/>
        <v>49446.438000000002</v>
      </c>
      <c r="D112" s="11" t="str">
        <f t="shared" si="21"/>
        <v>vis</v>
      </c>
      <c r="E112" s="50">
        <f>VLOOKUP(C112,Active!C$21:E$972,3,FALSE)</f>
        <v>10861.056228025725</v>
      </c>
      <c r="F112" s="5" t="s">
        <v>67</v>
      </c>
      <c r="G112" s="11" t="str">
        <f t="shared" si="22"/>
        <v>49446.438</v>
      </c>
      <c r="H112" s="42">
        <f t="shared" si="23"/>
        <v>10861</v>
      </c>
      <c r="I112" s="51" t="s">
        <v>341</v>
      </c>
      <c r="J112" s="52" t="s">
        <v>342</v>
      </c>
      <c r="K112" s="51">
        <v>10861</v>
      </c>
      <c r="L112" s="51" t="s">
        <v>343</v>
      </c>
      <c r="M112" s="52" t="s">
        <v>291</v>
      </c>
      <c r="N112" s="52"/>
      <c r="O112" s="53" t="s">
        <v>296</v>
      </c>
      <c r="P112" s="53" t="s">
        <v>316</v>
      </c>
    </row>
    <row r="113" spans="1:16" ht="12.75" customHeight="1" thickBot="1" x14ac:dyDescent="0.25">
      <c r="A113" s="42" t="str">
        <f t="shared" si="18"/>
        <v> BRNO 31 </v>
      </c>
      <c r="B113" s="5" t="str">
        <f t="shared" si="19"/>
        <v>I</v>
      </c>
      <c r="C113" s="42">
        <f t="shared" si="20"/>
        <v>49446.447</v>
      </c>
      <c r="D113" s="11" t="str">
        <f t="shared" si="21"/>
        <v>vis</v>
      </c>
      <c r="E113" s="50">
        <f>VLOOKUP(C113,Active!C$21:E$972,3,FALSE)</f>
        <v>10861.060929802474</v>
      </c>
      <c r="F113" s="5" t="s">
        <v>67</v>
      </c>
      <c r="G113" s="11" t="str">
        <f t="shared" si="22"/>
        <v>49446.447</v>
      </c>
      <c r="H113" s="42">
        <f t="shared" si="23"/>
        <v>10861</v>
      </c>
      <c r="I113" s="51" t="s">
        <v>344</v>
      </c>
      <c r="J113" s="52" t="s">
        <v>345</v>
      </c>
      <c r="K113" s="51">
        <v>10861</v>
      </c>
      <c r="L113" s="51" t="s">
        <v>346</v>
      </c>
      <c r="M113" s="52" t="s">
        <v>291</v>
      </c>
      <c r="N113" s="52"/>
      <c r="O113" s="53" t="s">
        <v>347</v>
      </c>
      <c r="P113" s="53" t="s">
        <v>316</v>
      </c>
    </row>
    <row r="114" spans="1:16" ht="12.75" customHeight="1" thickBot="1" x14ac:dyDescent="0.25">
      <c r="A114" s="42" t="str">
        <f t="shared" si="18"/>
        <v> BRNO 32 </v>
      </c>
      <c r="B114" s="5" t="str">
        <f t="shared" si="19"/>
        <v>I</v>
      </c>
      <c r="C114" s="42">
        <f t="shared" si="20"/>
        <v>49578.5101</v>
      </c>
      <c r="D114" s="11" t="str">
        <f t="shared" si="21"/>
        <v>vis</v>
      </c>
      <c r="E114" s="50">
        <f>VLOOKUP(C114,Active!C$21:E$972,3,FALSE)</f>
        <v>10930.053286803159</v>
      </c>
      <c r="F114" s="5" t="s">
        <v>67</v>
      </c>
      <c r="G114" s="11" t="str">
        <f t="shared" si="22"/>
        <v>49578.5101</v>
      </c>
      <c r="H114" s="42">
        <f t="shared" si="23"/>
        <v>10930</v>
      </c>
      <c r="I114" s="51" t="s">
        <v>353</v>
      </c>
      <c r="J114" s="52" t="s">
        <v>354</v>
      </c>
      <c r="K114" s="51">
        <v>10930</v>
      </c>
      <c r="L114" s="51" t="s">
        <v>355</v>
      </c>
      <c r="M114" s="52" t="s">
        <v>291</v>
      </c>
      <c r="N114" s="52"/>
      <c r="O114" s="53" t="s">
        <v>340</v>
      </c>
      <c r="P114" s="53" t="s">
        <v>356</v>
      </c>
    </row>
    <row r="115" spans="1:16" ht="12.75" customHeight="1" thickBot="1" x14ac:dyDescent="0.25">
      <c r="A115" s="42" t="str">
        <f t="shared" si="18"/>
        <v> BRNO 32 </v>
      </c>
      <c r="B115" s="5" t="str">
        <f t="shared" si="19"/>
        <v>I</v>
      </c>
      <c r="C115" s="42">
        <f t="shared" si="20"/>
        <v>50941.425199999998</v>
      </c>
      <c r="D115" s="11" t="str">
        <f t="shared" si="21"/>
        <v>vis</v>
      </c>
      <c r="E115" s="50">
        <f>VLOOKUP(C115,Active!C$21:E$972,3,FALSE)</f>
        <v>11642.066901058944</v>
      </c>
      <c r="F115" s="5" t="s">
        <v>67</v>
      </c>
      <c r="G115" s="11" t="str">
        <f t="shared" si="22"/>
        <v>50941.4252</v>
      </c>
      <c r="H115" s="42">
        <f t="shared" si="23"/>
        <v>11642</v>
      </c>
      <c r="I115" s="51" t="s">
        <v>357</v>
      </c>
      <c r="J115" s="52" t="s">
        <v>358</v>
      </c>
      <c r="K115" s="51">
        <v>11642</v>
      </c>
      <c r="L115" s="51" t="s">
        <v>359</v>
      </c>
      <c r="M115" s="52" t="s">
        <v>291</v>
      </c>
      <c r="N115" s="52"/>
      <c r="O115" s="53" t="s">
        <v>360</v>
      </c>
      <c r="P115" s="53" t="s">
        <v>356</v>
      </c>
    </row>
    <row r="116" spans="1:16" ht="12.75" customHeight="1" thickBot="1" x14ac:dyDescent="0.25">
      <c r="A116" s="42" t="str">
        <f t="shared" si="18"/>
        <v> BRNO 32 </v>
      </c>
      <c r="B116" s="5" t="str">
        <f t="shared" si="19"/>
        <v>I</v>
      </c>
      <c r="C116" s="42">
        <f t="shared" si="20"/>
        <v>51318.481800000001</v>
      </c>
      <c r="D116" s="11" t="str">
        <f t="shared" si="21"/>
        <v>vis</v>
      </c>
      <c r="E116" s="50">
        <f>VLOOKUP(C116,Active!C$21:E$972,3,FALSE)</f>
        <v>11839.048673837749</v>
      </c>
      <c r="F116" s="5" t="s">
        <v>67</v>
      </c>
      <c r="G116" s="11" t="str">
        <f t="shared" si="22"/>
        <v>51318.4818</v>
      </c>
      <c r="H116" s="42">
        <f t="shared" si="23"/>
        <v>11839</v>
      </c>
      <c r="I116" s="51" t="s">
        <v>361</v>
      </c>
      <c r="J116" s="52" t="s">
        <v>362</v>
      </c>
      <c r="K116" s="51">
        <v>11839</v>
      </c>
      <c r="L116" s="51" t="s">
        <v>363</v>
      </c>
      <c r="M116" s="52" t="s">
        <v>291</v>
      </c>
      <c r="N116" s="52"/>
      <c r="O116" s="53" t="s">
        <v>364</v>
      </c>
      <c r="P116" s="53" t="s">
        <v>356</v>
      </c>
    </row>
    <row r="117" spans="1:16" ht="12.75" customHeight="1" thickBot="1" x14ac:dyDescent="0.25">
      <c r="A117" s="42" t="str">
        <f t="shared" si="18"/>
        <v> BRNO 32 </v>
      </c>
      <c r="B117" s="5" t="str">
        <f t="shared" si="19"/>
        <v>I</v>
      </c>
      <c r="C117" s="42">
        <f t="shared" si="20"/>
        <v>51385.511400000003</v>
      </c>
      <c r="D117" s="11" t="str">
        <f t="shared" si="21"/>
        <v>vis</v>
      </c>
      <c r="E117" s="50">
        <f>VLOOKUP(C117,Active!C$21:E$972,3,FALSE)</f>
        <v>11874.066253258596</v>
      </c>
      <c r="F117" s="5" t="s">
        <v>67</v>
      </c>
      <c r="G117" s="11" t="str">
        <f t="shared" si="22"/>
        <v>51385.5114</v>
      </c>
      <c r="H117" s="42">
        <f t="shared" si="23"/>
        <v>11874</v>
      </c>
      <c r="I117" s="51" t="s">
        <v>365</v>
      </c>
      <c r="J117" s="52" t="s">
        <v>366</v>
      </c>
      <c r="K117" s="51">
        <v>11874</v>
      </c>
      <c r="L117" s="51" t="s">
        <v>367</v>
      </c>
      <c r="M117" s="52" t="s">
        <v>291</v>
      </c>
      <c r="N117" s="52"/>
      <c r="O117" s="53" t="s">
        <v>364</v>
      </c>
      <c r="P117" s="53" t="s">
        <v>356</v>
      </c>
    </row>
    <row r="118" spans="1:16" ht="12.75" customHeight="1" thickBot="1" x14ac:dyDescent="0.25">
      <c r="A118" s="42" t="str">
        <f t="shared" si="18"/>
        <v>VSB 43 </v>
      </c>
      <c r="B118" s="5" t="str">
        <f t="shared" si="19"/>
        <v>I</v>
      </c>
      <c r="C118" s="42">
        <f t="shared" si="20"/>
        <v>53158.046699999999</v>
      </c>
      <c r="D118" s="11" t="str">
        <f t="shared" si="21"/>
        <v>vis</v>
      </c>
      <c r="E118" s="50">
        <f>VLOOKUP(C118,Active!C$21:E$972,3,FALSE)</f>
        <v>12800.07350444318</v>
      </c>
      <c r="F118" s="5" t="s">
        <v>67</v>
      </c>
      <c r="G118" s="11" t="str">
        <f t="shared" si="22"/>
        <v>53158.0467</v>
      </c>
      <c r="H118" s="42">
        <f t="shared" si="23"/>
        <v>12800</v>
      </c>
      <c r="I118" s="51" t="s">
        <v>385</v>
      </c>
      <c r="J118" s="52" t="s">
        <v>386</v>
      </c>
      <c r="K118" s="51" t="s">
        <v>387</v>
      </c>
      <c r="L118" s="51" t="s">
        <v>388</v>
      </c>
      <c r="M118" s="52" t="s">
        <v>305</v>
      </c>
      <c r="N118" s="52" t="s">
        <v>377</v>
      </c>
      <c r="O118" s="53" t="s">
        <v>389</v>
      </c>
      <c r="P118" s="54" t="s">
        <v>390</v>
      </c>
    </row>
    <row r="119" spans="1:16" ht="12.75" customHeight="1" thickBot="1" x14ac:dyDescent="0.25">
      <c r="A119" s="42" t="str">
        <f t="shared" si="18"/>
        <v>VSB 51 </v>
      </c>
      <c r="B119" s="5" t="str">
        <f t="shared" si="19"/>
        <v>I</v>
      </c>
      <c r="C119" s="42">
        <f t="shared" si="20"/>
        <v>55250.250800000002</v>
      </c>
      <c r="D119" s="11" t="str">
        <f t="shared" si="21"/>
        <v>vis</v>
      </c>
      <c r="E119" s="50">
        <f>VLOOKUP(C119,Active!C$21:E$972,3,FALSE)</f>
        <v>13893.082014659098</v>
      </c>
      <c r="F119" s="5" t="s">
        <v>67</v>
      </c>
      <c r="G119" s="11" t="str">
        <f t="shared" si="22"/>
        <v>55250.2508</v>
      </c>
      <c r="H119" s="42">
        <f t="shared" si="23"/>
        <v>13893</v>
      </c>
      <c r="I119" s="51" t="s">
        <v>402</v>
      </c>
      <c r="J119" s="52" t="s">
        <v>403</v>
      </c>
      <c r="K119" s="51" t="s">
        <v>404</v>
      </c>
      <c r="L119" s="51" t="s">
        <v>405</v>
      </c>
      <c r="M119" s="52" t="s">
        <v>400</v>
      </c>
      <c r="N119" s="52" t="s">
        <v>406</v>
      </c>
      <c r="O119" s="53" t="s">
        <v>407</v>
      </c>
      <c r="P119" s="54" t="s">
        <v>408</v>
      </c>
    </row>
    <row r="120" spans="1:16" ht="12.75" customHeight="1" thickBot="1" x14ac:dyDescent="0.25">
      <c r="A120" s="42" t="str">
        <f t="shared" si="18"/>
        <v>VSB 51 </v>
      </c>
      <c r="B120" s="5" t="str">
        <f t="shared" si="19"/>
        <v>I</v>
      </c>
      <c r="C120" s="42">
        <f t="shared" si="20"/>
        <v>55252.164299999997</v>
      </c>
      <c r="D120" s="11" t="str">
        <f t="shared" si="21"/>
        <v>vis</v>
      </c>
      <c r="E120" s="50">
        <f>VLOOKUP(C120,Active!C$21:E$972,3,FALSE)</f>
        <v>13894.081664637937</v>
      </c>
      <c r="F120" s="5" t="s">
        <v>67</v>
      </c>
      <c r="G120" s="11" t="str">
        <f t="shared" si="22"/>
        <v>55252.1643</v>
      </c>
      <c r="H120" s="42">
        <f t="shared" si="23"/>
        <v>13894</v>
      </c>
      <c r="I120" s="51" t="s">
        <v>409</v>
      </c>
      <c r="J120" s="52" t="s">
        <v>410</v>
      </c>
      <c r="K120" s="51" t="s">
        <v>411</v>
      </c>
      <c r="L120" s="51" t="s">
        <v>412</v>
      </c>
      <c r="M120" s="52" t="s">
        <v>400</v>
      </c>
      <c r="N120" s="52" t="s">
        <v>406</v>
      </c>
      <c r="O120" s="53" t="s">
        <v>407</v>
      </c>
      <c r="P120" s="54" t="s">
        <v>408</v>
      </c>
    </row>
    <row r="121" spans="1:16" x14ac:dyDescent="0.2">
      <c r="B121" s="5"/>
      <c r="E121" s="50"/>
      <c r="F121" s="5"/>
    </row>
    <row r="122" spans="1:16" x14ac:dyDescent="0.2">
      <c r="B122" s="5"/>
      <c r="E122" s="50"/>
      <c r="F122" s="5"/>
    </row>
    <row r="123" spans="1:16" x14ac:dyDescent="0.2">
      <c r="B123" s="5"/>
      <c r="E123" s="50"/>
      <c r="F123" s="5"/>
    </row>
    <row r="124" spans="1:16" x14ac:dyDescent="0.2">
      <c r="B124" s="5"/>
      <c r="E124" s="50"/>
      <c r="F124" s="5"/>
    </row>
    <row r="125" spans="1:16" x14ac:dyDescent="0.2">
      <c r="B125" s="5"/>
      <c r="E125" s="50"/>
      <c r="F125" s="5"/>
    </row>
    <row r="126" spans="1:16" x14ac:dyDescent="0.2">
      <c r="B126" s="5"/>
      <c r="E126" s="50"/>
      <c r="F126" s="5"/>
    </row>
    <row r="127" spans="1:16" x14ac:dyDescent="0.2">
      <c r="B127" s="5"/>
      <c r="E127" s="50"/>
      <c r="F127" s="5"/>
    </row>
    <row r="128" spans="1:16" x14ac:dyDescent="0.2">
      <c r="B128" s="5"/>
      <c r="E128" s="50"/>
      <c r="F128" s="5"/>
    </row>
    <row r="129" spans="2:6" x14ac:dyDescent="0.2">
      <c r="B129" s="5"/>
      <c r="E129" s="50"/>
      <c r="F129" s="5"/>
    </row>
    <row r="130" spans="2:6" x14ac:dyDescent="0.2">
      <c r="B130" s="5"/>
      <c r="E130" s="50"/>
      <c r="F130" s="5"/>
    </row>
    <row r="131" spans="2:6" x14ac:dyDescent="0.2">
      <c r="B131" s="5"/>
      <c r="E131" s="50"/>
      <c r="F131" s="5"/>
    </row>
    <row r="132" spans="2:6" x14ac:dyDescent="0.2">
      <c r="B132" s="5"/>
      <c r="E132" s="50"/>
      <c r="F132" s="5"/>
    </row>
    <row r="133" spans="2:6" x14ac:dyDescent="0.2">
      <c r="B133" s="5"/>
      <c r="E133" s="50"/>
      <c r="F133" s="5"/>
    </row>
    <row r="134" spans="2:6" x14ac:dyDescent="0.2">
      <c r="B134" s="5"/>
      <c r="E134" s="50"/>
      <c r="F134" s="5"/>
    </row>
    <row r="135" spans="2:6" x14ac:dyDescent="0.2">
      <c r="B135" s="5"/>
      <c r="E135" s="50"/>
      <c r="F135" s="5"/>
    </row>
    <row r="136" spans="2:6" x14ac:dyDescent="0.2">
      <c r="B136" s="5"/>
      <c r="E136" s="50"/>
      <c r="F136" s="5"/>
    </row>
    <row r="137" spans="2:6" x14ac:dyDescent="0.2">
      <c r="B137" s="5"/>
      <c r="E137" s="50"/>
      <c r="F137" s="5"/>
    </row>
    <row r="138" spans="2:6" x14ac:dyDescent="0.2">
      <c r="B138" s="5"/>
      <c r="E138" s="50"/>
      <c r="F138" s="5"/>
    </row>
    <row r="139" spans="2:6" x14ac:dyDescent="0.2">
      <c r="B139" s="5"/>
      <c r="E139" s="50"/>
      <c r="F139" s="5"/>
    </row>
    <row r="140" spans="2:6" x14ac:dyDescent="0.2">
      <c r="B140" s="5"/>
      <c r="E140" s="50"/>
      <c r="F140" s="5"/>
    </row>
    <row r="141" spans="2:6" x14ac:dyDescent="0.2">
      <c r="B141" s="5"/>
      <c r="E141" s="50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</sheetData>
  <phoneticPr fontId="8" type="noConversion"/>
  <hyperlinks>
    <hyperlink ref="P100" r:id="rId1" display="http://www.bav-astro.de/sfs/BAVM_link.php?BAVMnr=38"/>
    <hyperlink ref="P102" r:id="rId2" display="http://www.bav-astro.de/sfs/BAVM_link.php?BAVMnr=56"/>
    <hyperlink ref="P106" r:id="rId3" display="http://www.bav-astro.de/sfs/BAVM_link.php?BAVMnr=60"/>
    <hyperlink ref="P107" r:id="rId4" display="http://www.bav-astro.de/sfs/BAVM_link.php?BAVMnr=60"/>
    <hyperlink ref="P108" r:id="rId5" display="http://www.bav-astro.de/sfs/BAVM_link.php?BAVMnr=62"/>
    <hyperlink ref="P14" r:id="rId6" display="http://www.bav-astro.de/sfs/BAVM_link.php?BAVMnr=158"/>
    <hyperlink ref="P15" r:id="rId7" display="http://www.konkoly.hu/cgi-bin/IBVS?5676"/>
    <hyperlink ref="P118" r:id="rId8" display="http://vsolj.cetus-net.org/no43.pdf"/>
    <hyperlink ref="P17" r:id="rId9" display="http://var.astro.cz/oejv/issues/oejv0003.pdf"/>
    <hyperlink ref="P18" r:id="rId10" display="http://www.bav-astro.de/sfs/BAVM_link.php?BAVMnr=186"/>
    <hyperlink ref="P119" r:id="rId11" display="http://vsolj.cetus-net.org/vsoljno51.pdf"/>
    <hyperlink ref="P120" r:id="rId12" display="http://vsolj.cetus-net.org/vsoljno51.pdf"/>
    <hyperlink ref="P19" r:id="rId13" display="http://www.konkoly.hu/cgi-bin/IBVS?5974"/>
    <hyperlink ref="P20" r:id="rId14" display="http://www.bav-astro.de/sfs/BAVM_link.php?BAVMnr=220"/>
    <hyperlink ref="P21" r:id="rId15" display="http://www.bav-astro.de/sfs/BAVM_link.php?BAVMnr=220"/>
    <hyperlink ref="P22" r:id="rId16" display="http://www.konkoly.hu/cgi-bin/IBVS?6029"/>
    <hyperlink ref="P23" r:id="rId17" display="http://var.astro.cz/oejv/issues/oejv0160.pdf"/>
    <hyperlink ref="P24" r:id="rId18" display="http://www.bav-astro.de/sfs/BAVM_link.php?BAVMnr=238"/>
    <hyperlink ref="P25" r:id="rId19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2023-01-13T07:08:22Z</dcterms:modified>
</cp:coreProperties>
</file>