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E5D6F8E-8C30-480E-B7A8-C02E446383FF}" xr6:coauthVersionLast="47" xr6:coauthVersionMax="47" xr10:uidLastSave="{00000000-0000-0000-0000-000000000000}"/>
  <bookViews>
    <workbookView xWindow="14190" yWindow="810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0" i="1" l="1"/>
  <c r="F150" i="1" s="1"/>
  <c r="G150" i="1" s="1"/>
  <c r="K150" i="1" s="1"/>
  <c r="Q150" i="1"/>
  <c r="Q149" i="1"/>
  <c r="Q145" i="1"/>
  <c r="Q144" i="1"/>
  <c r="Q148" i="1"/>
  <c r="C7" i="1"/>
  <c r="E149" i="1" s="1"/>
  <c r="F149" i="1" s="1"/>
  <c r="C8" i="1"/>
  <c r="D9" i="1"/>
  <c r="C9" i="1"/>
  <c r="Q131" i="1"/>
  <c r="Q133" i="1"/>
  <c r="Q134" i="1"/>
  <c r="Q135" i="1"/>
  <c r="Q136" i="1"/>
  <c r="Q137" i="1"/>
  <c r="Q140" i="1"/>
  <c r="Q143" i="1"/>
  <c r="Q146" i="1"/>
  <c r="Q147" i="1"/>
  <c r="Q21" i="1"/>
  <c r="Q22" i="1"/>
  <c r="Q23" i="1"/>
  <c r="Q24" i="1"/>
  <c r="Q25" i="1"/>
  <c r="Q26" i="1"/>
  <c r="Q28" i="1"/>
  <c r="Q29" i="1"/>
  <c r="Q30" i="1"/>
  <c r="Q56" i="1"/>
  <c r="Q69" i="1"/>
  <c r="Q99" i="1"/>
  <c r="Q102" i="1"/>
  <c r="Q112" i="1"/>
  <c r="G100" i="2"/>
  <c r="C100" i="2" s="1"/>
  <c r="G99" i="2"/>
  <c r="C99" i="2" s="1"/>
  <c r="G98" i="2"/>
  <c r="C98" i="2" s="1"/>
  <c r="G97" i="2"/>
  <c r="C97" i="2" s="1"/>
  <c r="G96" i="2"/>
  <c r="C96" i="2" s="1"/>
  <c r="G95" i="2"/>
  <c r="C95" i="2" s="1"/>
  <c r="G94" i="2"/>
  <c r="C94" i="2" s="1"/>
  <c r="G93" i="2"/>
  <c r="C93" i="2" s="1"/>
  <c r="E93" i="2" s="1"/>
  <c r="G92" i="2"/>
  <c r="C92" i="2" s="1"/>
  <c r="G91" i="2"/>
  <c r="C91" i="2" s="1"/>
  <c r="G90" i="2"/>
  <c r="C90" i="2" s="1"/>
  <c r="G89" i="2"/>
  <c r="C89" i="2" s="1"/>
  <c r="G88" i="2"/>
  <c r="C88" i="2" s="1"/>
  <c r="G87" i="2"/>
  <c r="C87" i="2" s="1"/>
  <c r="G86" i="2"/>
  <c r="C86" i="2" s="1"/>
  <c r="G85" i="2"/>
  <c r="C85" i="2" s="1"/>
  <c r="E85" i="2" s="1"/>
  <c r="G84" i="2"/>
  <c r="C84" i="2" s="1"/>
  <c r="G83" i="2"/>
  <c r="C83" i="2" s="1"/>
  <c r="G114" i="2"/>
  <c r="C114" i="2" s="1"/>
  <c r="G82" i="2"/>
  <c r="C82" i="2" s="1"/>
  <c r="G81" i="2"/>
  <c r="C81" i="2" s="1"/>
  <c r="G80" i="2"/>
  <c r="C80" i="2" s="1"/>
  <c r="G79" i="2"/>
  <c r="C79" i="2" s="1"/>
  <c r="G78" i="2"/>
  <c r="C78" i="2" s="1"/>
  <c r="G77" i="2"/>
  <c r="C77" i="2" s="1"/>
  <c r="G113" i="2"/>
  <c r="C113" i="2" s="1"/>
  <c r="G76" i="2"/>
  <c r="C76" i="2" s="1"/>
  <c r="G75" i="2"/>
  <c r="C75" i="2" s="1"/>
  <c r="G112" i="2"/>
  <c r="C112" i="2" s="1"/>
  <c r="G74" i="2"/>
  <c r="C74" i="2" s="1"/>
  <c r="G73" i="2"/>
  <c r="C73" i="2" s="1"/>
  <c r="G72" i="2"/>
  <c r="C72" i="2" s="1"/>
  <c r="E72" i="2" s="1"/>
  <c r="G71" i="2"/>
  <c r="C71" i="2" s="1"/>
  <c r="G70" i="2"/>
  <c r="C70" i="2" s="1"/>
  <c r="G69" i="2"/>
  <c r="C69" i="2" s="1"/>
  <c r="G68" i="2"/>
  <c r="C68" i="2" s="1"/>
  <c r="G67" i="2"/>
  <c r="C67" i="2" s="1"/>
  <c r="G66" i="2"/>
  <c r="C66" i="2" s="1"/>
  <c r="G65" i="2"/>
  <c r="C65" i="2" s="1"/>
  <c r="G64" i="2"/>
  <c r="C64" i="2" s="1"/>
  <c r="E64" i="2" s="1"/>
  <c r="G63" i="2"/>
  <c r="C63" i="2" s="1"/>
  <c r="G62" i="2"/>
  <c r="C62" i="2" s="1"/>
  <c r="G61" i="2"/>
  <c r="C61" i="2" s="1"/>
  <c r="G60" i="2"/>
  <c r="C60" i="2" s="1"/>
  <c r="G59" i="2"/>
  <c r="C59" i="2" s="1"/>
  <c r="E83" i="1"/>
  <c r="G58" i="2"/>
  <c r="C58" i="2"/>
  <c r="G57" i="2"/>
  <c r="C57" i="2"/>
  <c r="E57" i="2" s="1"/>
  <c r="E81" i="1"/>
  <c r="F81" i="1" s="1"/>
  <c r="G56" i="2"/>
  <c r="C56" i="2" s="1"/>
  <c r="G55" i="2"/>
  <c r="C55" i="2" s="1"/>
  <c r="G54" i="2"/>
  <c r="C54" i="2" s="1"/>
  <c r="G53" i="2"/>
  <c r="C53" i="2" s="1"/>
  <c r="G52" i="2"/>
  <c r="C52" i="2" s="1"/>
  <c r="G51" i="2"/>
  <c r="C51" i="2" s="1"/>
  <c r="G50" i="2"/>
  <c r="C50" i="2" s="1"/>
  <c r="G49" i="2"/>
  <c r="C49" i="2" s="1"/>
  <c r="G48" i="2"/>
  <c r="C48" i="2" s="1"/>
  <c r="G47" i="2"/>
  <c r="C47" i="2" s="1"/>
  <c r="G111" i="2"/>
  <c r="C111" i="2" s="1"/>
  <c r="G46" i="2"/>
  <c r="C46" i="2" s="1"/>
  <c r="G45" i="2"/>
  <c r="C45" i="2" s="1"/>
  <c r="E45" i="2" s="1"/>
  <c r="G44" i="2"/>
  <c r="C44" i="2" s="1"/>
  <c r="G43" i="2"/>
  <c r="C43" i="2" s="1"/>
  <c r="G42" i="2"/>
  <c r="C42" i="2" s="1"/>
  <c r="G41" i="2"/>
  <c r="C41" i="2" s="1"/>
  <c r="G40" i="2"/>
  <c r="C40" i="2" s="1"/>
  <c r="G39" i="2"/>
  <c r="C39" i="2" s="1"/>
  <c r="G38" i="2"/>
  <c r="C38" i="2" s="1"/>
  <c r="G37" i="2"/>
  <c r="C37" i="2" s="1"/>
  <c r="E37" i="2" s="1"/>
  <c r="G36" i="2"/>
  <c r="C36" i="2" s="1"/>
  <c r="G35" i="2"/>
  <c r="C35" i="2" s="1"/>
  <c r="G110" i="2"/>
  <c r="C110" i="2" s="1"/>
  <c r="G34" i="2"/>
  <c r="C34" i="2" s="1"/>
  <c r="G33" i="2"/>
  <c r="C33" i="2" s="1"/>
  <c r="G32" i="2"/>
  <c r="C32" i="2" s="1"/>
  <c r="G31" i="2"/>
  <c r="C31" i="2" s="1"/>
  <c r="G30" i="2"/>
  <c r="C30" i="2" s="1"/>
  <c r="E30" i="2" s="1"/>
  <c r="G29" i="2"/>
  <c r="C29" i="2" s="1"/>
  <c r="G28" i="2"/>
  <c r="C28" i="2" s="1"/>
  <c r="G27" i="2"/>
  <c r="C27" i="2" s="1"/>
  <c r="G26" i="2"/>
  <c r="C26" i="2" s="1"/>
  <c r="G25" i="2"/>
  <c r="C25" i="2" s="1"/>
  <c r="G24" i="2"/>
  <c r="C24" i="2" s="1"/>
  <c r="G23" i="2"/>
  <c r="C23" i="2" s="1"/>
  <c r="G22" i="2"/>
  <c r="C22" i="2" s="1"/>
  <c r="E22" i="2" s="1"/>
  <c r="G21" i="2"/>
  <c r="C21" i="2" s="1"/>
  <c r="G20" i="2"/>
  <c r="C20" i="2" s="1"/>
  <c r="G19" i="2"/>
  <c r="C19" i="2" s="1"/>
  <c r="G18" i="2"/>
  <c r="C18" i="2" s="1"/>
  <c r="G17" i="2"/>
  <c r="C17" i="2" s="1"/>
  <c r="G16" i="2"/>
  <c r="C16" i="2" s="1"/>
  <c r="G15" i="2"/>
  <c r="C15" i="2" s="1"/>
  <c r="G14" i="2"/>
  <c r="C14" i="2" s="1"/>
  <c r="E14" i="2" s="1"/>
  <c r="G13" i="2"/>
  <c r="C13" i="2" s="1"/>
  <c r="G12" i="2"/>
  <c r="C12" i="2" s="1"/>
  <c r="G11" i="2"/>
  <c r="C11" i="2" s="1"/>
  <c r="G109" i="2"/>
  <c r="C109" i="2" s="1"/>
  <c r="G108" i="2"/>
  <c r="C108" i="2" s="1"/>
  <c r="G107" i="2"/>
  <c r="C107" i="2" s="1"/>
  <c r="G106" i="2"/>
  <c r="C106" i="2" s="1"/>
  <c r="G105" i="2"/>
  <c r="C105" i="2" s="1"/>
  <c r="E105" i="2" s="1"/>
  <c r="G104" i="2"/>
  <c r="C104" i="2" s="1"/>
  <c r="G103" i="2"/>
  <c r="C103" i="2" s="1"/>
  <c r="G102" i="2"/>
  <c r="C102" i="2" s="1"/>
  <c r="G101" i="2"/>
  <c r="C101" i="2" s="1"/>
  <c r="H100" i="2"/>
  <c r="B100" i="2" s="1"/>
  <c r="D100" i="2"/>
  <c r="A100" i="2"/>
  <c r="H99" i="2"/>
  <c r="B99" i="2" s="1"/>
  <c r="D99" i="2"/>
  <c r="A99" i="2"/>
  <c r="H98" i="2"/>
  <c r="B98" i="2" s="1"/>
  <c r="D98" i="2"/>
  <c r="A98" i="2"/>
  <c r="H97" i="2"/>
  <c r="B97" i="2" s="1"/>
  <c r="D97" i="2"/>
  <c r="A97" i="2"/>
  <c r="H96" i="2"/>
  <c r="B96" i="2" s="1"/>
  <c r="D96" i="2"/>
  <c r="A96" i="2"/>
  <c r="H95" i="2"/>
  <c r="B95" i="2" s="1"/>
  <c r="D95" i="2"/>
  <c r="A95" i="2"/>
  <c r="H94" i="2"/>
  <c r="B94" i="2" s="1"/>
  <c r="D94" i="2"/>
  <c r="A94" i="2"/>
  <c r="H93" i="2"/>
  <c r="B93" i="2" s="1"/>
  <c r="D93" i="2"/>
  <c r="A93" i="2"/>
  <c r="H92" i="2"/>
  <c r="B92" i="2" s="1"/>
  <c r="D92" i="2"/>
  <c r="A92" i="2"/>
  <c r="H91" i="2"/>
  <c r="B91" i="2" s="1"/>
  <c r="D91" i="2"/>
  <c r="A91" i="2"/>
  <c r="H90" i="2"/>
  <c r="B90" i="2" s="1"/>
  <c r="D90" i="2"/>
  <c r="A90" i="2"/>
  <c r="H89" i="2"/>
  <c r="B89" i="2" s="1"/>
  <c r="D89" i="2"/>
  <c r="A89" i="2"/>
  <c r="H88" i="2"/>
  <c r="B88" i="2" s="1"/>
  <c r="D88" i="2"/>
  <c r="A88" i="2"/>
  <c r="H87" i="2"/>
  <c r="B87" i="2" s="1"/>
  <c r="D87" i="2"/>
  <c r="A87" i="2"/>
  <c r="H86" i="2"/>
  <c r="B86" i="2" s="1"/>
  <c r="D86" i="2"/>
  <c r="A86" i="2"/>
  <c r="H85" i="2"/>
  <c r="B85" i="2" s="1"/>
  <c r="D85" i="2"/>
  <c r="A85" i="2"/>
  <c r="H84" i="2"/>
  <c r="B84" i="2" s="1"/>
  <c r="D84" i="2"/>
  <c r="A84" i="2"/>
  <c r="H83" i="2"/>
  <c r="B83" i="2" s="1"/>
  <c r="D83" i="2"/>
  <c r="A83" i="2"/>
  <c r="H114" i="2"/>
  <c r="B114" i="2" s="1"/>
  <c r="D114" i="2"/>
  <c r="A114" i="2"/>
  <c r="H82" i="2"/>
  <c r="B82" i="2" s="1"/>
  <c r="D82" i="2"/>
  <c r="A82" i="2"/>
  <c r="H81" i="2"/>
  <c r="B81" i="2" s="1"/>
  <c r="D81" i="2"/>
  <c r="A81" i="2"/>
  <c r="H80" i="2"/>
  <c r="B80" i="2" s="1"/>
  <c r="D80" i="2"/>
  <c r="A80" i="2"/>
  <c r="H79" i="2"/>
  <c r="B79" i="2" s="1"/>
  <c r="D79" i="2"/>
  <c r="A79" i="2"/>
  <c r="H78" i="2"/>
  <c r="B78" i="2" s="1"/>
  <c r="D78" i="2"/>
  <c r="A78" i="2"/>
  <c r="H77" i="2"/>
  <c r="B77" i="2" s="1"/>
  <c r="D77" i="2"/>
  <c r="A77" i="2"/>
  <c r="H113" i="2"/>
  <c r="B113" i="2" s="1"/>
  <c r="D113" i="2"/>
  <c r="A113" i="2"/>
  <c r="H76" i="2"/>
  <c r="B76" i="2" s="1"/>
  <c r="D76" i="2"/>
  <c r="A76" i="2"/>
  <c r="H75" i="2"/>
  <c r="B75" i="2" s="1"/>
  <c r="D75" i="2"/>
  <c r="A75" i="2"/>
  <c r="H112" i="2"/>
  <c r="B112" i="2" s="1"/>
  <c r="D112" i="2"/>
  <c r="A112" i="2"/>
  <c r="H74" i="2"/>
  <c r="B74" i="2" s="1"/>
  <c r="D74" i="2"/>
  <c r="A74" i="2"/>
  <c r="H73" i="2"/>
  <c r="B73" i="2" s="1"/>
  <c r="D73" i="2"/>
  <c r="A73" i="2"/>
  <c r="H72" i="2"/>
  <c r="B72" i="2" s="1"/>
  <c r="D72" i="2"/>
  <c r="A72" i="2"/>
  <c r="H71" i="2"/>
  <c r="B71" i="2" s="1"/>
  <c r="F71" i="2"/>
  <c r="D71" i="2" s="1"/>
  <c r="A71" i="2"/>
  <c r="H70" i="2"/>
  <c r="B70" i="2"/>
  <c r="F70" i="2"/>
  <c r="D70" i="2"/>
  <c r="A70" i="2"/>
  <c r="H69" i="2"/>
  <c r="B69" i="2" s="1"/>
  <c r="F69" i="2"/>
  <c r="D69" i="2" s="1"/>
  <c r="A69" i="2"/>
  <c r="H68" i="2"/>
  <c r="F68" i="2"/>
  <c r="D68" i="2" s="1"/>
  <c r="B68" i="2"/>
  <c r="A68" i="2"/>
  <c r="H67" i="2"/>
  <c r="B67" i="2" s="1"/>
  <c r="F67" i="2"/>
  <c r="D67" i="2" s="1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111" i="2"/>
  <c r="B111" i="2"/>
  <c r="D111" i="2"/>
  <c r="A111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110" i="2"/>
  <c r="B110" i="2"/>
  <c r="D110" i="2"/>
  <c r="A110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Q141" i="1"/>
  <c r="Q142" i="1"/>
  <c r="Q138" i="1"/>
  <c r="Q139" i="1"/>
  <c r="Q123" i="1"/>
  <c r="Q132" i="1"/>
  <c r="Q120" i="1"/>
  <c r="Q121" i="1"/>
  <c r="Q130" i="1"/>
  <c r="Q118" i="1"/>
  <c r="Q129" i="1"/>
  <c r="Q128" i="1"/>
  <c r="Q127" i="1"/>
  <c r="Q126" i="1"/>
  <c r="Q125" i="1"/>
  <c r="Q124" i="1"/>
  <c r="E70" i="1"/>
  <c r="F70" i="1"/>
  <c r="G70" i="1" s="1"/>
  <c r="I70" i="1" s="1"/>
  <c r="F83" i="1"/>
  <c r="F16" i="1"/>
  <c r="F17" i="1" s="1"/>
  <c r="C17" i="1"/>
  <c r="Q114" i="1"/>
  <c r="Q115" i="1"/>
  <c r="Q116" i="1"/>
  <c r="Q113" i="1"/>
  <c r="Q119" i="1"/>
  <c r="Q103" i="1"/>
  <c r="Q110" i="1"/>
  <c r="Q117" i="1"/>
  <c r="Q104" i="1"/>
  <c r="Q107" i="1"/>
  <c r="Q108" i="1"/>
  <c r="Q122" i="1"/>
  <c r="Q111" i="1"/>
  <c r="Q105" i="1"/>
  <c r="Q106" i="1"/>
  <c r="Q109" i="1"/>
  <c r="Q101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100" i="1"/>
  <c r="Q27" i="1"/>
  <c r="E75" i="2"/>
  <c r="E103" i="1"/>
  <c r="F103" i="1" s="1"/>
  <c r="G103" i="1" s="1"/>
  <c r="K103" i="1" s="1"/>
  <c r="E130" i="1"/>
  <c r="F130" i="1" s="1"/>
  <c r="G130" i="1" s="1"/>
  <c r="K130" i="1" s="1"/>
  <c r="E125" i="1"/>
  <c r="F125" i="1"/>
  <c r="G125" i="1" s="1"/>
  <c r="K125" i="1" s="1"/>
  <c r="E116" i="1"/>
  <c r="F116" i="1" s="1"/>
  <c r="G116" i="1" s="1"/>
  <c r="K116" i="1" s="1"/>
  <c r="E109" i="1"/>
  <c r="F109" i="1" s="1"/>
  <c r="G109" i="1" s="1"/>
  <c r="K109" i="1" s="1"/>
  <c r="E27" i="1"/>
  <c r="F27" i="1" s="1"/>
  <c r="G27" i="1" s="1"/>
  <c r="H27" i="1" s="1"/>
  <c r="E93" i="1"/>
  <c r="E88" i="1"/>
  <c r="F88" i="1" s="1"/>
  <c r="G88" i="1" s="1"/>
  <c r="I88" i="1" s="1"/>
  <c r="E30" i="1"/>
  <c r="F30" i="1" s="1"/>
  <c r="G30" i="1"/>
  <c r="J30" i="1" s="1"/>
  <c r="E25" i="1"/>
  <c r="F25" i="1" s="1"/>
  <c r="G25" i="1" s="1"/>
  <c r="J25" i="1" s="1"/>
  <c r="E21" i="1"/>
  <c r="F21" i="1" s="1"/>
  <c r="G21" i="1" s="1"/>
  <c r="J21" i="1" s="1"/>
  <c r="E133" i="1"/>
  <c r="F133" i="1"/>
  <c r="G133" i="1" s="1"/>
  <c r="K133" i="1" s="1"/>
  <c r="E131" i="1"/>
  <c r="F131" i="1"/>
  <c r="G131" i="1" s="1"/>
  <c r="K131" i="1" s="1"/>
  <c r="E100" i="1"/>
  <c r="F100" i="1"/>
  <c r="G100" i="1" s="1"/>
  <c r="I100" i="1" s="1"/>
  <c r="E123" i="1"/>
  <c r="E90" i="2"/>
  <c r="E143" i="1"/>
  <c r="F143" i="1"/>
  <c r="G143" i="1" s="1"/>
  <c r="K143" i="1" s="1"/>
  <c r="E139" i="1"/>
  <c r="F139" i="1" s="1"/>
  <c r="G139" i="1" s="1"/>
  <c r="K139" i="1" s="1"/>
  <c r="E135" i="1"/>
  <c r="F135" i="1"/>
  <c r="G135" i="1" s="1"/>
  <c r="K135" i="1" s="1"/>
  <c r="E147" i="1"/>
  <c r="F147" i="1" s="1"/>
  <c r="G147" i="1" s="1"/>
  <c r="K147" i="1" s="1"/>
  <c r="E144" i="1"/>
  <c r="F144" i="1"/>
  <c r="G144" i="1" s="1"/>
  <c r="K144" i="1" s="1"/>
  <c r="E97" i="1"/>
  <c r="F97" i="1" s="1"/>
  <c r="G97" i="1" s="1"/>
  <c r="I97" i="1" s="1"/>
  <c r="E142" i="1"/>
  <c r="F142" i="1" s="1"/>
  <c r="G142" i="1" s="1"/>
  <c r="K142" i="1" s="1"/>
  <c r="E138" i="1"/>
  <c r="F138" i="1" s="1"/>
  <c r="G138" i="1" s="1"/>
  <c r="K138" i="1" s="1"/>
  <c r="E141" i="1"/>
  <c r="F141" i="1"/>
  <c r="G141" i="1" s="1"/>
  <c r="K141" i="1" s="1"/>
  <c r="E137" i="1"/>
  <c r="F137" i="1" s="1"/>
  <c r="G137" i="1" s="1"/>
  <c r="K137" i="1" s="1"/>
  <c r="E146" i="1"/>
  <c r="F146" i="1" s="1"/>
  <c r="G146" i="1" s="1"/>
  <c r="K146" i="1" s="1"/>
  <c r="E140" i="1"/>
  <c r="F140" i="1" s="1"/>
  <c r="G140" i="1" s="1"/>
  <c r="K140" i="1" s="1"/>
  <c r="E136" i="1"/>
  <c r="F136" i="1" s="1"/>
  <c r="G136" i="1" s="1"/>
  <c r="K136" i="1" s="1"/>
  <c r="F123" i="1"/>
  <c r="G123" i="1" s="1"/>
  <c r="F93" i="1"/>
  <c r="G93" i="1"/>
  <c r="I93" i="1" s="1"/>
  <c r="E77" i="2"/>
  <c r="E97" i="2"/>
  <c r="E109" i="2"/>
  <c r="E34" i="2"/>
  <c r="E48" i="2"/>
  <c r="E59" i="2"/>
  <c r="E145" i="1"/>
  <c r="F145" i="1" s="1"/>
  <c r="G145" i="1" s="1"/>
  <c r="E148" i="1"/>
  <c r="F148" i="1"/>
  <c r="G148" i="1" s="1"/>
  <c r="K148" i="1" s="1"/>
  <c r="E22" i="1"/>
  <c r="F22" i="1" s="1"/>
  <c r="G22" i="1" s="1"/>
  <c r="J22" i="1" s="1"/>
  <c r="E29" i="1"/>
  <c r="F29" i="1" s="1"/>
  <c r="E69" i="1"/>
  <c r="F69" i="1"/>
  <c r="G69" i="1" s="1"/>
  <c r="I69" i="1" s="1"/>
  <c r="E89" i="1"/>
  <c r="F89" i="1" s="1"/>
  <c r="G89" i="1" s="1"/>
  <c r="I89" i="1" s="1"/>
  <c r="E98" i="1"/>
  <c r="E105" i="1"/>
  <c r="F105" i="1"/>
  <c r="G105" i="1" s="1"/>
  <c r="I105" i="1" s="1"/>
  <c r="E120" i="1"/>
  <c r="F120" i="1"/>
  <c r="G120" i="1" s="1"/>
  <c r="K120" i="1" s="1"/>
  <c r="E128" i="1"/>
  <c r="E129" i="1"/>
  <c r="F129" i="1" s="1"/>
  <c r="G129" i="1" s="1"/>
  <c r="J129" i="1" s="1"/>
  <c r="E104" i="1"/>
  <c r="F104" i="1" s="1"/>
  <c r="E55" i="1"/>
  <c r="F55" i="1" s="1"/>
  <c r="G55" i="1" s="1"/>
  <c r="I55" i="1" s="1"/>
  <c r="E52" i="1"/>
  <c r="F52" i="1" s="1"/>
  <c r="G52" i="1" s="1"/>
  <c r="I52" i="1" s="1"/>
  <c r="E50" i="1"/>
  <c r="F50" i="1" s="1"/>
  <c r="G50" i="1" s="1"/>
  <c r="I50" i="1" s="1"/>
  <c r="E48" i="1"/>
  <c r="F48" i="1"/>
  <c r="E46" i="1"/>
  <c r="F46" i="1" s="1"/>
  <c r="G46" i="1" s="1"/>
  <c r="I46" i="1" s="1"/>
  <c r="E44" i="1"/>
  <c r="F44" i="1" s="1"/>
  <c r="G44" i="1" s="1"/>
  <c r="I44" i="1" s="1"/>
  <c r="E42" i="1"/>
  <c r="F42" i="1" s="1"/>
  <c r="G42" i="1"/>
  <c r="I42" i="1" s="1"/>
  <c r="E40" i="1"/>
  <c r="F40" i="1" s="1"/>
  <c r="G40" i="1" s="1"/>
  <c r="I40" i="1" s="1"/>
  <c r="E38" i="1"/>
  <c r="F38" i="1" s="1"/>
  <c r="G38" i="1"/>
  <c r="I38" i="1" s="1"/>
  <c r="E36" i="1"/>
  <c r="F36" i="1" s="1"/>
  <c r="G36" i="1" s="1"/>
  <c r="I36" i="1" s="1"/>
  <c r="E34" i="1"/>
  <c r="F34" i="1" s="1"/>
  <c r="G34" i="1"/>
  <c r="I34" i="1" s="1"/>
  <c r="E32" i="1"/>
  <c r="G81" i="1"/>
  <c r="I81" i="1" s="1"/>
  <c r="E76" i="1"/>
  <c r="F76" i="1"/>
  <c r="E74" i="1"/>
  <c r="F74" i="1" s="1"/>
  <c r="G74" i="1" s="1"/>
  <c r="I74" i="1" s="1"/>
  <c r="E67" i="1"/>
  <c r="F67" i="1"/>
  <c r="G67" i="1" s="1"/>
  <c r="I67" i="1" s="1"/>
  <c r="E65" i="1"/>
  <c r="F65" i="1" s="1"/>
  <c r="G65" i="1" s="1"/>
  <c r="I65" i="1" s="1"/>
  <c r="E63" i="1"/>
  <c r="F63" i="1"/>
  <c r="G63" i="1" s="1"/>
  <c r="I63" i="1" s="1"/>
  <c r="E61" i="1"/>
  <c r="F61" i="1" s="1"/>
  <c r="G61" i="1" s="1"/>
  <c r="I61" i="1" s="1"/>
  <c r="E59" i="1"/>
  <c r="F59" i="1"/>
  <c r="G59" i="1" s="1"/>
  <c r="I59" i="1" s="1"/>
  <c r="E57" i="1"/>
  <c r="F57" i="1" s="1"/>
  <c r="G57" i="1" s="1"/>
  <c r="I57" i="1" s="1"/>
  <c r="K145" i="1"/>
  <c r="E26" i="1"/>
  <c r="G29" i="1"/>
  <c r="J29" i="1" s="1"/>
  <c r="E99" i="1"/>
  <c r="F99" i="1" s="1"/>
  <c r="G99" i="1" s="1"/>
  <c r="J99" i="1" s="1"/>
  <c r="E86" i="1"/>
  <c r="F86" i="1" s="1"/>
  <c r="G86" i="1" s="1"/>
  <c r="I86" i="1" s="1"/>
  <c r="E95" i="1"/>
  <c r="E106" i="1"/>
  <c r="F106" i="1" s="1"/>
  <c r="G106" i="1" s="1"/>
  <c r="K106" i="1" s="1"/>
  <c r="E114" i="1"/>
  <c r="E126" i="1"/>
  <c r="F126" i="1"/>
  <c r="G126" i="1" s="1"/>
  <c r="K126" i="1" s="1"/>
  <c r="E132" i="1"/>
  <c r="F132" i="1" s="1"/>
  <c r="G132" i="1" s="1"/>
  <c r="K132" i="1" s="1"/>
  <c r="E117" i="1"/>
  <c r="E107" i="1"/>
  <c r="F107" i="1" s="1"/>
  <c r="E79" i="1"/>
  <c r="F79" i="1" s="1"/>
  <c r="G79" i="1" s="1"/>
  <c r="I79" i="1" s="1"/>
  <c r="E77" i="1"/>
  <c r="F77" i="1" s="1"/>
  <c r="G77" i="1" s="1"/>
  <c r="I77" i="1" s="1"/>
  <c r="E72" i="1"/>
  <c r="F72" i="1"/>
  <c r="G72" i="1" s="1"/>
  <c r="I72" i="1" s="1"/>
  <c r="G48" i="1"/>
  <c r="I48" i="1" s="1"/>
  <c r="E94" i="1"/>
  <c r="F94" i="1"/>
  <c r="G94" i="1" s="1"/>
  <c r="I94" i="1" s="1"/>
  <c r="E54" i="1"/>
  <c r="F54" i="1" s="1"/>
  <c r="U54" i="1" s="1"/>
  <c r="E84" i="1"/>
  <c r="F84" i="1" s="1"/>
  <c r="G84" i="1" s="1"/>
  <c r="I84" i="1" s="1"/>
  <c r="E82" i="1"/>
  <c r="F82" i="1" s="1"/>
  <c r="G82" i="1"/>
  <c r="I82" i="1" s="1"/>
  <c r="E23" i="1"/>
  <c r="F23" i="1" s="1"/>
  <c r="G23" i="1" s="1"/>
  <c r="J23" i="1" s="1"/>
  <c r="E56" i="1"/>
  <c r="F56" i="1" s="1"/>
  <c r="E87" i="1"/>
  <c r="F87" i="1" s="1"/>
  <c r="G87" i="1" s="1"/>
  <c r="I87" i="1" s="1"/>
  <c r="E90" i="1"/>
  <c r="E101" i="1"/>
  <c r="E76" i="2" s="1"/>
  <c r="E115" i="1"/>
  <c r="F115" i="1" s="1"/>
  <c r="G115" i="1" s="1"/>
  <c r="K115" i="1" s="1"/>
  <c r="E121" i="1"/>
  <c r="F121" i="1" s="1"/>
  <c r="G121" i="1" s="1"/>
  <c r="K121" i="1" s="1"/>
  <c r="E118" i="1"/>
  <c r="F118" i="1"/>
  <c r="G118" i="1" s="1"/>
  <c r="K118" i="1" s="1"/>
  <c r="E113" i="1"/>
  <c r="F113" i="1" s="1"/>
  <c r="E108" i="1"/>
  <c r="F108" i="1" s="1"/>
  <c r="E85" i="1"/>
  <c r="F85" i="1"/>
  <c r="G85" i="1" s="1"/>
  <c r="I85" i="1" s="1"/>
  <c r="E53" i="1"/>
  <c r="F53" i="1"/>
  <c r="G53" i="1" s="1"/>
  <c r="I53" i="1" s="1"/>
  <c r="E51" i="1"/>
  <c r="F51" i="1" s="1"/>
  <c r="G51" i="1" s="1"/>
  <c r="I51" i="1" s="1"/>
  <c r="E49" i="1"/>
  <c r="F49" i="1" s="1"/>
  <c r="G49" i="1" s="1"/>
  <c r="I49" i="1" s="1"/>
  <c r="E47" i="1"/>
  <c r="F47" i="1" s="1"/>
  <c r="G47" i="1" s="1"/>
  <c r="I47" i="1" s="1"/>
  <c r="E45" i="1"/>
  <c r="F45" i="1"/>
  <c r="G45" i="1" s="1"/>
  <c r="I45" i="1" s="1"/>
  <c r="E43" i="1"/>
  <c r="F43" i="1" s="1"/>
  <c r="G43" i="1" s="1"/>
  <c r="I43" i="1" s="1"/>
  <c r="E41" i="1"/>
  <c r="F41" i="1" s="1"/>
  <c r="G41" i="1" s="1"/>
  <c r="I41" i="1" s="1"/>
  <c r="E39" i="1"/>
  <c r="F39" i="1" s="1"/>
  <c r="G39" i="1" s="1"/>
  <c r="I39" i="1" s="1"/>
  <c r="E37" i="1"/>
  <c r="E17" i="2" s="1"/>
  <c r="E35" i="1"/>
  <c r="F35" i="1" s="1"/>
  <c r="G35" i="1" s="1"/>
  <c r="I35" i="1" s="1"/>
  <c r="E33" i="1"/>
  <c r="F33" i="1" s="1"/>
  <c r="G33" i="1" s="1"/>
  <c r="I33" i="1" s="1"/>
  <c r="E31" i="1"/>
  <c r="F31" i="1" s="1"/>
  <c r="G31" i="1" s="1"/>
  <c r="I31" i="1" s="1"/>
  <c r="E75" i="1"/>
  <c r="F75" i="1"/>
  <c r="G75" i="1" s="1"/>
  <c r="I75" i="1" s="1"/>
  <c r="E73" i="1"/>
  <c r="F73" i="1"/>
  <c r="E68" i="1"/>
  <c r="F68" i="1" s="1"/>
  <c r="G68" i="1" s="1"/>
  <c r="I68" i="1" s="1"/>
  <c r="E66" i="1"/>
  <c r="F66" i="1"/>
  <c r="G66" i="1" s="1"/>
  <c r="I66" i="1" s="1"/>
  <c r="E64" i="1"/>
  <c r="F64" i="1"/>
  <c r="G64" i="1" s="1"/>
  <c r="I64" i="1" s="1"/>
  <c r="E62" i="1"/>
  <c r="F62" i="1"/>
  <c r="G62" i="1" s="1"/>
  <c r="I62" i="1" s="1"/>
  <c r="E60" i="1"/>
  <c r="F60" i="1"/>
  <c r="G60" i="1" s="1"/>
  <c r="I60" i="1" s="1"/>
  <c r="E58" i="1"/>
  <c r="F58" i="1"/>
  <c r="G58" i="1" s="1"/>
  <c r="I58" i="1" s="1"/>
  <c r="E134" i="1"/>
  <c r="F134" i="1"/>
  <c r="G134" i="1" s="1"/>
  <c r="K134" i="1" s="1"/>
  <c r="E24" i="1"/>
  <c r="F24" i="1"/>
  <c r="G24" i="1" s="1"/>
  <c r="J24" i="1" s="1"/>
  <c r="E28" i="1"/>
  <c r="F28" i="1"/>
  <c r="G28" i="1" s="1"/>
  <c r="J28" i="1" s="1"/>
  <c r="G56" i="1"/>
  <c r="I56" i="1"/>
  <c r="E112" i="1"/>
  <c r="F112" i="1"/>
  <c r="G112" i="1" s="1"/>
  <c r="K112" i="1" s="1"/>
  <c r="E91" i="1"/>
  <c r="F91" i="1" s="1"/>
  <c r="G91" i="1" s="1"/>
  <c r="I91" i="1" s="1"/>
  <c r="E96" i="1"/>
  <c r="F96" i="1"/>
  <c r="G96" i="1" s="1"/>
  <c r="I96" i="1" s="1"/>
  <c r="E111" i="1"/>
  <c r="F111" i="1" s="1"/>
  <c r="G111" i="1" s="1"/>
  <c r="K111" i="1" s="1"/>
  <c r="E124" i="1"/>
  <c r="F124" i="1"/>
  <c r="G124" i="1" s="1"/>
  <c r="K124" i="1" s="1"/>
  <c r="E127" i="1"/>
  <c r="F127" i="1"/>
  <c r="G127" i="1" s="1"/>
  <c r="K127" i="1" s="1"/>
  <c r="E110" i="1"/>
  <c r="F110" i="1"/>
  <c r="G110" i="1" s="1"/>
  <c r="K110" i="1" s="1"/>
  <c r="E119" i="1"/>
  <c r="F119" i="1"/>
  <c r="G119" i="1" s="1"/>
  <c r="I119" i="1" s="1"/>
  <c r="E122" i="1"/>
  <c r="F122" i="1"/>
  <c r="E80" i="1"/>
  <c r="E56" i="2" s="1"/>
  <c r="E78" i="1"/>
  <c r="F78" i="1" s="1"/>
  <c r="G78" i="1" s="1"/>
  <c r="I78" i="1" s="1"/>
  <c r="E71" i="1"/>
  <c r="F71" i="1"/>
  <c r="G71" i="1" s="1"/>
  <c r="I71" i="1" s="1"/>
  <c r="G83" i="1"/>
  <c r="I83" i="1" s="1"/>
  <c r="G76" i="1"/>
  <c r="I76" i="1"/>
  <c r="E102" i="1"/>
  <c r="E15" i="2"/>
  <c r="E27" i="2"/>
  <c r="E31" i="2"/>
  <c r="E110" i="2"/>
  <c r="E35" i="2"/>
  <c r="E40" i="2"/>
  <c r="E51" i="2"/>
  <c r="E60" i="2"/>
  <c r="E87" i="2"/>
  <c r="E100" i="2"/>
  <c r="E104" i="2"/>
  <c r="E11" i="2"/>
  <c r="E41" i="2"/>
  <c r="E52" i="2"/>
  <c r="E65" i="2"/>
  <c r="E88" i="2"/>
  <c r="E113" i="2"/>
  <c r="F102" i="1"/>
  <c r="G102" i="1" s="1"/>
  <c r="I102" i="1" s="1"/>
  <c r="E54" i="2"/>
  <c r="E107" i="2"/>
  <c r="E43" i="2"/>
  <c r="E47" i="2"/>
  <c r="E18" i="2"/>
  <c r="F117" i="1"/>
  <c r="G117" i="1" s="1"/>
  <c r="K117" i="1" s="1"/>
  <c r="E86" i="2"/>
  <c r="F95" i="1"/>
  <c r="G95" i="1" s="1"/>
  <c r="I95" i="1" s="1"/>
  <c r="E71" i="2"/>
  <c r="E82" i="2"/>
  <c r="E61" i="2"/>
  <c r="E13" i="2"/>
  <c r="E42" i="2"/>
  <c r="E28" i="2"/>
  <c r="E98" i="2"/>
  <c r="F128" i="1"/>
  <c r="G128" i="1"/>
  <c r="K128" i="1" s="1"/>
  <c r="E95" i="2"/>
  <c r="E78" i="2"/>
  <c r="E36" i="2"/>
  <c r="E89" i="2"/>
  <c r="E111" i="2"/>
  <c r="E103" i="2"/>
  <c r="E12" i="2"/>
  <c r="F32" i="1"/>
  <c r="G32" i="1"/>
  <c r="I32" i="1" s="1"/>
  <c r="E67" i="2"/>
  <c r="E91" i="2"/>
  <c r="E96" i="2"/>
  <c r="E33" i="2"/>
  <c r="E20" i="2"/>
  <c r="F98" i="1"/>
  <c r="G98" i="1" s="1"/>
  <c r="I98" i="1" s="1"/>
  <c r="E74" i="2"/>
  <c r="F101" i="1"/>
  <c r="G101" i="1" s="1"/>
  <c r="K101" i="1" s="1"/>
  <c r="E55" i="2"/>
  <c r="E49" i="2"/>
  <c r="E112" i="2"/>
  <c r="E84" i="2"/>
  <c r="E29" i="2"/>
  <c r="E32" i="2"/>
  <c r="E114" i="2"/>
  <c r="E50" i="2"/>
  <c r="E38" i="2"/>
  <c r="E62" i="2"/>
  <c r="E81" i="2"/>
  <c r="E25" i="2"/>
  <c r="E16" i="2"/>
  <c r="E94" i="2"/>
  <c r="E79" i="2"/>
  <c r="F90" i="1"/>
  <c r="G90" i="1"/>
  <c r="I90" i="1" s="1"/>
  <c r="E66" i="2"/>
  <c r="F114" i="1"/>
  <c r="G114" i="1" s="1"/>
  <c r="K114" i="1" s="1"/>
  <c r="E83" i="2"/>
  <c r="F26" i="1"/>
  <c r="G26" i="1"/>
  <c r="J26" i="1" s="1"/>
  <c r="E106" i="2"/>
  <c r="E44" i="2"/>
  <c r="E102" i="2"/>
  <c r="E58" i="2"/>
  <c r="E70" i="2"/>
  <c r="E26" i="2"/>
  <c r="N123" i="1" l="1"/>
  <c r="K123" i="1"/>
  <c r="E63" i="2"/>
  <c r="F80" i="1"/>
  <c r="G80" i="1" s="1"/>
  <c r="I80" i="1" s="1"/>
  <c r="E46" i="2"/>
  <c r="E23" i="2"/>
  <c r="F37" i="1"/>
  <c r="G37" i="1" s="1"/>
  <c r="I37" i="1" s="1"/>
  <c r="E73" i="2"/>
  <c r="E19" i="2"/>
  <c r="E80" i="2"/>
  <c r="E39" i="2"/>
  <c r="E101" i="2"/>
  <c r="E108" i="2"/>
  <c r="E53" i="2"/>
  <c r="E69" i="2"/>
  <c r="E99" i="2"/>
  <c r="E24" i="2"/>
  <c r="E21" i="2"/>
  <c r="E92" i="2"/>
  <c r="E92" i="1"/>
  <c r="G149" i="1"/>
  <c r="C12" i="1"/>
  <c r="C11" i="1"/>
  <c r="O150" i="1" l="1"/>
  <c r="O113" i="1"/>
  <c r="O125" i="1"/>
  <c r="O129" i="1"/>
  <c r="O22" i="1"/>
  <c r="O124" i="1"/>
  <c r="O136" i="1"/>
  <c r="O145" i="1"/>
  <c r="O103" i="1"/>
  <c r="O29" i="1"/>
  <c r="O104" i="1"/>
  <c r="O117" i="1"/>
  <c r="O114" i="1"/>
  <c r="O110" i="1"/>
  <c r="O126" i="1"/>
  <c r="O133" i="1"/>
  <c r="O25" i="1"/>
  <c r="O119" i="1"/>
  <c r="O30" i="1"/>
  <c r="O118" i="1"/>
  <c r="O108" i="1"/>
  <c r="O106" i="1"/>
  <c r="O112" i="1"/>
  <c r="O147" i="1"/>
  <c r="O122" i="1"/>
  <c r="O105" i="1"/>
  <c r="O121" i="1"/>
  <c r="O111" i="1"/>
  <c r="O131" i="1"/>
  <c r="O115" i="1"/>
  <c r="O21" i="1"/>
  <c r="O139" i="1"/>
  <c r="O146" i="1"/>
  <c r="O132" i="1"/>
  <c r="O101" i="1"/>
  <c r="O148" i="1"/>
  <c r="O109" i="1"/>
  <c r="O144" i="1"/>
  <c r="O123" i="1"/>
  <c r="O128" i="1"/>
  <c r="O23" i="1"/>
  <c r="O149" i="1"/>
  <c r="O134" i="1"/>
  <c r="O56" i="1"/>
  <c r="O26" i="1"/>
  <c r="O135" i="1"/>
  <c r="O107" i="1"/>
  <c r="O127" i="1"/>
  <c r="O28" i="1"/>
  <c r="O24" i="1"/>
  <c r="O130" i="1"/>
  <c r="O140" i="1"/>
  <c r="O102" i="1"/>
  <c r="O142" i="1"/>
  <c r="O143" i="1"/>
  <c r="O99" i="1"/>
  <c r="O116" i="1"/>
  <c r="O69" i="1"/>
  <c r="O120" i="1"/>
  <c r="O138" i="1"/>
  <c r="O137" i="1"/>
  <c r="O141" i="1"/>
  <c r="C16" i="1"/>
  <c r="D18" i="1" s="1"/>
  <c r="K149" i="1"/>
  <c r="F92" i="1"/>
  <c r="G92" i="1" s="1"/>
  <c r="I92" i="1" s="1"/>
  <c r="E68" i="2"/>
  <c r="C15" i="1" l="1"/>
  <c r="C18" i="1" l="1"/>
  <c r="F18" i="1"/>
  <c r="F19" i="1" s="1"/>
</calcChain>
</file>

<file path=xl/sharedStrings.xml><?xml version="1.0" encoding="utf-8"?>
<sst xmlns="http://schemas.openxmlformats.org/spreadsheetml/2006/main" count="1190" uniqueCount="449">
  <si>
    <t>IBVS 6191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</si>
  <si>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</si>
  <si>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</si>
  <si>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</si>
  <si>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</si>
  <si>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</si>
  <si>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</si>
  <si>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</si>
  <si>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</si>
  <si>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</si>
  <si>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</si>
  <si>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</si>
  <si>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</si>
  <si>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</si>
  <si>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</si>
  <si>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</si>
  <si>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</si>
  <si>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</si>
  <si>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</si>
  <si>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</si>
  <si>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</si>
  <si>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</si>
  <si>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</si>
  <si>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</si>
  <si>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</si>
  <si>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</si>
  <si>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</si>
  <si>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</si>
  <si>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</si>
  <si>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</si>
  <si>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Bull.33</t>
  </si>
  <si>
    <t>B</t>
  </si>
  <si>
    <t>BBSAG Bull.34</t>
  </si>
  <si>
    <t>BBSAG Bull.35</t>
  </si>
  <si>
    <t>BBSAG Bull.37</t>
  </si>
  <si>
    <t>BBSAG Bull.38</t>
  </si>
  <si>
    <t>BBSAG Bull.39</t>
  </si>
  <si>
    <t>BBSAG Bull.40</t>
  </si>
  <si>
    <t>BBSAG Bull.43</t>
  </si>
  <si>
    <t>BBSAG Bull.44</t>
  </si>
  <si>
    <t>BBSAG Bull.45</t>
  </si>
  <si>
    <t>BBSAG Bull.46</t>
  </si>
  <si>
    <t>BBSAG Bull.47</t>
  </si>
  <si>
    <t>BBSAG Bull.48</t>
  </si>
  <si>
    <t>BBSAG Bull.49</t>
  </si>
  <si>
    <t>BBSAG Bull.50</t>
  </si>
  <si>
    <t>BBSAG Bull.52</t>
  </si>
  <si>
    <t>BBSAG Bull.53</t>
  </si>
  <si>
    <t>Elias D</t>
  </si>
  <si>
    <t>BBSAG Bull.55</t>
  </si>
  <si>
    <t>BBSAG Bull.54</t>
  </si>
  <si>
    <t>BBSAG Bull.56</t>
  </si>
  <si>
    <t>BBSAG Bull.57</t>
  </si>
  <si>
    <t>BBSAG Bull.60</t>
  </si>
  <si>
    <t>BBSAG Bull.61</t>
  </si>
  <si>
    <t>BBSAG Bull.65</t>
  </si>
  <si>
    <t>BBSAG Bull.66</t>
  </si>
  <si>
    <t>BBSAG Bull.67</t>
  </si>
  <si>
    <t>Andrakakou M</t>
  </si>
  <si>
    <t>BBSAG Bull.68</t>
  </si>
  <si>
    <t>BBSAG Bull.70</t>
  </si>
  <si>
    <t>BBSAG Bull.71</t>
  </si>
  <si>
    <t>BBSAG Bull.72</t>
  </si>
  <si>
    <t>BBSAG Bull.75</t>
  </si>
  <si>
    <t>BBSAG Bull.76</t>
  </si>
  <si>
    <t>Dedoch A</t>
  </si>
  <si>
    <t>BBSAG Bull.114</t>
  </si>
  <si>
    <t>II</t>
  </si>
  <si>
    <t>IBVS 4888</t>
  </si>
  <si>
    <t>IBVS 5603</t>
  </si>
  <si>
    <t>I</t>
  </si>
  <si>
    <t>EA+UV+BY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</si>
  <si>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</si>
  <si>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</si>
  <si>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</si>
  <si>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</si>
  <si>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</si>
  <si>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</si>
  <si>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</si>
  <si>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</si>
  <si>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Start of linear fit &gt;&gt;&gt;&gt;&gt;&gt;&gt;&gt;&gt;&gt;&gt;&gt;&gt;&gt;&gt;&gt;&gt;&gt;&gt;&gt;&gt;</t>
  </si>
  <si>
    <t>IBVS 5898</t>
  </si>
  <si>
    <t>OEJV 0073</t>
  </si>
  <si>
    <t>OEJV 0074</t>
  </si>
  <si>
    <t>CCD</t>
  </si>
  <si>
    <t>OEJV 0094</t>
  </si>
  <si>
    <t>Add cycle</t>
  </si>
  <si>
    <t>Old Cycle</t>
  </si>
  <si>
    <t>IBVS 5980</t>
  </si>
  <si>
    <t>IBVS 5992</t>
  </si>
  <si>
    <t>IBVS 6007</t>
  </si>
  <si>
    <t>IBVS 6010</t>
  </si>
  <si>
    <t>.0006</t>
  </si>
  <si>
    <t>JAVSO..38...85</t>
  </si>
  <si>
    <t>IBVS 6029</t>
  </si>
  <si>
    <t>IBVS 6114</t>
  </si>
  <si>
    <t>CM Dra / GSC 3881-1071</t>
  </si>
  <si>
    <t>OEJV 0168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</si>
  <si>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</si>
  <si>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</si>
  <si>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</si>
  <si>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</si>
  <si>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</si>
  <si>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</si>
  <si>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</si>
  <si>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</si>
  <si>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</si>
  <si>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</si>
  <si>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</si>
  <si>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IBVS 6167</t>
  </si>
  <si>
    <t>2441855.7542 </t>
  </si>
  <si>
    <t> 22.06.1973 06:06 </t>
  </si>
  <si>
    <t> -0.0002 </t>
  </si>
  <si>
    <t>E </t>
  </si>
  <si>
    <t>?</t>
  </si>
  <si>
    <t> D.H.Martins </t>
  </si>
  <si>
    <t> PASP 87.168 </t>
  </si>
  <si>
    <t>2442555.9054 </t>
  </si>
  <si>
    <t> 23.05.1975 09:43 </t>
  </si>
  <si>
    <t> -0.0001 </t>
  </si>
  <si>
    <t> C.H.Lacy </t>
  </si>
  <si>
    <t> APJ 218.440 </t>
  </si>
  <si>
    <t>2442557.8090 </t>
  </si>
  <si>
    <t> 25.05.1975 07:24 </t>
  </si>
  <si>
    <t>2442607.9100 </t>
  </si>
  <si>
    <t> 14.07.1975 09:50 </t>
  </si>
  <si>
    <t> 0.0005 </t>
  </si>
  <si>
    <t>2442888.8587 </t>
  </si>
  <si>
    <t> 20.04.1976 08:36 </t>
  </si>
  <si>
    <t>2442893.9324 </t>
  </si>
  <si>
    <t> 25.04.1976 10:22 </t>
  </si>
  <si>
    <t>2442912.9587 </t>
  </si>
  <si>
    <t> 14.05.1976 11:00 </t>
  </si>
  <si>
    <t> 0.0004 </t>
  </si>
  <si>
    <t>2442966.8638 </t>
  </si>
  <si>
    <t> 07.07.1976 08:43 </t>
  </si>
  <si>
    <t> 0.0000 </t>
  </si>
  <si>
    <t>2442994.7684 </t>
  </si>
  <si>
    <t> 04.08.1976 06:26 </t>
  </si>
  <si>
    <t> 0.0001 </t>
  </si>
  <si>
    <t>2443288.401 </t>
  </si>
  <si>
    <t> 24.05.1977 21:37 </t>
  </si>
  <si>
    <t> -0.001 </t>
  </si>
  <si>
    <t>V </t>
  </si>
  <si>
    <t> K.Locher </t>
  </si>
  <si>
    <t> BBS 33 </t>
  </si>
  <si>
    <t>2443291.573 </t>
  </si>
  <si>
    <t> 28.05.1977 01:45 </t>
  </si>
  <si>
    <t> 0.001 </t>
  </si>
  <si>
    <t>2443293.480 </t>
  </si>
  <si>
    <t> 29.05.1977 23:31 </t>
  </si>
  <si>
    <t> 0.005 </t>
  </si>
  <si>
    <t>2443307.432 </t>
  </si>
  <si>
    <t> 12.06.1977 22:22 </t>
  </si>
  <si>
    <t> 0.004 </t>
  </si>
  <si>
    <t>2443331.526 </t>
  </si>
  <si>
    <t> 07.07.1977 00:37 </t>
  </si>
  <si>
    <t> BBS 34 </t>
  </si>
  <si>
    <t>2443338.502 </t>
  </si>
  <si>
    <t> 14.07.1977 00:02 </t>
  </si>
  <si>
    <t> 0.000 </t>
  </si>
  <si>
    <t>2443347.383 </t>
  </si>
  <si>
    <t> 22.07.1977 21:11 </t>
  </si>
  <si>
    <t> 0.002 </t>
  </si>
  <si>
    <t>2443371.488 </t>
  </si>
  <si>
    <t> 15.08.1977 23:42 </t>
  </si>
  <si>
    <t> 0.008 </t>
  </si>
  <si>
    <t>2443392.415 </t>
  </si>
  <si>
    <t> 05.09.1977 21:57 </t>
  </si>
  <si>
    <t> BBS 35 </t>
  </si>
  <si>
    <t>2443394.316 </t>
  </si>
  <si>
    <t> 07.09.1977 19:35 </t>
  </si>
  <si>
    <t>2443420.316 </t>
  </si>
  <si>
    <t> 03.10.1977 19:35 </t>
  </si>
  <si>
    <t>2443453.297 </t>
  </si>
  <si>
    <t> 05.11.1977 19:07 </t>
  </si>
  <si>
    <t>2443657.507 </t>
  </si>
  <si>
    <t> 29.05.1978 00:10 </t>
  </si>
  <si>
    <t> BBS 37 </t>
  </si>
  <si>
    <t>2443662.582 </t>
  </si>
  <si>
    <t> 03.06.1978 01:58 </t>
  </si>
  <si>
    <t>2443671.462 </t>
  </si>
  <si>
    <t> 11.06.1978 23:05 </t>
  </si>
  <si>
    <t> 0.007 </t>
  </si>
  <si>
    <t>2443744.392 </t>
  </si>
  <si>
    <t> 23.08.1978 21:24 </t>
  </si>
  <si>
    <t> BBS 38 </t>
  </si>
  <si>
    <t>2443749.462 </t>
  </si>
  <si>
    <t> 28.08.1978 23:05 </t>
  </si>
  <si>
    <t>2443777.361 </t>
  </si>
  <si>
    <t> 25.09.1978 20:39 </t>
  </si>
  <si>
    <t> -0.004 </t>
  </si>
  <si>
    <t> BBS 39 </t>
  </si>
  <si>
    <t>2443831.270 </t>
  </si>
  <si>
    <t> 18.11.1978 18:28 </t>
  </si>
  <si>
    <t> -0.002 </t>
  </si>
  <si>
    <t> BBS 40 </t>
  </si>
  <si>
    <t>2443988.558 </t>
  </si>
  <si>
    <t> 25.04.1979 01:23 </t>
  </si>
  <si>
    <t> BBS 43 </t>
  </si>
  <si>
    <t>2444028.507 </t>
  </si>
  <si>
    <t> 04.06.1979 00:10 </t>
  </si>
  <si>
    <t> BBS 44 </t>
  </si>
  <si>
    <t>2444087.489 </t>
  </si>
  <si>
    <t> 01.08.1979 23:44 </t>
  </si>
  <si>
    <t>2444136.322 </t>
  </si>
  <si>
    <t> 19.09.1979 19:43 </t>
  </si>
  <si>
    <t> 0.003 </t>
  </si>
  <si>
    <t> BBS 45 </t>
  </si>
  <si>
    <t>2444220.657 </t>
  </si>
  <si>
    <t> 13.12.1979 03:46 </t>
  </si>
  <si>
    <t> -0.011 </t>
  </si>
  <si>
    <t> BBS 46 </t>
  </si>
  <si>
    <t>2444284.719 </t>
  </si>
  <si>
    <t> 15.02.1980 05:15 </t>
  </si>
  <si>
    <t>2444342.431 </t>
  </si>
  <si>
    <t> 12.04.1980 22:20 </t>
  </si>
  <si>
    <t> BBS 47 </t>
  </si>
  <si>
    <t>2444371.604 </t>
  </si>
  <si>
    <t> 12.05.1980 02:29 </t>
  </si>
  <si>
    <t> BBS 48 </t>
  </si>
  <si>
    <t>2444453.421 </t>
  </si>
  <si>
    <t> 01.08.1980 22:06 </t>
  </si>
  <si>
    <t> BBS 49 </t>
  </si>
  <si>
    <t>2444458.491 </t>
  </si>
  <si>
    <t> 06.08.1980 23:47 </t>
  </si>
  <si>
    <t>2444486.400 </t>
  </si>
  <si>
    <t> 03.09.1980 21:36 </t>
  </si>
  <si>
    <t> BBS 50 </t>
  </si>
  <si>
    <t>2444498.448 </t>
  </si>
  <si>
    <t> 15.09.1980 22:45 </t>
  </si>
  <si>
    <t>2444612.602 </t>
  </si>
  <si>
    <t> 08.01.1981 02:26 </t>
  </si>
  <si>
    <t> BBS 52 </t>
  </si>
  <si>
    <t>2444638.600 </t>
  </si>
  <si>
    <t> 03.02.1981 02:24 </t>
  </si>
  <si>
    <t> BBS 53 </t>
  </si>
  <si>
    <t>2444751.488 </t>
  </si>
  <si>
    <t> 26.05.1981 23:42 </t>
  </si>
  <si>
    <t> -0.000 </t>
  </si>
  <si>
    <t> D.Elias </t>
  </si>
  <si>
    <t> BBS 55 </t>
  </si>
  <si>
    <t>2444755.294 </t>
  </si>
  <si>
    <t> 30.05.1981 19:03 </t>
  </si>
  <si>
    <t>2444756.563 </t>
  </si>
  <si>
    <t> 01.06.1981 01:30 </t>
  </si>
  <si>
    <t> BBS 54 </t>
  </si>
  <si>
    <t>2444765.438 </t>
  </si>
  <si>
    <t> 09.06.1981 22:30 </t>
  </si>
  <si>
    <t> BBS 56 </t>
  </si>
  <si>
    <t>2444772.416 </t>
  </si>
  <si>
    <t> 16.06.1981 21:59 </t>
  </si>
  <si>
    <t>2444777.494 </t>
  </si>
  <si>
    <t> 21.06.1981 23:51 </t>
  </si>
  <si>
    <t>2444784.466 </t>
  </si>
  <si>
    <t> 28.06.1981 23:11 </t>
  </si>
  <si>
    <t>2444832.376 </t>
  </si>
  <si>
    <t> 15.08.1981 21:01 </t>
  </si>
  <si>
    <t> 0.344 </t>
  </si>
  <si>
    <t>2444869.451 </t>
  </si>
  <si>
    <t> 21.09.1981 22:49 </t>
  </si>
  <si>
    <t>2444911.308 </t>
  </si>
  <si>
    <t> 02.11.1981 19:23 </t>
  </si>
  <si>
    <t> BBS 57 </t>
  </si>
  <si>
    <t>2445079.380 </t>
  </si>
  <si>
    <t> 19.04.1982 21:07 </t>
  </si>
  <si>
    <t> 0.012 </t>
  </si>
  <si>
    <t> BBS 60 </t>
  </si>
  <si>
    <t>2445103.475 </t>
  </si>
  <si>
    <t> 13.05.1982 23:24 </t>
  </si>
  <si>
    <t>2445136.445 </t>
  </si>
  <si>
    <t> 15.06.1982 22:40 </t>
  </si>
  <si>
    <t> BBS 61 </t>
  </si>
  <si>
    <t>2445138.348 </t>
  </si>
  <si>
    <t> 17.06.1982 20:21 </t>
  </si>
  <si>
    <t>2445141.515 </t>
  </si>
  <si>
    <t> 21.06.1982 00:21 </t>
  </si>
  <si>
    <t>2445148.493 </t>
  </si>
  <si>
    <t> 27.06.1982 23:49 </t>
  </si>
  <si>
    <t>2445401.540 </t>
  </si>
  <si>
    <t> 08.03.1983 00:57 </t>
  </si>
  <si>
    <t> BBS 65 </t>
  </si>
  <si>
    <t>2445460.521 </t>
  </si>
  <si>
    <t> 06.05.1983 00:30 </t>
  </si>
  <si>
    <t> BBS 66 </t>
  </si>
  <si>
    <t>2445493.502 </t>
  </si>
  <si>
    <t> 08.06.1983 00:02 </t>
  </si>
  <si>
    <t> 0.006 </t>
  </si>
  <si>
    <t> BBS 67 </t>
  </si>
  <si>
    <t>2445526.481 </t>
  </si>
  <si>
    <t> 10.07.1983 23:32 </t>
  </si>
  <si>
    <t>2445531.548 </t>
  </si>
  <si>
    <t> 16.07.1983 01:09 </t>
  </si>
  <si>
    <t>2445531.550 </t>
  </si>
  <si>
    <t> 16.07.1983 01:12 </t>
  </si>
  <si>
    <t> M.Andrakakou </t>
  </si>
  <si>
    <t>2445533.449 </t>
  </si>
  <si>
    <t> 17.07.1983 22:46 </t>
  </si>
  <si>
    <t>2445580.389 </t>
  </si>
  <si>
    <t> 02.09.1983 21:20 </t>
  </si>
  <si>
    <t> BBS 68 </t>
  </si>
  <si>
    <t>2445587.389 </t>
  </si>
  <si>
    <t> 09.09.1983 21:20 </t>
  </si>
  <si>
    <t> 0.032 </t>
  </si>
  <si>
    <t>2445592.441 </t>
  </si>
  <si>
    <t> 14.09.1983 22:35 </t>
  </si>
  <si>
    <t> 0.011 </t>
  </si>
  <si>
    <t>2445678.705 </t>
  </si>
  <si>
    <t> 10.12.1983 04:55 </t>
  </si>
  <si>
    <t> 0.024 </t>
  </si>
  <si>
    <t> BBS 70 </t>
  </si>
  <si>
    <t>2445697.709 </t>
  </si>
  <si>
    <t> 29.12.1983 05:00 </t>
  </si>
  <si>
    <t>2445765.572 </t>
  </si>
  <si>
    <t> 06.03.1984 01:43 </t>
  </si>
  <si>
    <t> BBS 71 </t>
  </si>
  <si>
    <t>2445840.405 </t>
  </si>
  <si>
    <t> 19.05.1984 21:43 </t>
  </si>
  <si>
    <t> BBS 72 </t>
  </si>
  <si>
    <t>2445871.481 </t>
  </si>
  <si>
    <t> 19.06.1984 23:32 </t>
  </si>
  <si>
    <t>2446096.608 </t>
  </si>
  <si>
    <t> 31.01.1985 02:35 </t>
  </si>
  <si>
    <t> -0.008 </t>
  </si>
  <si>
    <t> BBS 75 </t>
  </si>
  <si>
    <t>2446148.617 </t>
  </si>
  <si>
    <t> 24.03.1985 02:48 </t>
  </si>
  <si>
    <t> BBS 76 </t>
  </si>
  <si>
    <t>2450200.4937 </t>
  </si>
  <si>
    <t> 26.04.1996 23:50 </t>
  </si>
  <si>
    <t> 0.0038 </t>
  </si>
  <si>
    <t> A.Dedoch </t>
  </si>
  <si>
    <t> BRNO 32 </t>
  </si>
  <si>
    <t>2450517.594 </t>
  </si>
  <si>
    <t> 10.03.1997 02:15 </t>
  </si>
  <si>
    <t> BBS 114 </t>
  </si>
  <si>
    <t>2450895.5706 </t>
  </si>
  <si>
    <t> 23.03.1998 01:41 </t>
  </si>
  <si>
    <t> 0.0031 </t>
  </si>
  <si>
    <t> J.Safar </t>
  </si>
  <si>
    <t>IBVS 4888 </t>
  </si>
  <si>
    <t>2451951.503 </t>
  </si>
  <si>
    <t> 11.02.2001 00:04 </t>
  </si>
  <si>
    <t> R.Diethelm </t>
  </si>
  <si>
    <t> BBS 124 </t>
  </si>
  <si>
    <t>2452043.46218 </t>
  </si>
  <si>
    <t> 13.05.2001 23:05 </t>
  </si>
  <si>
    <t> 0.00208 </t>
  </si>
  <si>
    <t>C </t>
  </si>
  <si>
    <t>o</t>
  </si>
  <si>
    <t> J.Šafár </t>
  </si>
  <si>
    <t>OEJV 0074 </t>
  </si>
  <si>
    <t>2452717.612 </t>
  </si>
  <si>
    <t> 19.03.2003 02:41 </t>
  </si>
  <si>
    <t> BBS 129 </t>
  </si>
  <si>
    <t>2452717.6129 </t>
  </si>
  <si>
    <t> 19.03.2003 02:42 </t>
  </si>
  <si>
    <t> 0.0026 </t>
  </si>
  <si>
    <t> E.Blättler </t>
  </si>
  <si>
    <t>2453082.9089 </t>
  </si>
  <si>
    <t> 18.03.2004 09:48 </t>
  </si>
  <si>
    <t> 0.0023 </t>
  </si>
  <si>
    <t> S.Dvorak </t>
  </si>
  <si>
    <t>IBVS 5603 </t>
  </si>
  <si>
    <t>2453386.68663 </t>
  </si>
  <si>
    <t> 16.01.2005 04:28 </t>
  </si>
  <si>
    <t> 0.00189 </t>
  </si>
  <si>
    <t> L.Brát </t>
  </si>
  <si>
    <t>2453478.6467 </t>
  </si>
  <si>
    <t> 18.04.2005 03:31 </t>
  </si>
  <si>
    <t> Smith &amp; Caton </t>
  </si>
  <si>
    <t>IBVS 5745 </t>
  </si>
  <si>
    <t>2453510.9889 </t>
  </si>
  <si>
    <t> 20.05.2005 11:44 </t>
  </si>
  <si>
    <t> 0.0020 </t>
  </si>
  <si>
    <t> Nakajima </t>
  </si>
  <si>
    <t>VSB 44 </t>
  </si>
  <si>
    <t>2453997.4177 </t>
  </si>
  <si>
    <t> 18.09.2006 22:01 </t>
  </si>
  <si>
    <t> 0.0022 </t>
  </si>
  <si>
    <t> S.Parimucha et al. </t>
  </si>
  <si>
    <t>IBVS 5898 </t>
  </si>
  <si>
    <t>2454020.2491 </t>
  </si>
  <si>
    <t> 11.10.2006 17:58 </t>
  </si>
  <si>
    <t>2454191.4819 </t>
  </si>
  <si>
    <t> 31.03.2007 23:33 </t>
  </si>
  <si>
    <t> 0.0028 </t>
  </si>
  <si>
    <t>2454243.48538 </t>
  </si>
  <si>
    <t> 22.05.2007 23:38 </t>
  </si>
  <si>
    <t> 0.00229 </t>
  </si>
  <si>
    <t>R</t>
  </si>
  <si>
    <t> R.Kocián </t>
  </si>
  <si>
    <t>2454252.36453 </t>
  </si>
  <si>
    <t> 31.05.2007 20:44 </t>
  </si>
  <si>
    <t> 0.00271 </t>
  </si>
  <si>
    <t> P.Zasche </t>
  </si>
  <si>
    <t>IBVS 6007 </t>
  </si>
  <si>
    <t>2454309.4420 </t>
  </si>
  <si>
    <t> 27.07.2007 22:36 </t>
  </si>
  <si>
    <t>2454621.4660 </t>
  </si>
  <si>
    <t> 03.06.2008 23:11 </t>
  </si>
  <si>
    <t>2454970.2679 </t>
  </si>
  <si>
    <t> 18.05.2009 18:25 </t>
  </si>
  <si>
    <t> -0.0025 </t>
  </si>
  <si>
    <t>ns</t>
  </si>
  <si>
    <t> Y.Ogmen </t>
  </si>
  <si>
    <t> JAAVSO 38;85 </t>
  </si>
  <si>
    <t>2455051.4502 </t>
  </si>
  <si>
    <t> 07.08.2009 22:48 </t>
  </si>
  <si>
    <t> 0.0029 </t>
  </si>
  <si>
    <t>IBVS 5980 </t>
  </si>
  <si>
    <t>2455093.3070 </t>
  </si>
  <si>
    <t> 18.09.2009 19:22 </t>
  </si>
  <si>
    <t>2455100.2822 </t>
  </si>
  <si>
    <t> 25.09.2009 18:46 </t>
  </si>
  <si>
    <t> 0.0030 </t>
  </si>
  <si>
    <t>2455264.5398 </t>
  </si>
  <si>
    <t> 09.03.2010 00:57 </t>
  </si>
  <si>
    <t>2455311.4703 </t>
  </si>
  <si>
    <t> 24.04.2010 23:17 </t>
  </si>
  <si>
    <t>2455642.5207 </t>
  </si>
  <si>
    <t> 22.03.2011 00:29 </t>
  </si>
  <si>
    <t>-I</t>
  </si>
  <si>
    <t> F.Agerer </t>
  </si>
  <si>
    <t>BAVM 220 </t>
  </si>
  <si>
    <t>2455695.7935 </t>
  </si>
  <si>
    <t> 14.05.2011 07:02 </t>
  </si>
  <si>
    <t>10093</t>
  </si>
  <si>
    <t> 0.0043 </t>
  </si>
  <si>
    <t>IBVS 5992 </t>
  </si>
  <si>
    <t>2456087.7239 </t>
  </si>
  <si>
    <t> 09.06.2012 05:22 </t>
  </si>
  <si>
    <t>10402</t>
  </si>
  <si>
    <t>IBVS 6029 </t>
  </si>
  <si>
    <t>2456729.53018 </t>
  </si>
  <si>
    <t> 13.03.2014 00:43 </t>
  </si>
  <si>
    <t>10908</t>
  </si>
  <si>
    <t> 0.00338 </t>
  </si>
  <si>
    <t> R.Uhlar </t>
  </si>
  <si>
    <t>IBVS 6114 </t>
  </si>
  <si>
    <t>2456731.43152 </t>
  </si>
  <si>
    <t> 14.03.2014 22:21 </t>
  </si>
  <si>
    <t>10909.5</t>
  </si>
  <si>
    <t> 0.00327 </t>
  </si>
  <si>
    <t>BAD?</t>
  </si>
  <si>
    <t>OEJV 0179</t>
  </si>
  <si>
    <t>JAVSO..43..238</t>
  </si>
  <si>
    <t>OEJV 0205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</si>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</sst>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sz val="9"/>
      <color theme="1"/>
      <name val="CourierNewPSMT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10" xfId="0" applyFont="1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Dra - O-C Diagr.</a:t>
            </a:r>
          </a:p>
        </c:rich>
      </c:tx>
      <c:layout>
        <c:manualLayout>
          <c:xMode val="edge"/>
          <c:yMode val="edge"/>
          <c:x val="0.365419456257807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0274377984308"/>
          <c:y val="0.14769252958613219"/>
          <c:w val="0.8021404337616173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E3-473D-A6E2-1156F179D8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  <c:pt idx="78">
                    <c:v>0</c:v>
                  </c:pt>
                  <c:pt idx="79">
                    <c:v>5.0000000000000001E-3</c:v>
                  </c:pt>
                  <c:pt idx="80">
                    <c:v>2.5000000000000001E-3</c:v>
                  </c:pt>
                  <c:pt idx="81">
                    <c:v>0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2E-3</c:v>
                  </c:pt>
                  <c:pt idx="85">
                    <c:v>1.4E-3</c:v>
                  </c:pt>
                  <c:pt idx="86">
                    <c:v>0</c:v>
                  </c:pt>
                  <c:pt idx="87">
                    <c:v>0</c:v>
                  </c:pt>
                  <c:pt idx="88">
                    <c:v>1E-4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0</c:v>
                  </c:pt>
                  <c:pt idx="92">
                    <c:v>5.0000000000000001E-3</c:v>
                  </c:pt>
                  <c:pt idx="93">
                    <c:v>5.0000000000000001E-4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3.0000000000000001E-5</c:v>
                  </c:pt>
                  <c:pt idx="98">
                    <c:v>5.0000000000000001E-3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2.0000000000000001E-4</c:v>
                  </c:pt>
                  <c:pt idx="102">
                    <c:v>1E-4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1E-4</c:v>
                  </c:pt>
                  <c:pt idx="107">
                    <c:v>1E-4</c:v>
                  </c:pt>
                  <c:pt idx="108">
                    <c:v>0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1E-4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6.0000000000000002E-5</c:v>
                  </c:pt>
                  <c:pt idx="118">
                    <c:v>2.1000000000000001E-4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1E-4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2.0000000000000001E-4</c:v>
                  </c:pt>
                  <c:pt idx="125">
                    <c:v>1E-4</c:v>
                  </c:pt>
                  <c:pt idx="126">
                    <c:v>1E-4</c:v>
                  </c:pt>
                  <c:pt idx="127">
                    <c:v>1E-4</c:v>
                  </c:pt>
                  <c:pt idx="128">
                    <c:v>3.0000000000000001E-5</c:v>
                  </c:pt>
                  <c:pt idx="129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  <c:pt idx="78">
                    <c:v>0</c:v>
                  </c:pt>
                  <c:pt idx="79">
                    <c:v>5.0000000000000001E-3</c:v>
                  </c:pt>
                  <c:pt idx="80">
                    <c:v>2.5000000000000001E-3</c:v>
                  </c:pt>
                  <c:pt idx="81">
                    <c:v>0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2E-3</c:v>
                  </c:pt>
                  <c:pt idx="85">
                    <c:v>1.4E-3</c:v>
                  </c:pt>
                  <c:pt idx="86">
                    <c:v>0</c:v>
                  </c:pt>
                  <c:pt idx="87">
                    <c:v>0</c:v>
                  </c:pt>
                  <c:pt idx="88">
                    <c:v>1E-4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0</c:v>
                  </c:pt>
                  <c:pt idx="92">
                    <c:v>5.0000000000000001E-3</c:v>
                  </c:pt>
                  <c:pt idx="93">
                    <c:v>5.0000000000000001E-4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3.0000000000000001E-5</c:v>
                  </c:pt>
                  <c:pt idx="98">
                    <c:v>5.0000000000000001E-3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2.0000000000000001E-4</c:v>
                  </c:pt>
                  <c:pt idx="102">
                    <c:v>1E-4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1E-4</c:v>
                  </c:pt>
                  <c:pt idx="107">
                    <c:v>1E-4</c:v>
                  </c:pt>
                  <c:pt idx="108">
                    <c:v>0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1E-4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6.0000000000000002E-5</c:v>
                  </c:pt>
                  <c:pt idx="118">
                    <c:v>2.1000000000000001E-4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1E-4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2.0000000000000001E-4</c:v>
                  </c:pt>
                  <c:pt idx="125">
                    <c:v>1E-4</c:v>
                  </c:pt>
                  <c:pt idx="126">
                    <c:v>1E-4</c:v>
                  </c:pt>
                  <c:pt idx="127">
                    <c:v>1E-4</c:v>
                  </c:pt>
                  <c:pt idx="128">
                    <c:v>3.0000000000000001E-5</c:v>
                  </c:pt>
                  <c:pt idx="12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0">
                  <c:v>-6.8115000613033772E-4</c:v>
                </c:pt>
                <c:pt idx="11">
                  <c:v>3.4472499100957066E-4</c:v>
                </c:pt>
                <c:pt idx="12">
                  <c:v>4.7602499980712309E-3</c:v>
                </c:pt>
                <c:pt idx="13">
                  <c:v>4.4740999946952797E-3</c:v>
                </c:pt>
                <c:pt idx="14">
                  <c:v>-9.2925000353716314E-4</c:v>
                </c:pt>
                <c:pt idx="15">
                  <c:v>-1.0723250015871599E-3</c:v>
                </c:pt>
                <c:pt idx="16">
                  <c:v>1.2001249997410923E-3</c:v>
                </c:pt>
                <c:pt idx="17">
                  <c:v>6.796774992835708E-3</c:v>
                </c:pt>
                <c:pt idx="18">
                  <c:v>5.367549994844012E-3</c:v>
                </c:pt>
                <c:pt idx="19">
                  <c:v>3.7830749934073538E-3</c:v>
                </c:pt>
                <c:pt idx="20">
                  <c:v>1.7952499983948655E-3</c:v>
                </c:pt>
                <c:pt idx="21">
                  <c:v>4.6643499954370782E-3</c:v>
                </c:pt>
                <c:pt idx="22">
                  <c:v>3.9306999969994649E-3</c:v>
                </c:pt>
                <c:pt idx="23">
                  <c:v>5.3721000003861263E-3</c:v>
                </c:pt>
                <c:pt idx="24">
                  <c:v>6.644549997872673E-3</c:v>
                </c:pt>
                <c:pt idx="25">
                  <c:v>4.2396749995532446E-3</c:v>
                </c:pt>
                <c:pt idx="26">
                  <c:v>6.810749982832931E-4</c:v>
                </c:pt>
                <c:pt idx="27">
                  <c:v>-4.8912250058492646E-3</c:v>
                </c:pt>
                <c:pt idx="28">
                  <c:v>-2.4513500029570423E-3</c:v>
                </c:pt>
                <c:pt idx="29">
                  <c:v>5.2320499962661415E-3</c:v>
                </c:pt>
                <c:pt idx="30">
                  <c:v>-4.192500637145713E-5</c:v>
                </c:pt>
                <c:pt idx="31">
                  <c:v>1.8393499994999729E-3</c:v>
                </c:pt>
                <c:pt idx="32">
                  <c:v>1.8378249951638281E-3</c:v>
                </c:pt>
                <c:pt idx="34">
                  <c:v>-1.107390000106534E-2</c:v>
                </c:pt>
                <c:pt idx="35">
                  <c:v>-2.7512250089785084E-3</c:v>
                </c:pt>
                <c:pt idx="36">
                  <c:v>-2.4803000051178969E-3</c:v>
                </c:pt>
                <c:pt idx="37">
                  <c:v>-2.4422500064247288E-3</c:v>
                </c:pt>
                <c:pt idx="38">
                  <c:v>3.4253249978064559E-3</c:v>
                </c:pt>
                <c:pt idx="39">
                  <c:v>-1.3327500346349552E-4</c:v>
                </c:pt>
                <c:pt idx="40">
                  <c:v>4.2944250017171726E-3</c:v>
                </c:pt>
                <c:pt idx="41">
                  <c:v>2.5927499955287203E-3</c:v>
                </c:pt>
                <c:pt idx="42">
                  <c:v>1.5242499939631671E-3</c:v>
                </c:pt>
                <c:pt idx="43">
                  <c:v>-2.4635750014567748E-3</c:v>
                </c:pt>
                <c:pt idx="44">
                  <c:v>-1.1424250042182393E-3</c:v>
                </c:pt>
                <c:pt idx="45">
                  <c:v>-3.1137499900069088E-4</c:v>
                </c:pt>
                <c:pt idx="46">
                  <c:v>2.9897499916842207E-4</c:v>
                </c:pt>
                <c:pt idx="47">
                  <c:v>-3.4285750007256866E-3</c:v>
                </c:pt>
                <c:pt idx="48">
                  <c:v>-1.5716500056441873E-3</c:v>
                </c:pt>
                <c:pt idx="49">
                  <c:v>4.283499947632663E-4</c:v>
                </c:pt>
                <c:pt idx="50">
                  <c:v>2.8697499947156757E-3</c:v>
                </c:pt>
                <c:pt idx="51">
                  <c:v>-1.2733250041492283E-3</c:v>
                </c:pt>
                <c:pt idx="53">
                  <c:v>1.6201249964069575E-3</c:v>
                </c:pt>
                <c:pt idx="54">
                  <c:v>1.7616749973967671E-3</c:v>
                </c:pt>
                <c:pt idx="55">
                  <c:v>1.2133049996918999E-2</c:v>
                </c:pt>
                <c:pt idx="56">
                  <c:v>7.7296999952523038E-3</c:v>
                </c:pt>
                <c:pt idx="57">
                  <c:v>-4.0120000630849972E-4</c:v>
                </c:pt>
                <c:pt idx="58">
                  <c:v>1.4324992662295699E-5</c:v>
                </c:pt>
                <c:pt idx="59">
                  <c:v>-3.9598000003024936E-3</c:v>
                </c:pt>
                <c:pt idx="60">
                  <c:v>-2.1028749979450367E-3</c:v>
                </c:pt>
                <c:pt idx="61">
                  <c:v>1.1619500000961125E-3</c:v>
                </c:pt>
                <c:pt idx="62">
                  <c:v>2.0432249948498793E-3</c:v>
                </c:pt>
                <c:pt idx="63">
                  <c:v>4.9123249991680495E-3</c:v>
                </c:pt>
                <c:pt idx="64">
                  <c:v>5.7814249958028086E-3</c:v>
                </c:pt>
                <c:pt idx="65">
                  <c:v>-7.7717500244034454E-4</c:v>
                </c:pt>
                <c:pt idx="66">
                  <c:v>1.2228249979671091E-3</c:v>
                </c:pt>
                <c:pt idx="67">
                  <c:v>-2.3616500038770027E-3</c:v>
                </c:pt>
                <c:pt idx="68">
                  <c:v>7.2213000021292828E-3</c:v>
                </c:pt>
                <c:pt idx="69">
                  <c:v>3.1078225001692772E-2</c:v>
                </c:pt>
                <c:pt idx="70">
                  <c:v>9.5196249967557378E-3</c:v>
                </c:pt>
                <c:pt idx="71">
                  <c:v>2.3023424997518305E-2</c:v>
                </c:pt>
                <c:pt idx="72">
                  <c:v>1.178674996481277E-3</c:v>
                </c:pt>
                <c:pt idx="73">
                  <c:v>5.3323999964050017E-3</c:v>
                </c:pt>
                <c:pt idx="74">
                  <c:v>3.3430499970563687E-3</c:v>
                </c:pt>
                <c:pt idx="75">
                  <c:v>3.7966249947203323E-3</c:v>
                </c:pt>
                <c:pt idx="76">
                  <c:v>-8.3662500037462451E-3</c:v>
                </c:pt>
                <c:pt idx="77">
                  <c:v>-3.3419000028516166E-3</c:v>
                </c:pt>
                <c:pt idx="79">
                  <c:v>5.5086749925976619E-3</c:v>
                </c:pt>
                <c:pt idx="81">
                  <c:v>9.3499984359368682E-6</c:v>
                </c:pt>
                <c:pt idx="84">
                  <c:v>1.6607500001555309E-3</c:v>
                </c:pt>
                <c:pt idx="98">
                  <c:v>1.8936150052468292E-2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E3-473D-A6E2-1156F179D8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-1.3714750020881183E-3</c:v>
                </c:pt>
                <c:pt idx="1">
                  <c:v>-1.2582749986904673E-3</c:v>
                </c:pt>
                <c:pt idx="2">
                  <c:v>-2.4275000032503158E-4</c:v>
                </c:pt>
                <c:pt idx="3">
                  <c:v>-6.339249957818538E-4</c:v>
                </c:pt>
                <c:pt idx="4">
                  <c:v>-2.4140000459738076E-4</c:v>
                </c:pt>
                <c:pt idx="5">
                  <c:v>-1.0000000474974513E-4</c:v>
                </c:pt>
                <c:pt idx="7">
                  <c:v>3.5524999839253724E-4</c:v>
                </c:pt>
                <c:pt idx="8">
                  <c:v>-1.1048750020563602E-3</c:v>
                </c:pt>
                <c:pt idx="9">
                  <c:v>-1.0771750021376647E-3</c:v>
                </c:pt>
                <c:pt idx="78">
                  <c:v>2.6211749936919659E-3</c:v>
                </c:pt>
                <c:pt idx="108">
                  <c:v>3.8278499996522442E-3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E3-473D-A6E2-1156F179D8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80">
                  <c:v>1.992974997847341E-3</c:v>
                </c:pt>
                <c:pt idx="82">
                  <c:v>9.3972499598748982E-4</c:v>
                </c:pt>
                <c:pt idx="85">
                  <c:v>2.5607499992474914E-3</c:v>
                </c:pt>
                <c:pt idx="88">
                  <c:v>2.3415499963448383E-3</c:v>
                </c:pt>
                <c:pt idx="89">
                  <c:v>7.5037499482277781E-4</c:v>
                </c:pt>
                <c:pt idx="90">
                  <c:v>2.5707499953568913E-3</c:v>
                </c:pt>
                <c:pt idx="91">
                  <c:v>8.3467499644029886E-4</c:v>
                </c:pt>
                <c:pt idx="93">
                  <c:v>2.2038999959477223E-3</c:v>
                </c:pt>
                <c:pt idx="94">
                  <c:v>2.5901999979396351E-3</c:v>
                </c:pt>
                <c:pt idx="95">
                  <c:v>2.7874499937752262E-3</c:v>
                </c:pt>
                <c:pt idx="96">
                  <c:v>2.2917999958735891E-3</c:v>
                </c:pt>
                <c:pt idx="97">
                  <c:v>2.7142499966430478E-3</c:v>
                </c:pt>
                <c:pt idx="99">
                  <c:v>2.6500000021769665E-3</c:v>
                </c:pt>
                <c:pt idx="100">
                  <c:v>2.7961000014329329E-3</c:v>
                </c:pt>
                <c:pt idx="102">
                  <c:v>-2.4576500072726049E-3</c:v>
                </c:pt>
                <c:pt idx="103">
                  <c:v>2.9047499920125119E-3</c:v>
                </c:pt>
                <c:pt idx="104">
                  <c:v>2.8462999980547465E-3</c:v>
                </c:pt>
                <c:pt idx="105">
                  <c:v>1.9032249983865768E-3</c:v>
                </c:pt>
                <c:pt idx="106">
                  <c:v>3.0435499938903376E-3</c:v>
                </c:pt>
                <c:pt idx="107">
                  <c:v>3.1264999997802079E-3</c:v>
                </c:pt>
                <c:pt idx="109">
                  <c:v>4.2625499991117977E-3</c:v>
                </c:pt>
                <c:pt idx="110">
                  <c:v>8.9342499995836988E-4</c:v>
                </c:pt>
                <c:pt idx="111">
                  <c:v>2.2606999918934889E-3</c:v>
                </c:pt>
                <c:pt idx="112">
                  <c:v>2.971499998238869E-3</c:v>
                </c:pt>
                <c:pt idx="113">
                  <c:v>3.2134999928530306E-3</c:v>
                </c:pt>
                <c:pt idx="114">
                  <c:v>3.1548999977530912E-3</c:v>
                </c:pt>
                <c:pt idx="115">
                  <c:v>2.1329750015866011E-3</c:v>
                </c:pt>
                <c:pt idx="116">
                  <c:v>2.7485000027809292E-3</c:v>
                </c:pt>
                <c:pt idx="117">
                  <c:v>3.3777999997255392E-3</c:v>
                </c:pt>
                <c:pt idx="118">
                  <c:v>2.1333249969757162E-3</c:v>
                </c:pt>
                <c:pt idx="119">
                  <c:v>2.2637000001850538E-3</c:v>
                </c:pt>
                <c:pt idx="120">
                  <c:v>3.2932999965851195E-3</c:v>
                </c:pt>
                <c:pt idx="121">
                  <c:v>3.3933000013348646E-3</c:v>
                </c:pt>
                <c:pt idx="122">
                  <c:v>3.6405499995453283E-3</c:v>
                </c:pt>
                <c:pt idx="123">
                  <c:v>3.5788999957730994E-3</c:v>
                </c:pt>
                <c:pt idx="124">
                  <c:v>3.3306500045000575E-3</c:v>
                </c:pt>
                <c:pt idx="125">
                  <c:v>3.4893999982159585E-3</c:v>
                </c:pt>
                <c:pt idx="126">
                  <c:v>3.5137499944539741E-3</c:v>
                </c:pt>
                <c:pt idx="127">
                  <c:v>3.7402499947347678E-3</c:v>
                </c:pt>
                <c:pt idx="128">
                  <c:v>2.1925250039203092E-3</c:v>
                </c:pt>
                <c:pt idx="129">
                  <c:v>3.880599993863143E-3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E3-473D-A6E2-1156F179D8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E3-473D-A6E2-1156F179D8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E3-473D-A6E2-1156F179D8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02">
                  <c:v>-2.4576500072726049E-3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E3-473D-A6E2-1156F179D8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-8.4329395607887119E-7</c:v>
                </c:pt>
                <c:pt idx="1">
                  <c:v>1.4875975794022647E-4</c:v>
                </c:pt>
                <c:pt idx="2">
                  <c:v>1.4916628797255341E-4</c:v>
                </c:pt>
                <c:pt idx="3">
                  <c:v>1.5987157882382889E-4</c:v>
                </c:pt>
                <c:pt idx="4">
                  <c:v>2.1990251359743691E-4</c:v>
                </c:pt>
                <c:pt idx="5">
                  <c:v>2.2098659368364202E-4</c:v>
                </c:pt>
                <c:pt idx="7">
                  <c:v>2.2505189400691118E-4</c:v>
                </c:pt>
                <c:pt idx="8">
                  <c:v>2.3657024492284049E-4</c:v>
                </c:pt>
                <c:pt idx="9">
                  <c:v>2.4253268539696859E-4</c:v>
                </c:pt>
                <c:pt idx="35">
                  <c:v>5.1816004731461808E-4</c:v>
                </c:pt>
                <c:pt idx="48">
                  <c:v>6.2236724560108447E-4</c:v>
                </c:pt>
                <c:pt idx="78">
                  <c:v>1.7821974278297778E-3</c:v>
                </c:pt>
                <c:pt idx="80">
                  <c:v>1.9307163996398781E-3</c:v>
                </c:pt>
                <c:pt idx="81">
                  <c:v>2.1563405675813167E-3</c:v>
                </c:pt>
                <c:pt idx="82">
                  <c:v>2.1759895191437845E-3</c:v>
                </c:pt>
                <c:pt idx="83">
                  <c:v>2.2086474317407137E-3</c:v>
                </c:pt>
                <c:pt idx="84">
                  <c:v>2.3200366605982885E-3</c:v>
                </c:pt>
                <c:pt idx="85">
                  <c:v>2.3200366605982885E-3</c:v>
                </c:pt>
                <c:pt idx="86">
                  <c:v>2.3501198829904806E-3</c:v>
                </c:pt>
                <c:pt idx="87">
                  <c:v>2.3505264130228073E-3</c:v>
                </c:pt>
                <c:pt idx="88">
                  <c:v>2.3980904268050569E-3</c:v>
                </c:pt>
                <c:pt idx="89">
                  <c:v>2.4629997219665876E-3</c:v>
                </c:pt>
                <c:pt idx="90">
                  <c:v>2.4826486735290555E-3</c:v>
                </c:pt>
                <c:pt idx="91">
                  <c:v>2.4895596840786129E-3</c:v>
                </c:pt>
                <c:pt idx="92">
                  <c:v>2.58970158204181E-3</c:v>
                </c:pt>
                <c:pt idx="93">
                  <c:v>2.5934958623435281E-3</c:v>
                </c:pt>
                <c:pt idx="94">
                  <c:v>2.598374222731451E-3</c:v>
                </c:pt>
                <c:pt idx="95">
                  <c:v>2.6349619256408733E-3</c:v>
                </c:pt>
                <c:pt idx="96">
                  <c:v>2.646073746524476E-3</c:v>
                </c:pt>
                <c:pt idx="97">
                  <c:v>2.6479708866753346E-3</c:v>
                </c:pt>
                <c:pt idx="98">
                  <c:v>2.6571855674080783E-3</c:v>
                </c:pt>
                <c:pt idx="99">
                  <c:v>2.6601667876451425E-3</c:v>
                </c:pt>
                <c:pt idx="100">
                  <c:v>2.7268377129467565E-3</c:v>
                </c:pt>
                <c:pt idx="101">
                  <c:v>2.7386270838842372E-3</c:v>
                </c:pt>
                <c:pt idx="102">
                  <c:v>2.8013682188733581E-3</c:v>
                </c:pt>
                <c:pt idx="103">
                  <c:v>2.8187135002526397E-3</c:v>
                </c:pt>
                <c:pt idx="104">
                  <c:v>2.827657160963832E-3</c:v>
                </c:pt>
                <c:pt idx="105">
                  <c:v>2.8291477710823639E-3</c:v>
                </c:pt>
                <c:pt idx="106">
                  <c:v>2.8642448638732543E-3</c:v>
                </c:pt>
                <c:pt idx="107">
                  <c:v>2.8742726046706519E-3</c:v>
                </c:pt>
                <c:pt idx="108">
                  <c:v>2.9450088302955353E-3</c:v>
                </c:pt>
                <c:pt idx="109">
                  <c:v>2.9563916712006888E-3</c:v>
                </c:pt>
                <c:pt idx="110">
                  <c:v>3.0383752277199504E-3</c:v>
                </c:pt>
                <c:pt idx="111">
                  <c:v>3.040136857860034E-3</c:v>
                </c:pt>
                <c:pt idx="112">
                  <c:v>3.0639866197565463E-3</c:v>
                </c:pt>
                <c:pt idx="113">
                  <c:v>3.0965090223426996E-3</c:v>
                </c:pt>
                <c:pt idx="114">
                  <c:v>3.0975931024289048E-3</c:v>
                </c:pt>
                <c:pt idx="115">
                  <c:v>3.1232044944655003E-3</c:v>
                </c:pt>
                <c:pt idx="116">
                  <c:v>3.1236110244978275E-3</c:v>
                </c:pt>
                <c:pt idx="117">
                  <c:v>3.1772729887649806E-3</c:v>
                </c:pt>
                <c:pt idx="118">
                  <c:v>3.1776795187973073E-3</c:v>
                </c:pt>
                <c:pt idx="119">
                  <c:v>3.1973284703597751E-3</c:v>
                </c:pt>
                <c:pt idx="120">
                  <c:v>3.2125055915666464E-3</c:v>
                </c:pt>
                <c:pt idx="121">
                  <c:v>3.2125055915666464E-3</c:v>
                </c:pt>
                <c:pt idx="122">
                  <c:v>3.2490932944760692E-3</c:v>
                </c:pt>
                <c:pt idx="123">
                  <c:v>3.2710459162217224E-3</c:v>
                </c:pt>
                <c:pt idx="124">
                  <c:v>3.2724010163294789E-3</c:v>
                </c:pt>
                <c:pt idx="125">
                  <c:v>3.2791765168682608E-3</c:v>
                </c:pt>
                <c:pt idx="126">
                  <c:v>3.2902883377518631E-3</c:v>
                </c:pt>
                <c:pt idx="127">
                  <c:v>3.3417821418466058E-3</c:v>
                </c:pt>
                <c:pt idx="128">
                  <c:v>3.4248497784520725E-3</c:v>
                </c:pt>
                <c:pt idx="129">
                  <c:v>3.7214811920399465E-3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E3-473D-A6E2-1156F179D8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3">
                  <c:v>-9.4203275002655573E-2</c:v>
                </c:pt>
                <c:pt idx="52">
                  <c:v>-0.29008002500631846</c:v>
                </c:pt>
                <c:pt idx="83">
                  <c:v>0.12711689999559894</c:v>
                </c:pt>
                <c:pt idx="86">
                  <c:v>4.7289599999203347E-2</c:v>
                </c:pt>
                <c:pt idx="87">
                  <c:v>0.18027512499975273</c:v>
                </c:pt>
                <c:pt idx="92">
                  <c:v>-7.4041000203578733E-2</c:v>
                </c:pt>
                <c:pt idx="101">
                  <c:v>-0.16484367500379449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E3-473D-A6E2-1156F179D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637184"/>
        <c:axId val="1"/>
      </c:scatterChart>
      <c:valAx>
        <c:axId val="61363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000444463159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7593582887700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637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99483954879971"/>
          <c:y val="0.92000129214617399"/>
          <c:w val="0.8573990015953887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Dra - O-C Diagr.</a:t>
            </a:r>
          </a:p>
        </c:rich>
      </c:tx>
      <c:layout>
        <c:manualLayout>
          <c:xMode val="edge"/>
          <c:yMode val="edge"/>
          <c:x val="0.3647690568927994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0120984382805"/>
          <c:y val="0.14723926380368099"/>
          <c:w val="0.7811394687113100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12-4616-B586-7D0F005CF4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  <c:pt idx="78">
                    <c:v>0</c:v>
                  </c:pt>
                  <c:pt idx="79">
                    <c:v>5.0000000000000001E-3</c:v>
                  </c:pt>
                  <c:pt idx="80">
                    <c:v>2.5000000000000001E-3</c:v>
                  </c:pt>
                  <c:pt idx="81">
                    <c:v>0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2E-3</c:v>
                  </c:pt>
                  <c:pt idx="85">
                    <c:v>1.4E-3</c:v>
                  </c:pt>
                  <c:pt idx="86">
                    <c:v>0</c:v>
                  </c:pt>
                  <c:pt idx="87">
                    <c:v>0</c:v>
                  </c:pt>
                  <c:pt idx="88">
                    <c:v>1E-4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0</c:v>
                  </c:pt>
                  <c:pt idx="92">
                    <c:v>5.0000000000000001E-3</c:v>
                  </c:pt>
                  <c:pt idx="93">
                    <c:v>5.0000000000000001E-4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3.0000000000000001E-5</c:v>
                  </c:pt>
                  <c:pt idx="98">
                    <c:v>5.0000000000000001E-3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2.0000000000000001E-4</c:v>
                  </c:pt>
                  <c:pt idx="102">
                    <c:v>1E-4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1E-4</c:v>
                  </c:pt>
                  <c:pt idx="107">
                    <c:v>1E-4</c:v>
                  </c:pt>
                  <c:pt idx="108">
                    <c:v>0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1E-4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6.0000000000000002E-5</c:v>
                  </c:pt>
                  <c:pt idx="118">
                    <c:v>2.1000000000000001E-4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1E-4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2.0000000000000001E-4</c:v>
                  </c:pt>
                  <c:pt idx="125">
                    <c:v>1E-4</c:v>
                  </c:pt>
                  <c:pt idx="126">
                    <c:v>1E-4</c:v>
                  </c:pt>
                  <c:pt idx="127">
                    <c:v>1E-4</c:v>
                  </c:pt>
                  <c:pt idx="128">
                    <c:v>3.0000000000000001E-5</c:v>
                  </c:pt>
                  <c:pt idx="129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  <c:pt idx="78">
                    <c:v>0</c:v>
                  </c:pt>
                  <c:pt idx="79">
                    <c:v>5.0000000000000001E-3</c:v>
                  </c:pt>
                  <c:pt idx="80">
                    <c:v>2.5000000000000001E-3</c:v>
                  </c:pt>
                  <c:pt idx="81">
                    <c:v>0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2E-3</c:v>
                  </c:pt>
                  <c:pt idx="85">
                    <c:v>1.4E-3</c:v>
                  </c:pt>
                  <c:pt idx="86">
                    <c:v>0</c:v>
                  </c:pt>
                  <c:pt idx="87">
                    <c:v>0</c:v>
                  </c:pt>
                  <c:pt idx="88">
                    <c:v>1E-4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0</c:v>
                  </c:pt>
                  <c:pt idx="92">
                    <c:v>5.0000000000000001E-3</c:v>
                  </c:pt>
                  <c:pt idx="93">
                    <c:v>5.0000000000000001E-4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3.0000000000000001E-5</c:v>
                  </c:pt>
                  <c:pt idx="98">
                    <c:v>5.0000000000000001E-3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2.0000000000000001E-4</c:v>
                  </c:pt>
                  <c:pt idx="102">
                    <c:v>1E-4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1E-4</c:v>
                  </c:pt>
                  <c:pt idx="107">
                    <c:v>1E-4</c:v>
                  </c:pt>
                  <c:pt idx="108">
                    <c:v>0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1E-4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6.0000000000000002E-5</c:v>
                  </c:pt>
                  <c:pt idx="118">
                    <c:v>2.1000000000000001E-4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1E-4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2.0000000000000001E-4</c:v>
                  </c:pt>
                  <c:pt idx="125">
                    <c:v>1E-4</c:v>
                  </c:pt>
                  <c:pt idx="126">
                    <c:v>1E-4</c:v>
                  </c:pt>
                  <c:pt idx="127">
                    <c:v>1E-4</c:v>
                  </c:pt>
                  <c:pt idx="128">
                    <c:v>3.0000000000000001E-5</c:v>
                  </c:pt>
                  <c:pt idx="12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0">
                  <c:v>-6.8115000613033772E-4</c:v>
                </c:pt>
                <c:pt idx="11">
                  <c:v>3.4472499100957066E-4</c:v>
                </c:pt>
                <c:pt idx="12">
                  <c:v>4.7602499980712309E-3</c:v>
                </c:pt>
                <c:pt idx="13">
                  <c:v>4.4740999946952797E-3</c:v>
                </c:pt>
                <c:pt idx="14">
                  <c:v>-9.2925000353716314E-4</c:v>
                </c:pt>
                <c:pt idx="15">
                  <c:v>-1.0723250015871599E-3</c:v>
                </c:pt>
                <c:pt idx="16">
                  <c:v>1.2001249997410923E-3</c:v>
                </c:pt>
                <c:pt idx="17">
                  <c:v>6.796774992835708E-3</c:v>
                </c:pt>
                <c:pt idx="18">
                  <c:v>5.367549994844012E-3</c:v>
                </c:pt>
                <c:pt idx="19">
                  <c:v>3.7830749934073538E-3</c:v>
                </c:pt>
                <c:pt idx="20">
                  <c:v>1.7952499983948655E-3</c:v>
                </c:pt>
                <c:pt idx="21">
                  <c:v>4.6643499954370782E-3</c:v>
                </c:pt>
                <c:pt idx="22">
                  <c:v>3.9306999969994649E-3</c:v>
                </c:pt>
                <c:pt idx="23">
                  <c:v>5.3721000003861263E-3</c:v>
                </c:pt>
                <c:pt idx="24">
                  <c:v>6.644549997872673E-3</c:v>
                </c:pt>
                <c:pt idx="25">
                  <c:v>4.2396749995532446E-3</c:v>
                </c:pt>
                <c:pt idx="26">
                  <c:v>6.810749982832931E-4</c:v>
                </c:pt>
                <c:pt idx="27">
                  <c:v>-4.8912250058492646E-3</c:v>
                </c:pt>
                <c:pt idx="28">
                  <c:v>-2.4513500029570423E-3</c:v>
                </c:pt>
                <c:pt idx="29">
                  <c:v>5.2320499962661415E-3</c:v>
                </c:pt>
                <c:pt idx="30">
                  <c:v>-4.192500637145713E-5</c:v>
                </c:pt>
                <c:pt idx="31">
                  <c:v>1.8393499994999729E-3</c:v>
                </c:pt>
                <c:pt idx="32">
                  <c:v>1.8378249951638281E-3</c:v>
                </c:pt>
                <c:pt idx="34">
                  <c:v>-1.107390000106534E-2</c:v>
                </c:pt>
                <c:pt idx="35">
                  <c:v>-2.7512250089785084E-3</c:v>
                </c:pt>
                <c:pt idx="36">
                  <c:v>-2.4803000051178969E-3</c:v>
                </c:pt>
                <c:pt idx="37">
                  <c:v>-2.4422500064247288E-3</c:v>
                </c:pt>
                <c:pt idx="38">
                  <c:v>3.4253249978064559E-3</c:v>
                </c:pt>
                <c:pt idx="39">
                  <c:v>-1.3327500346349552E-4</c:v>
                </c:pt>
                <c:pt idx="40">
                  <c:v>4.2944250017171726E-3</c:v>
                </c:pt>
                <c:pt idx="41">
                  <c:v>2.5927499955287203E-3</c:v>
                </c:pt>
                <c:pt idx="42">
                  <c:v>1.5242499939631671E-3</c:v>
                </c:pt>
                <c:pt idx="43">
                  <c:v>-2.4635750014567748E-3</c:v>
                </c:pt>
                <c:pt idx="44">
                  <c:v>-1.1424250042182393E-3</c:v>
                </c:pt>
                <c:pt idx="45">
                  <c:v>-3.1137499900069088E-4</c:v>
                </c:pt>
                <c:pt idx="46">
                  <c:v>2.9897499916842207E-4</c:v>
                </c:pt>
                <c:pt idx="47">
                  <c:v>-3.4285750007256866E-3</c:v>
                </c:pt>
                <c:pt idx="48">
                  <c:v>-1.5716500056441873E-3</c:v>
                </c:pt>
                <c:pt idx="49">
                  <c:v>4.283499947632663E-4</c:v>
                </c:pt>
                <c:pt idx="50">
                  <c:v>2.8697499947156757E-3</c:v>
                </c:pt>
                <c:pt idx="51">
                  <c:v>-1.2733250041492283E-3</c:v>
                </c:pt>
                <c:pt idx="53">
                  <c:v>1.6201249964069575E-3</c:v>
                </c:pt>
                <c:pt idx="54">
                  <c:v>1.7616749973967671E-3</c:v>
                </c:pt>
                <c:pt idx="55">
                  <c:v>1.2133049996918999E-2</c:v>
                </c:pt>
                <c:pt idx="56">
                  <c:v>7.7296999952523038E-3</c:v>
                </c:pt>
                <c:pt idx="57">
                  <c:v>-4.0120000630849972E-4</c:v>
                </c:pt>
                <c:pt idx="58">
                  <c:v>1.4324992662295699E-5</c:v>
                </c:pt>
                <c:pt idx="59">
                  <c:v>-3.9598000003024936E-3</c:v>
                </c:pt>
                <c:pt idx="60">
                  <c:v>-2.1028749979450367E-3</c:v>
                </c:pt>
                <c:pt idx="61">
                  <c:v>1.1619500000961125E-3</c:v>
                </c:pt>
                <c:pt idx="62">
                  <c:v>2.0432249948498793E-3</c:v>
                </c:pt>
                <c:pt idx="63">
                  <c:v>4.9123249991680495E-3</c:v>
                </c:pt>
                <c:pt idx="64">
                  <c:v>5.7814249958028086E-3</c:v>
                </c:pt>
                <c:pt idx="65">
                  <c:v>-7.7717500244034454E-4</c:v>
                </c:pt>
                <c:pt idx="66">
                  <c:v>1.2228249979671091E-3</c:v>
                </c:pt>
                <c:pt idx="67">
                  <c:v>-2.3616500038770027E-3</c:v>
                </c:pt>
                <c:pt idx="68">
                  <c:v>7.2213000021292828E-3</c:v>
                </c:pt>
                <c:pt idx="69">
                  <c:v>3.1078225001692772E-2</c:v>
                </c:pt>
                <c:pt idx="70">
                  <c:v>9.5196249967557378E-3</c:v>
                </c:pt>
                <c:pt idx="71">
                  <c:v>2.3023424997518305E-2</c:v>
                </c:pt>
                <c:pt idx="72">
                  <c:v>1.178674996481277E-3</c:v>
                </c:pt>
                <c:pt idx="73">
                  <c:v>5.3323999964050017E-3</c:v>
                </c:pt>
                <c:pt idx="74">
                  <c:v>3.3430499970563687E-3</c:v>
                </c:pt>
                <c:pt idx="75">
                  <c:v>3.7966249947203323E-3</c:v>
                </c:pt>
                <c:pt idx="76">
                  <c:v>-8.3662500037462451E-3</c:v>
                </c:pt>
                <c:pt idx="77">
                  <c:v>-3.3419000028516166E-3</c:v>
                </c:pt>
                <c:pt idx="79">
                  <c:v>5.5086749925976619E-3</c:v>
                </c:pt>
                <c:pt idx="81">
                  <c:v>9.3499984359368682E-6</c:v>
                </c:pt>
                <c:pt idx="84">
                  <c:v>1.6607500001555309E-3</c:v>
                </c:pt>
                <c:pt idx="98">
                  <c:v>1.8936150052468292E-2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12-4616-B586-7D0F005CF4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-1.3714750020881183E-3</c:v>
                </c:pt>
                <c:pt idx="1">
                  <c:v>-1.2582749986904673E-3</c:v>
                </c:pt>
                <c:pt idx="2">
                  <c:v>-2.4275000032503158E-4</c:v>
                </c:pt>
                <c:pt idx="3">
                  <c:v>-6.339249957818538E-4</c:v>
                </c:pt>
                <c:pt idx="4">
                  <c:v>-2.4140000459738076E-4</c:v>
                </c:pt>
                <c:pt idx="5">
                  <c:v>-1.0000000474974513E-4</c:v>
                </c:pt>
                <c:pt idx="7">
                  <c:v>3.5524999839253724E-4</c:v>
                </c:pt>
                <c:pt idx="8">
                  <c:v>-1.1048750020563602E-3</c:v>
                </c:pt>
                <c:pt idx="9">
                  <c:v>-1.0771750021376647E-3</c:v>
                </c:pt>
                <c:pt idx="78">
                  <c:v>2.6211749936919659E-3</c:v>
                </c:pt>
                <c:pt idx="108">
                  <c:v>3.8278499996522442E-3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12-4616-B586-7D0F005CF4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80">
                  <c:v>1.992974997847341E-3</c:v>
                </c:pt>
                <c:pt idx="82">
                  <c:v>9.3972499598748982E-4</c:v>
                </c:pt>
                <c:pt idx="85">
                  <c:v>2.5607499992474914E-3</c:v>
                </c:pt>
                <c:pt idx="88">
                  <c:v>2.3415499963448383E-3</c:v>
                </c:pt>
                <c:pt idx="89">
                  <c:v>7.5037499482277781E-4</c:v>
                </c:pt>
                <c:pt idx="90">
                  <c:v>2.5707499953568913E-3</c:v>
                </c:pt>
                <c:pt idx="91">
                  <c:v>8.3467499644029886E-4</c:v>
                </c:pt>
                <c:pt idx="93">
                  <c:v>2.2038999959477223E-3</c:v>
                </c:pt>
                <c:pt idx="94">
                  <c:v>2.5901999979396351E-3</c:v>
                </c:pt>
                <c:pt idx="95">
                  <c:v>2.7874499937752262E-3</c:v>
                </c:pt>
                <c:pt idx="96">
                  <c:v>2.2917999958735891E-3</c:v>
                </c:pt>
                <c:pt idx="97">
                  <c:v>2.7142499966430478E-3</c:v>
                </c:pt>
                <c:pt idx="99">
                  <c:v>2.6500000021769665E-3</c:v>
                </c:pt>
                <c:pt idx="100">
                  <c:v>2.7961000014329329E-3</c:v>
                </c:pt>
                <c:pt idx="102">
                  <c:v>-2.4576500072726049E-3</c:v>
                </c:pt>
                <c:pt idx="103">
                  <c:v>2.9047499920125119E-3</c:v>
                </c:pt>
                <c:pt idx="104">
                  <c:v>2.8462999980547465E-3</c:v>
                </c:pt>
                <c:pt idx="105">
                  <c:v>1.9032249983865768E-3</c:v>
                </c:pt>
                <c:pt idx="106">
                  <c:v>3.0435499938903376E-3</c:v>
                </c:pt>
                <c:pt idx="107">
                  <c:v>3.1264999997802079E-3</c:v>
                </c:pt>
                <c:pt idx="109">
                  <c:v>4.2625499991117977E-3</c:v>
                </c:pt>
                <c:pt idx="110">
                  <c:v>8.9342499995836988E-4</c:v>
                </c:pt>
                <c:pt idx="111">
                  <c:v>2.2606999918934889E-3</c:v>
                </c:pt>
                <c:pt idx="112">
                  <c:v>2.971499998238869E-3</c:v>
                </c:pt>
                <c:pt idx="113">
                  <c:v>3.2134999928530306E-3</c:v>
                </c:pt>
                <c:pt idx="114">
                  <c:v>3.1548999977530912E-3</c:v>
                </c:pt>
                <c:pt idx="115">
                  <c:v>2.1329750015866011E-3</c:v>
                </c:pt>
                <c:pt idx="116">
                  <c:v>2.7485000027809292E-3</c:v>
                </c:pt>
                <c:pt idx="117">
                  <c:v>3.3777999997255392E-3</c:v>
                </c:pt>
                <c:pt idx="118">
                  <c:v>2.1333249969757162E-3</c:v>
                </c:pt>
                <c:pt idx="119">
                  <c:v>2.2637000001850538E-3</c:v>
                </c:pt>
                <c:pt idx="120">
                  <c:v>3.2932999965851195E-3</c:v>
                </c:pt>
                <c:pt idx="121">
                  <c:v>3.3933000013348646E-3</c:v>
                </c:pt>
                <c:pt idx="122">
                  <c:v>3.6405499995453283E-3</c:v>
                </c:pt>
                <c:pt idx="123">
                  <c:v>3.5788999957730994E-3</c:v>
                </c:pt>
                <c:pt idx="124">
                  <c:v>3.3306500045000575E-3</c:v>
                </c:pt>
                <c:pt idx="125">
                  <c:v>3.4893999982159585E-3</c:v>
                </c:pt>
                <c:pt idx="126">
                  <c:v>3.5137499944539741E-3</c:v>
                </c:pt>
                <c:pt idx="127">
                  <c:v>3.7402499947347678E-3</c:v>
                </c:pt>
                <c:pt idx="128">
                  <c:v>2.1925250039203092E-3</c:v>
                </c:pt>
                <c:pt idx="129">
                  <c:v>3.880599993863143E-3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12-4616-B586-7D0F005CF4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12-4616-B586-7D0F005CF4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12-4616-B586-7D0F005CF4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4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02">
                  <c:v>-2.4576500072726049E-3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12-4616-B586-7D0F005CF4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-8.4329395607887119E-7</c:v>
                </c:pt>
                <c:pt idx="1">
                  <c:v>1.4875975794022647E-4</c:v>
                </c:pt>
                <c:pt idx="2">
                  <c:v>1.4916628797255341E-4</c:v>
                </c:pt>
                <c:pt idx="3">
                  <c:v>1.5987157882382889E-4</c:v>
                </c:pt>
                <c:pt idx="4">
                  <c:v>2.1990251359743691E-4</c:v>
                </c:pt>
                <c:pt idx="5">
                  <c:v>2.2098659368364202E-4</c:v>
                </c:pt>
                <c:pt idx="7">
                  <c:v>2.2505189400691118E-4</c:v>
                </c:pt>
                <c:pt idx="8">
                  <c:v>2.3657024492284049E-4</c:v>
                </c:pt>
                <c:pt idx="9">
                  <c:v>2.4253268539696859E-4</c:v>
                </c:pt>
                <c:pt idx="35">
                  <c:v>5.1816004731461808E-4</c:v>
                </c:pt>
                <c:pt idx="48">
                  <c:v>6.2236724560108447E-4</c:v>
                </c:pt>
                <c:pt idx="78">
                  <c:v>1.7821974278297778E-3</c:v>
                </c:pt>
                <c:pt idx="80">
                  <c:v>1.9307163996398781E-3</c:v>
                </c:pt>
                <c:pt idx="81">
                  <c:v>2.1563405675813167E-3</c:v>
                </c:pt>
                <c:pt idx="82">
                  <c:v>2.1759895191437845E-3</c:v>
                </c:pt>
                <c:pt idx="83">
                  <c:v>2.2086474317407137E-3</c:v>
                </c:pt>
                <c:pt idx="84">
                  <c:v>2.3200366605982885E-3</c:v>
                </c:pt>
                <c:pt idx="85">
                  <c:v>2.3200366605982885E-3</c:v>
                </c:pt>
                <c:pt idx="86">
                  <c:v>2.3501198829904806E-3</c:v>
                </c:pt>
                <c:pt idx="87">
                  <c:v>2.3505264130228073E-3</c:v>
                </c:pt>
                <c:pt idx="88">
                  <c:v>2.3980904268050569E-3</c:v>
                </c:pt>
                <c:pt idx="89">
                  <c:v>2.4629997219665876E-3</c:v>
                </c:pt>
                <c:pt idx="90">
                  <c:v>2.4826486735290555E-3</c:v>
                </c:pt>
                <c:pt idx="91">
                  <c:v>2.4895596840786129E-3</c:v>
                </c:pt>
                <c:pt idx="92">
                  <c:v>2.58970158204181E-3</c:v>
                </c:pt>
                <c:pt idx="93">
                  <c:v>2.5934958623435281E-3</c:v>
                </c:pt>
                <c:pt idx="94">
                  <c:v>2.598374222731451E-3</c:v>
                </c:pt>
                <c:pt idx="95">
                  <c:v>2.6349619256408733E-3</c:v>
                </c:pt>
                <c:pt idx="96">
                  <c:v>2.646073746524476E-3</c:v>
                </c:pt>
                <c:pt idx="97">
                  <c:v>2.6479708866753346E-3</c:v>
                </c:pt>
                <c:pt idx="98">
                  <c:v>2.6571855674080783E-3</c:v>
                </c:pt>
                <c:pt idx="99">
                  <c:v>2.6601667876451425E-3</c:v>
                </c:pt>
                <c:pt idx="100">
                  <c:v>2.7268377129467565E-3</c:v>
                </c:pt>
                <c:pt idx="101">
                  <c:v>2.7386270838842372E-3</c:v>
                </c:pt>
                <c:pt idx="102">
                  <c:v>2.8013682188733581E-3</c:v>
                </c:pt>
                <c:pt idx="103">
                  <c:v>2.8187135002526397E-3</c:v>
                </c:pt>
                <c:pt idx="104">
                  <c:v>2.827657160963832E-3</c:v>
                </c:pt>
                <c:pt idx="105">
                  <c:v>2.8291477710823639E-3</c:v>
                </c:pt>
                <c:pt idx="106">
                  <c:v>2.8642448638732543E-3</c:v>
                </c:pt>
                <c:pt idx="107">
                  <c:v>2.8742726046706519E-3</c:v>
                </c:pt>
                <c:pt idx="108">
                  <c:v>2.9450088302955353E-3</c:v>
                </c:pt>
                <c:pt idx="109">
                  <c:v>2.9563916712006888E-3</c:v>
                </c:pt>
                <c:pt idx="110">
                  <c:v>3.0383752277199504E-3</c:v>
                </c:pt>
                <c:pt idx="111">
                  <c:v>3.040136857860034E-3</c:v>
                </c:pt>
                <c:pt idx="112">
                  <c:v>3.0639866197565463E-3</c:v>
                </c:pt>
                <c:pt idx="113">
                  <c:v>3.0965090223426996E-3</c:v>
                </c:pt>
                <c:pt idx="114">
                  <c:v>3.0975931024289048E-3</c:v>
                </c:pt>
                <c:pt idx="115">
                  <c:v>3.1232044944655003E-3</c:v>
                </c:pt>
                <c:pt idx="116">
                  <c:v>3.1236110244978275E-3</c:v>
                </c:pt>
                <c:pt idx="117">
                  <c:v>3.1772729887649806E-3</c:v>
                </c:pt>
                <c:pt idx="118">
                  <c:v>3.1776795187973073E-3</c:v>
                </c:pt>
                <c:pt idx="119">
                  <c:v>3.1973284703597751E-3</c:v>
                </c:pt>
                <c:pt idx="120">
                  <c:v>3.2125055915666464E-3</c:v>
                </c:pt>
                <c:pt idx="121">
                  <c:v>3.2125055915666464E-3</c:v>
                </c:pt>
                <c:pt idx="122">
                  <c:v>3.2490932944760692E-3</c:v>
                </c:pt>
                <c:pt idx="123">
                  <c:v>3.2710459162217224E-3</c:v>
                </c:pt>
                <c:pt idx="124">
                  <c:v>3.2724010163294789E-3</c:v>
                </c:pt>
                <c:pt idx="125">
                  <c:v>3.2791765168682608E-3</c:v>
                </c:pt>
                <c:pt idx="126">
                  <c:v>3.2902883377518631E-3</c:v>
                </c:pt>
                <c:pt idx="127">
                  <c:v>3.3417821418466058E-3</c:v>
                </c:pt>
                <c:pt idx="128">
                  <c:v>3.4248497784520725E-3</c:v>
                </c:pt>
                <c:pt idx="129">
                  <c:v>3.7214811920399465E-3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12-4616-B586-7D0F005CF4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-818.5</c:v>
                </c:pt>
                <c:pt idx="1">
                  <c:v>-266.5</c:v>
                </c:pt>
                <c:pt idx="2">
                  <c:v>-265</c:v>
                </c:pt>
                <c:pt idx="3">
                  <c:v>-225.5</c:v>
                </c:pt>
                <c:pt idx="4">
                  <c:v>-4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57.5</c:v>
                </c:pt>
                <c:pt idx="9">
                  <c:v>79.5</c:v>
                </c:pt>
                <c:pt idx="10">
                  <c:v>311</c:v>
                </c:pt>
                <c:pt idx="11">
                  <c:v>313.5</c:v>
                </c:pt>
                <c:pt idx="12">
                  <c:v>315</c:v>
                </c:pt>
                <c:pt idx="13">
                  <c:v>326</c:v>
                </c:pt>
                <c:pt idx="14">
                  <c:v>345</c:v>
                </c:pt>
                <c:pt idx="15">
                  <c:v>350.5</c:v>
                </c:pt>
                <c:pt idx="16">
                  <c:v>357.5</c:v>
                </c:pt>
                <c:pt idx="17">
                  <c:v>376.5</c:v>
                </c:pt>
                <c:pt idx="18">
                  <c:v>393</c:v>
                </c:pt>
                <c:pt idx="19">
                  <c:v>394.5</c:v>
                </c:pt>
                <c:pt idx="20">
                  <c:v>415</c:v>
                </c:pt>
                <c:pt idx="21">
                  <c:v>441</c:v>
                </c:pt>
                <c:pt idx="22">
                  <c:v>602</c:v>
                </c:pt>
                <c:pt idx="23">
                  <c:v>606</c:v>
                </c:pt>
                <c:pt idx="24">
                  <c:v>613</c:v>
                </c:pt>
                <c:pt idx="25">
                  <c:v>670.5</c:v>
                </c:pt>
                <c:pt idx="26">
                  <c:v>674.5</c:v>
                </c:pt>
                <c:pt idx="27">
                  <c:v>696.5</c:v>
                </c:pt>
                <c:pt idx="28">
                  <c:v>739</c:v>
                </c:pt>
                <c:pt idx="29">
                  <c:v>863</c:v>
                </c:pt>
                <c:pt idx="30">
                  <c:v>894.5</c:v>
                </c:pt>
                <c:pt idx="31">
                  <c:v>941</c:v>
                </c:pt>
                <c:pt idx="32">
                  <c:v>979.5</c:v>
                </c:pt>
                <c:pt idx="33">
                  <c:v>1033.5</c:v>
                </c:pt>
                <c:pt idx="34">
                  <c:v>1046</c:v>
                </c:pt>
                <c:pt idx="35">
                  <c:v>1096.5</c:v>
                </c:pt>
                <c:pt idx="36">
                  <c:v>1142</c:v>
                </c:pt>
                <c:pt idx="37">
                  <c:v>1165</c:v>
                </c:pt>
                <c:pt idx="38">
                  <c:v>1229.5</c:v>
                </c:pt>
                <c:pt idx="39">
                  <c:v>1233.5</c:v>
                </c:pt>
                <c:pt idx="40">
                  <c:v>1255.5</c:v>
                </c:pt>
                <c:pt idx="41">
                  <c:v>1265</c:v>
                </c:pt>
                <c:pt idx="42">
                  <c:v>1355</c:v>
                </c:pt>
                <c:pt idx="43">
                  <c:v>1375.5</c:v>
                </c:pt>
                <c:pt idx="44">
                  <c:v>1464.5</c:v>
                </c:pt>
                <c:pt idx="45">
                  <c:v>1467.5</c:v>
                </c:pt>
                <c:pt idx="46">
                  <c:v>1468.5</c:v>
                </c:pt>
                <c:pt idx="47">
                  <c:v>1475.5</c:v>
                </c:pt>
                <c:pt idx="48">
                  <c:v>1481</c:v>
                </c:pt>
                <c:pt idx="49">
                  <c:v>1481</c:v>
                </c:pt>
                <c:pt idx="50">
                  <c:v>1485</c:v>
                </c:pt>
                <c:pt idx="51">
                  <c:v>1490.5</c:v>
                </c:pt>
                <c:pt idx="52">
                  <c:v>1528.5</c:v>
                </c:pt>
                <c:pt idx="53">
                  <c:v>1557.5</c:v>
                </c:pt>
                <c:pt idx="54">
                  <c:v>1590.5</c:v>
                </c:pt>
                <c:pt idx="55">
                  <c:v>1723</c:v>
                </c:pt>
                <c:pt idx="56">
                  <c:v>1742</c:v>
                </c:pt>
                <c:pt idx="57">
                  <c:v>1768</c:v>
                </c:pt>
                <c:pt idx="58">
                  <c:v>1769.5</c:v>
                </c:pt>
                <c:pt idx="59">
                  <c:v>1772</c:v>
                </c:pt>
                <c:pt idx="60">
                  <c:v>1777.5</c:v>
                </c:pt>
                <c:pt idx="61">
                  <c:v>1977</c:v>
                </c:pt>
                <c:pt idx="62">
                  <c:v>2023.5</c:v>
                </c:pt>
                <c:pt idx="63">
                  <c:v>2049.5</c:v>
                </c:pt>
                <c:pt idx="64">
                  <c:v>2075.5</c:v>
                </c:pt>
                <c:pt idx="65">
                  <c:v>2079.5</c:v>
                </c:pt>
                <c:pt idx="66">
                  <c:v>2079.5</c:v>
                </c:pt>
                <c:pt idx="67">
                  <c:v>2081</c:v>
                </c:pt>
                <c:pt idx="68">
                  <c:v>2118</c:v>
                </c:pt>
                <c:pt idx="69">
                  <c:v>2123.5</c:v>
                </c:pt>
                <c:pt idx="70">
                  <c:v>2127.5</c:v>
                </c:pt>
                <c:pt idx="71">
                  <c:v>2195.5</c:v>
                </c:pt>
                <c:pt idx="72">
                  <c:v>2210.5</c:v>
                </c:pt>
                <c:pt idx="73">
                  <c:v>2264</c:v>
                </c:pt>
                <c:pt idx="74">
                  <c:v>2323</c:v>
                </c:pt>
                <c:pt idx="75">
                  <c:v>2347.5</c:v>
                </c:pt>
                <c:pt idx="76">
                  <c:v>2525</c:v>
                </c:pt>
                <c:pt idx="77">
                  <c:v>2566</c:v>
                </c:pt>
                <c:pt idx="78">
                  <c:v>5760.5</c:v>
                </c:pt>
                <c:pt idx="79">
                  <c:v>6010.5</c:v>
                </c:pt>
                <c:pt idx="80">
                  <c:v>6308.5</c:v>
                </c:pt>
                <c:pt idx="81">
                  <c:v>7141</c:v>
                </c:pt>
                <c:pt idx="82">
                  <c:v>7213.5</c:v>
                </c:pt>
                <c:pt idx="83">
                  <c:v>7334</c:v>
                </c:pt>
                <c:pt idx="84">
                  <c:v>7745</c:v>
                </c:pt>
                <c:pt idx="85">
                  <c:v>7745</c:v>
                </c:pt>
                <c:pt idx="86">
                  <c:v>7856</c:v>
                </c:pt>
                <c:pt idx="87">
                  <c:v>7857.5</c:v>
                </c:pt>
                <c:pt idx="88">
                  <c:v>8033</c:v>
                </c:pt>
                <c:pt idx="89">
                  <c:v>8272.5</c:v>
                </c:pt>
                <c:pt idx="90">
                  <c:v>8345</c:v>
                </c:pt>
                <c:pt idx="91">
                  <c:v>8370.5</c:v>
                </c:pt>
                <c:pt idx="92">
                  <c:v>8740</c:v>
                </c:pt>
                <c:pt idx="93">
                  <c:v>8754</c:v>
                </c:pt>
                <c:pt idx="94">
                  <c:v>8772</c:v>
                </c:pt>
                <c:pt idx="95">
                  <c:v>8907</c:v>
                </c:pt>
                <c:pt idx="96">
                  <c:v>8948</c:v>
                </c:pt>
                <c:pt idx="97">
                  <c:v>8955</c:v>
                </c:pt>
                <c:pt idx="98">
                  <c:v>8989</c:v>
                </c:pt>
                <c:pt idx="99">
                  <c:v>9000</c:v>
                </c:pt>
                <c:pt idx="100">
                  <c:v>9246</c:v>
                </c:pt>
                <c:pt idx="101">
                  <c:v>9289.5</c:v>
                </c:pt>
                <c:pt idx="102">
                  <c:v>9521</c:v>
                </c:pt>
                <c:pt idx="103">
                  <c:v>9585</c:v>
                </c:pt>
                <c:pt idx="104">
                  <c:v>9618</c:v>
                </c:pt>
                <c:pt idx="105">
                  <c:v>9623.5</c:v>
                </c:pt>
                <c:pt idx="106">
                  <c:v>9753</c:v>
                </c:pt>
                <c:pt idx="107">
                  <c:v>9790</c:v>
                </c:pt>
                <c:pt idx="108">
                  <c:v>10051</c:v>
                </c:pt>
                <c:pt idx="109">
                  <c:v>10093</c:v>
                </c:pt>
                <c:pt idx="110">
                  <c:v>10395.5</c:v>
                </c:pt>
                <c:pt idx="111">
                  <c:v>10402</c:v>
                </c:pt>
                <c:pt idx="112">
                  <c:v>10490</c:v>
                </c:pt>
                <c:pt idx="113">
                  <c:v>10610</c:v>
                </c:pt>
                <c:pt idx="114">
                  <c:v>10614</c:v>
                </c:pt>
                <c:pt idx="115">
                  <c:v>10708.5</c:v>
                </c:pt>
                <c:pt idx="116">
                  <c:v>10710</c:v>
                </c:pt>
                <c:pt idx="117">
                  <c:v>10908</c:v>
                </c:pt>
                <c:pt idx="118">
                  <c:v>10909.5</c:v>
                </c:pt>
                <c:pt idx="119">
                  <c:v>10982</c:v>
                </c:pt>
                <c:pt idx="120">
                  <c:v>11038</c:v>
                </c:pt>
                <c:pt idx="121">
                  <c:v>11038</c:v>
                </c:pt>
                <c:pt idx="122">
                  <c:v>11173</c:v>
                </c:pt>
                <c:pt idx="123">
                  <c:v>11254</c:v>
                </c:pt>
                <c:pt idx="124">
                  <c:v>11259</c:v>
                </c:pt>
                <c:pt idx="125">
                  <c:v>11284</c:v>
                </c:pt>
                <c:pt idx="126">
                  <c:v>11325</c:v>
                </c:pt>
                <c:pt idx="127">
                  <c:v>11515</c:v>
                </c:pt>
                <c:pt idx="128">
                  <c:v>11821.5</c:v>
                </c:pt>
                <c:pt idx="129">
                  <c:v>12916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3">
                  <c:v>-9.4203275002655573E-2</c:v>
                </c:pt>
                <c:pt idx="52">
                  <c:v>-0.29008002500631846</c:v>
                </c:pt>
                <c:pt idx="83">
                  <c:v>0.12711689999559894</c:v>
                </c:pt>
                <c:pt idx="86">
                  <c:v>4.7289599999203347E-2</c:v>
                </c:pt>
                <c:pt idx="87">
                  <c:v>0.18027512499975273</c:v>
                </c:pt>
                <c:pt idx="92">
                  <c:v>-7.4041000203578733E-2</c:v>
                </c:pt>
                <c:pt idx="101">
                  <c:v>-0.16484367500379449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12-4616-B586-7D0F005CF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610288"/>
        <c:axId val="1"/>
      </c:scatterChart>
      <c:valAx>
        <c:axId val="61361028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4701245084577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8078291814946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61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45214410476269"/>
          <c:y val="0.92024539877300615"/>
          <c:w val="0.8558726333585525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0</xdr:rowOff>
    </xdr:from>
    <xdr:to>
      <xdr:col>24</xdr:col>
      <xdr:colOff>428625</xdr:colOff>
      <xdr:row>18</xdr:row>
      <xdr:rowOff>19050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75060398-BF43-4B15-DD15-46D5583B0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0</xdr:rowOff>
    </xdr:from>
    <xdr:to>
      <xdr:col>15</xdr:col>
      <xdr:colOff>333375</xdr:colOff>
      <xdr:row>18</xdr:row>
      <xdr:rowOff>28575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E43E9010-C4B7-5180-A4D5-2F12DCFCC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8" TargetMode="External"/><Relationship Id="rId13" Type="http://schemas.openxmlformats.org/officeDocument/2006/relationships/hyperlink" Target="http://www.konkoly.hu/cgi-bin/IBVS?5898" TargetMode="External"/><Relationship Id="rId18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konkoly.hu/cgi-bin/IBVS?5603" TargetMode="External"/><Relationship Id="rId21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www.konkoly.hu/cgi-bin/IBVS?5898" TargetMode="External"/><Relationship Id="rId12" Type="http://schemas.openxmlformats.org/officeDocument/2006/relationships/hyperlink" Target="http://www.konkoly.hu/cgi-bin/IBVS?5898" TargetMode="External"/><Relationship Id="rId17" Type="http://schemas.openxmlformats.org/officeDocument/2006/relationships/hyperlink" Target="http://www.konkoly.hu/cgi-bin/IBVS?5980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980" TargetMode="External"/><Relationship Id="rId20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vsolj.cetus-net.org/no44.pdf" TargetMode="External"/><Relationship Id="rId11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konkoly.hu/cgi-bin/IBVS?5745" TargetMode="External"/><Relationship Id="rId15" Type="http://schemas.openxmlformats.org/officeDocument/2006/relationships/hyperlink" Target="http://www.konkoly.hu/cgi-bin/IBVS?5980" TargetMode="External"/><Relationship Id="rId23" Type="http://schemas.openxmlformats.org/officeDocument/2006/relationships/hyperlink" Target="http://www.konkoly.hu/cgi-bin/IBVS?6114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898" TargetMode="External"/><Relationship Id="rId14" Type="http://schemas.openxmlformats.org/officeDocument/2006/relationships/hyperlink" Target="http://www.konkoly.hu/cgi-bin/IBVS?5980" TargetMode="External"/><Relationship Id="rId22" Type="http://schemas.openxmlformats.org/officeDocument/2006/relationships/hyperlink" Target="http://www.konkoly.hu/cgi-bin/IBVS?6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301"/>
  <sheetViews>
    <sheetView tabSelected="1" workbookViewId="0">
      <pane xSplit="14" ySplit="22" topLeftCell="O13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96</v>
      </c>
    </row>
    <row r="2" spans="1:6">
      <c r="A2" t="s">
        <v>25</v>
      </c>
      <c r="B2" s="11" t="s">
        <v>71</v>
      </c>
    </row>
    <row r="4" spans="1:6" ht="14.25" thickTop="1" thickBot="1">
      <c r="A4" s="7" t="s">
        <v>1</v>
      </c>
      <c r="C4" s="3">
        <v>42893.932500000003</v>
      </c>
      <c r="D4" s="4">
        <v>1.26838965</v>
      </c>
    </row>
    <row r="5" spans="1:6" ht="13.5" thickTop="1">
      <c r="A5" s="13" t="s">
        <v>74</v>
      </c>
      <c r="B5" s="14"/>
      <c r="C5" s="15">
        <v>-9.5</v>
      </c>
      <c r="D5" s="14" t="s">
        <v>75</v>
      </c>
    </row>
    <row r="6" spans="1:6">
      <c r="A6" s="7" t="s">
        <v>2</v>
      </c>
    </row>
    <row r="7" spans="1:6">
      <c r="A7" t="s">
        <v>3</v>
      </c>
      <c r="C7">
        <f>+C4</f>
        <v>42893.932500000003</v>
      </c>
    </row>
    <row r="8" spans="1:6">
      <c r="A8" t="s">
        <v>4</v>
      </c>
      <c r="C8">
        <f>+D4</f>
        <v>1.26838965</v>
      </c>
    </row>
    <row r="9" spans="1:6">
      <c r="A9" s="27" t="s">
        <v>80</v>
      </c>
      <c r="B9" s="28">
        <v>102</v>
      </c>
      <c r="C9" s="26" t="str">
        <f>"F"&amp;B9</f>
        <v>F102</v>
      </c>
      <c r="D9" s="10" t="str">
        <f>"G"&amp;B9</f>
        <v>G102</v>
      </c>
    </row>
    <row r="10" spans="1:6" ht="13.5" thickBot="1">
      <c r="A10" s="14"/>
      <c r="B10" s="14"/>
      <c r="C10" s="6" t="s">
        <v>21</v>
      </c>
      <c r="D10" s="6" t="s">
        <v>22</v>
      </c>
      <c r="E10" s="14"/>
    </row>
    <row r="11" spans="1:6">
      <c r="A11" s="14" t="s">
        <v>17</v>
      </c>
      <c r="B11" s="14"/>
      <c r="C11" s="25">
        <f ca="1">INTERCEPT(INDIRECT($D$9):G992,INDIRECT($C$9):F992)</f>
        <v>2.2098659368364202E-4</v>
      </c>
      <c r="D11" s="5"/>
      <c r="E11" s="14"/>
    </row>
    <row r="12" spans="1:6">
      <c r="A12" s="14" t="s">
        <v>18</v>
      </c>
      <c r="B12" s="14"/>
      <c r="C12" s="25">
        <f ca="1">SLOPE(INDIRECT($D$9):G992,INDIRECT($C$9):F992)</f>
        <v>2.7102002155127781E-7</v>
      </c>
      <c r="D12" s="5"/>
      <c r="E12" s="14"/>
    </row>
    <row r="13" spans="1:6">
      <c r="A13" s="14" t="s">
        <v>20</v>
      </c>
      <c r="B13" s="14"/>
      <c r="C13" s="5" t="s">
        <v>15</v>
      </c>
    </row>
    <row r="14" spans="1:6">
      <c r="A14" s="14"/>
      <c r="B14" s="14"/>
      <c r="C14" s="14"/>
    </row>
    <row r="15" spans="1:6">
      <c r="A15" s="16" t="s">
        <v>19</v>
      </c>
      <c r="B15" s="14"/>
      <c r="C15" s="17">
        <f ca="1">(C7+C11)+(C8+C12)*INT(MAX(F21:F3533))</f>
        <v>59276.456940881195</v>
      </c>
      <c r="E15" s="18" t="s">
        <v>86</v>
      </c>
      <c r="F15" s="15">
        <v>1</v>
      </c>
    </row>
    <row r="16" spans="1:6">
      <c r="A16" s="20" t="s">
        <v>5</v>
      </c>
      <c r="B16" s="14"/>
      <c r="C16" s="21">
        <f ca="1">+C8+C12</f>
        <v>1.2683899210200216</v>
      </c>
      <c r="E16" s="18" t="s">
        <v>76</v>
      </c>
      <c r="F16" s="19">
        <f ca="1">NOW()+15018.5+$C$5/24</f>
        <v>59957.842307638886</v>
      </c>
    </row>
    <row r="17" spans="1:31" ht="13.5" thickBot="1">
      <c r="A17" s="18" t="s">
        <v>72</v>
      </c>
      <c r="B17" s="14"/>
      <c r="C17" s="14">
        <f>COUNT(C21:C2191)</f>
        <v>130</v>
      </c>
      <c r="E17" s="18" t="s">
        <v>87</v>
      </c>
      <c r="F17" s="19">
        <f ca="1">ROUND(2*(F16-$C$7)/$C$8,0)/2+F15</f>
        <v>13454</v>
      </c>
    </row>
    <row r="18" spans="1:31" ht="14.25" thickTop="1" thickBot="1">
      <c r="A18" s="20" t="s">
        <v>6</v>
      </c>
      <c r="B18" s="14"/>
      <c r="C18" s="23">
        <f ca="1">+C15</f>
        <v>59276.456940881195</v>
      </c>
      <c r="D18" s="24">
        <f ca="1">+C16</f>
        <v>1.2683899210200216</v>
      </c>
      <c r="E18" s="18" t="s">
        <v>77</v>
      </c>
      <c r="F18" s="10">
        <f ca="1">ROUND(2*(F16-$C$15)/$C$16,0)/2+F15</f>
        <v>538</v>
      </c>
    </row>
    <row r="19" spans="1:31" ht="13.5" thickTop="1">
      <c r="E19" s="18" t="s">
        <v>78</v>
      </c>
      <c r="F19" s="22">
        <f ca="1">+$C$15+$C$16*F18-15018.5-$C$5/24</f>
        <v>44940.746551723299</v>
      </c>
    </row>
    <row r="20" spans="1:31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104</v>
      </c>
      <c r="I20" s="9" t="s">
        <v>107</v>
      </c>
      <c r="J20" s="9" t="s">
        <v>101</v>
      </c>
      <c r="K20" s="9" t="s">
        <v>84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  <c r="U20" s="57" t="s">
        <v>444</v>
      </c>
    </row>
    <row r="21" spans="1:31">
      <c r="A21" s="30" t="s">
        <v>116</v>
      </c>
      <c r="B21" s="30" t="s">
        <v>67</v>
      </c>
      <c r="C21" s="32">
        <v>41855.754200000003</v>
      </c>
      <c r="D21" s="32" t="s">
        <v>107</v>
      </c>
      <c r="E21" s="29">
        <f t="shared" ref="E21:E52" si="0">+(C21-C$7)/C$8</f>
        <v>-818.50108127261967</v>
      </c>
      <c r="F21">
        <f t="shared" ref="F21:F52" si="1">ROUND(2*E21,0)/2</f>
        <v>-818.5</v>
      </c>
      <c r="G21">
        <f t="shared" ref="G21:G53" si="2">+C21-(C$7+F21*C$8)</f>
        <v>-1.3714750020881183E-3</v>
      </c>
      <c r="J21">
        <f t="shared" ref="J21:J26" si="3">+G21</f>
        <v>-1.3714750020881183E-3</v>
      </c>
      <c r="O21">
        <f t="shared" ref="O21:O26" ca="1" si="4">+C$11+C$12*$F21</f>
        <v>-8.4329395607887119E-7</v>
      </c>
      <c r="Q21" s="2">
        <f t="shared" ref="Q21:Q52" si="5">+C21-15018.5</f>
        <v>26837.254200000003</v>
      </c>
    </row>
    <row r="22" spans="1:31">
      <c r="A22" s="30" t="s">
        <v>121</v>
      </c>
      <c r="B22" s="30" t="s">
        <v>67</v>
      </c>
      <c r="C22" s="32">
        <v>42555.905400000003</v>
      </c>
      <c r="D22" s="32" t="s">
        <v>107</v>
      </c>
      <c r="E22" s="29">
        <f t="shared" si="0"/>
        <v>-266.50099202559664</v>
      </c>
      <c r="F22">
        <f t="shared" si="1"/>
        <v>-266.5</v>
      </c>
      <c r="G22">
        <f t="shared" si="2"/>
        <v>-1.2582749986904673E-3</v>
      </c>
      <c r="J22">
        <f t="shared" si="3"/>
        <v>-1.2582749986904673E-3</v>
      </c>
      <c r="O22">
        <f t="shared" ca="1" si="4"/>
        <v>1.4875975794022647E-4</v>
      </c>
      <c r="Q22" s="2">
        <f t="shared" si="5"/>
        <v>27537.405400000003</v>
      </c>
    </row>
    <row r="23" spans="1:31">
      <c r="A23" s="30" t="s">
        <v>121</v>
      </c>
      <c r="B23" s="30" t="s">
        <v>70</v>
      </c>
      <c r="C23" s="32">
        <v>42557.809000000001</v>
      </c>
      <c r="D23" s="32" t="s">
        <v>107</v>
      </c>
      <c r="E23" s="29">
        <f t="shared" si="0"/>
        <v>-265.0001913844074</v>
      </c>
      <c r="F23">
        <f t="shared" si="1"/>
        <v>-265</v>
      </c>
      <c r="G23">
        <f t="shared" si="2"/>
        <v>-2.4275000032503158E-4</v>
      </c>
      <c r="J23">
        <f t="shared" si="3"/>
        <v>-2.4275000032503158E-4</v>
      </c>
      <c r="O23">
        <f t="shared" ca="1" si="4"/>
        <v>1.4916628797255341E-4</v>
      </c>
      <c r="Q23" s="2">
        <f t="shared" si="5"/>
        <v>27539.309000000001</v>
      </c>
    </row>
    <row r="24" spans="1:31">
      <c r="A24" s="30" t="s">
        <v>121</v>
      </c>
      <c r="B24" s="30" t="s">
        <v>67</v>
      </c>
      <c r="C24" s="32">
        <v>42607.91</v>
      </c>
      <c r="D24" s="32" t="s">
        <v>107</v>
      </c>
      <c r="E24" s="29">
        <f t="shared" si="0"/>
        <v>-225.50049978726892</v>
      </c>
      <c r="F24">
        <f t="shared" si="1"/>
        <v>-225.5</v>
      </c>
      <c r="G24">
        <f t="shared" si="2"/>
        <v>-6.339249957818538E-4</v>
      </c>
      <c r="J24">
        <f t="shared" si="3"/>
        <v>-6.339249957818538E-4</v>
      </c>
      <c r="O24">
        <f t="shared" ca="1" si="4"/>
        <v>1.5987157882382889E-4</v>
      </c>
      <c r="Q24" s="2">
        <f t="shared" si="5"/>
        <v>27589.410000000003</v>
      </c>
    </row>
    <row r="25" spans="1:31">
      <c r="A25" s="30" t="s">
        <v>121</v>
      </c>
      <c r="B25" s="30" t="s">
        <v>70</v>
      </c>
      <c r="C25" s="32">
        <v>42888.858699999997</v>
      </c>
      <c r="D25" s="32" t="s">
        <v>107</v>
      </c>
      <c r="E25" s="29">
        <f t="shared" si="0"/>
        <v>-4.0001903200688966</v>
      </c>
      <c r="F25">
        <f t="shared" si="1"/>
        <v>-4</v>
      </c>
      <c r="G25">
        <f t="shared" si="2"/>
        <v>-2.4140000459738076E-4</v>
      </c>
      <c r="J25">
        <f t="shared" si="3"/>
        <v>-2.4140000459738076E-4</v>
      </c>
      <c r="O25">
        <f t="shared" ca="1" si="4"/>
        <v>2.1990251359743691E-4</v>
      </c>
      <c r="Q25" s="2">
        <f t="shared" si="5"/>
        <v>27870.358699999997</v>
      </c>
    </row>
    <row r="26" spans="1:31">
      <c r="A26" s="30" t="s">
        <v>121</v>
      </c>
      <c r="B26" s="30" t="s">
        <v>70</v>
      </c>
      <c r="C26" s="32">
        <v>42893.932399999998</v>
      </c>
      <c r="D26" s="32" t="s">
        <v>107</v>
      </c>
      <c r="E26" s="29">
        <f t="shared" si="0"/>
        <v>-7.8840129884176464E-5</v>
      </c>
      <c r="F26">
        <f t="shared" si="1"/>
        <v>0</v>
      </c>
      <c r="G26">
        <f t="shared" si="2"/>
        <v>-1.0000000474974513E-4</v>
      </c>
      <c r="J26">
        <f t="shared" si="3"/>
        <v>-1.0000000474974513E-4</v>
      </c>
      <c r="O26">
        <f t="shared" ca="1" si="4"/>
        <v>2.2098659368364202E-4</v>
      </c>
      <c r="Q26" s="2">
        <f t="shared" si="5"/>
        <v>27875.432399999998</v>
      </c>
    </row>
    <row r="27" spans="1:31">
      <c r="A27" t="s">
        <v>13</v>
      </c>
      <c r="C27" s="12">
        <v>42893.932500000003</v>
      </c>
      <c r="D27" s="12" t="s">
        <v>15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Q27" s="2">
        <f t="shared" si="5"/>
        <v>27875.432500000003</v>
      </c>
    </row>
    <row r="28" spans="1:31">
      <c r="A28" s="30" t="s">
        <v>121</v>
      </c>
      <c r="B28" s="30" t="s">
        <v>70</v>
      </c>
      <c r="C28" s="32">
        <v>42912.958700000003</v>
      </c>
      <c r="D28" s="32" t="s">
        <v>107</v>
      </c>
      <c r="E28" s="29">
        <f t="shared" si="0"/>
        <v>15.000280079548302</v>
      </c>
      <c r="F28">
        <f t="shared" si="1"/>
        <v>15</v>
      </c>
      <c r="G28">
        <f t="shared" si="2"/>
        <v>3.5524999839253724E-4</v>
      </c>
      <c r="J28">
        <f>+G28</f>
        <v>3.5524999839253724E-4</v>
      </c>
      <c r="O28">
        <f ca="1">+C$11+C$12*$F28</f>
        <v>2.2505189400691118E-4</v>
      </c>
      <c r="Q28" s="2">
        <f t="shared" si="5"/>
        <v>27894.458700000003</v>
      </c>
    </row>
    <row r="29" spans="1:31">
      <c r="A29" s="30" t="s">
        <v>121</v>
      </c>
      <c r="B29" s="30" t="s">
        <v>67</v>
      </c>
      <c r="C29" s="32">
        <v>42966.863799999999</v>
      </c>
      <c r="D29" s="32" t="s">
        <v>107</v>
      </c>
      <c r="E29" s="29">
        <f t="shared" si="0"/>
        <v>57.499128915153598</v>
      </c>
      <c r="F29">
        <f t="shared" si="1"/>
        <v>57.5</v>
      </c>
      <c r="G29">
        <f t="shared" si="2"/>
        <v>-1.1048750020563602E-3</v>
      </c>
      <c r="J29">
        <f>+G29</f>
        <v>-1.1048750020563602E-3</v>
      </c>
      <c r="O29">
        <f ca="1">+C$11+C$12*$F29</f>
        <v>2.3657024492284049E-4</v>
      </c>
      <c r="Q29" s="2">
        <f t="shared" si="5"/>
        <v>27948.363799999999</v>
      </c>
    </row>
    <row r="30" spans="1:31">
      <c r="A30" s="30" t="s">
        <v>121</v>
      </c>
      <c r="B30" s="30" t="s">
        <v>67</v>
      </c>
      <c r="C30" s="32">
        <v>42994.768400000001</v>
      </c>
      <c r="D30" s="32" t="s">
        <v>107</v>
      </c>
      <c r="E30" s="29">
        <f t="shared" si="0"/>
        <v>79.499150753869856</v>
      </c>
      <c r="F30">
        <f t="shared" si="1"/>
        <v>79.5</v>
      </c>
      <c r="G30">
        <f t="shared" si="2"/>
        <v>-1.0771750021376647E-3</v>
      </c>
      <c r="J30">
        <f>+G30</f>
        <v>-1.0771750021376647E-3</v>
      </c>
      <c r="O30">
        <f ca="1">+C$11+C$12*$F30</f>
        <v>2.4253268539696859E-4</v>
      </c>
      <c r="Q30" s="2">
        <f t="shared" si="5"/>
        <v>27976.268400000001</v>
      </c>
    </row>
    <row r="31" spans="1:31">
      <c r="A31" t="s">
        <v>30</v>
      </c>
      <c r="B31" s="5"/>
      <c r="C31" s="12">
        <v>43288.400999999998</v>
      </c>
      <c r="D31" s="12"/>
      <c r="E31">
        <f t="shared" si="0"/>
        <v>310.99946298047718</v>
      </c>
      <c r="F31">
        <f t="shared" si="1"/>
        <v>311</v>
      </c>
      <c r="G31">
        <f t="shared" si="2"/>
        <v>-6.8115000613033772E-4</v>
      </c>
      <c r="I31">
        <f t="shared" ref="I31:I53" si="6">+G31</f>
        <v>-6.8115000613033772E-4</v>
      </c>
      <c r="Q31" s="2">
        <f t="shared" si="5"/>
        <v>28269.900999999998</v>
      </c>
      <c r="AA31">
        <v>11</v>
      </c>
      <c r="AC31" t="s">
        <v>29</v>
      </c>
      <c r="AE31" t="s">
        <v>31</v>
      </c>
    </row>
    <row r="32" spans="1:31">
      <c r="A32" t="s">
        <v>30</v>
      </c>
      <c r="B32" s="5"/>
      <c r="C32" s="12">
        <v>43291.572999999997</v>
      </c>
      <c r="D32" s="12"/>
      <c r="E32">
        <f t="shared" si="0"/>
        <v>313.50027178162014</v>
      </c>
      <c r="F32">
        <f t="shared" si="1"/>
        <v>313.5</v>
      </c>
      <c r="G32">
        <f t="shared" si="2"/>
        <v>3.4472499100957066E-4</v>
      </c>
      <c r="I32">
        <f t="shared" si="6"/>
        <v>3.4472499100957066E-4</v>
      </c>
      <c r="Q32" s="2">
        <f t="shared" si="5"/>
        <v>28273.072999999997</v>
      </c>
      <c r="AA32">
        <v>10</v>
      </c>
      <c r="AC32" t="s">
        <v>29</v>
      </c>
      <c r="AE32" t="s">
        <v>31</v>
      </c>
    </row>
    <row r="33" spans="1:31">
      <c r="A33" t="s">
        <v>30</v>
      </c>
      <c r="B33" s="5"/>
      <c r="C33" s="12">
        <v>43293.48</v>
      </c>
      <c r="D33" s="12"/>
      <c r="E33">
        <f t="shared" si="0"/>
        <v>315.00375298710503</v>
      </c>
      <c r="F33">
        <f t="shared" si="1"/>
        <v>315</v>
      </c>
      <c r="G33">
        <f t="shared" si="2"/>
        <v>4.7602499980712309E-3</v>
      </c>
      <c r="I33">
        <f t="shared" si="6"/>
        <v>4.7602499980712309E-3</v>
      </c>
      <c r="Q33" s="2">
        <f t="shared" si="5"/>
        <v>28274.980000000003</v>
      </c>
      <c r="AA33">
        <v>6</v>
      </c>
      <c r="AC33" t="s">
        <v>29</v>
      </c>
      <c r="AE33" t="s">
        <v>31</v>
      </c>
    </row>
    <row r="34" spans="1:31">
      <c r="A34" t="s">
        <v>30</v>
      </c>
      <c r="B34" s="5"/>
      <c r="C34" s="12">
        <v>43307.432000000001</v>
      </c>
      <c r="D34" s="12"/>
      <c r="E34">
        <f t="shared" si="0"/>
        <v>326.00352738608206</v>
      </c>
      <c r="F34">
        <f t="shared" si="1"/>
        <v>326</v>
      </c>
      <c r="G34">
        <f t="shared" si="2"/>
        <v>4.4740999946952797E-3</v>
      </c>
      <c r="I34">
        <f t="shared" si="6"/>
        <v>4.4740999946952797E-3</v>
      </c>
      <c r="Q34" s="2">
        <f t="shared" si="5"/>
        <v>28288.932000000001</v>
      </c>
      <c r="AA34">
        <v>7</v>
      </c>
      <c r="AC34" t="s">
        <v>29</v>
      </c>
      <c r="AE34" t="s">
        <v>31</v>
      </c>
    </row>
    <row r="35" spans="1:31">
      <c r="A35" t="s">
        <v>32</v>
      </c>
      <c r="B35" s="5"/>
      <c r="C35" s="12">
        <v>43331.525999999998</v>
      </c>
      <c r="D35" s="12"/>
      <c r="E35">
        <f t="shared" si="0"/>
        <v>344.99926737812422</v>
      </c>
      <c r="F35">
        <f t="shared" si="1"/>
        <v>345</v>
      </c>
      <c r="G35">
        <f t="shared" si="2"/>
        <v>-9.2925000353716314E-4</v>
      </c>
      <c r="I35">
        <f t="shared" si="6"/>
        <v>-9.2925000353716314E-4</v>
      </c>
      <c r="Q35" s="2">
        <f t="shared" si="5"/>
        <v>28313.025999999998</v>
      </c>
      <c r="AA35">
        <v>6</v>
      </c>
      <c r="AC35" t="s">
        <v>29</v>
      </c>
      <c r="AE35" t="s">
        <v>31</v>
      </c>
    </row>
    <row r="36" spans="1:31">
      <c r="A36" t="s">
        <v>32</v>
      </c>
      <c r="B36" s="5"/>
      <c r="C36" s="12">
        <v>43338.502</v>
      </c>
      <c r="D36" s="12"/>
      <c r="E36">
        <f t="shared" si="0"/>
        <v>350.49915457761563</v>
      </c>
      <c r="F36">
        <f t="shared" si="1"/>
        <v>350.5</v>
      </c>
      <c r="G36">
        <f t="shared" si="2"/>
        <v>-1.0723250015871599E-3</v>
      </c>
      <c r="I36">
        <f t="shared" si="6"/>
        <v>-1.0723250015871599E-3</v>
      </c>
      <c r="Q36" s="2">
        <f t="shared" si="5"/>
        <v>28320.002</v>
      </c>
      <c r="AA36">
        <v>7</v>
      </c>
      <c r="AC36" t="s">
        <v>29</v>
      </c>
      <c r="AE36" t="s">
        <v>31</v>
      </c>
    </row>
    <row r="37" spans="1:31">
      <c r="A37" t="s">
        <v>32</v>
      </c>
      <c r="B37" s="5"/>
      <c r="C37" s="12">
        <v>43347.383000000002</v>
      </c>
      <c r="D37" s="12"/>
      <c r="E37">
        <f t="shared" si="0"/>
        <v>357.50094618006307</v>
      </c>
      <c r="F37">
        <f t="shared" si="1"/>
        <v>357.5</v>
      </c>
      <c r="G37">
        <f t="shared" si="2"/>
        <v>1.2001249997410923E-3</v>
      </c>
      <c r="I37">
        <f t="shared" si="6"/>
        <v>1.2001249997410923E-3</v>
      </c>
      <c r="Q37" s="2">
        <f t="shared" si="5"/>
        <v>28328.883000000002</v>
      </c>
      <c r="AA37">
        <v>7</v>
      </c>
      <c r="AC37" t="s">
        <v>29</v>
      </c>
      <c r="AE37" t="s">
        <v>31</v>
      </c>
    </row>
    <row r="38" spans="1:31">
      <c r="A38" t="s">
        <v>32</v>
      </c>
      <c r="B38" s="5"/>
      <c r="C38" s="12">
        <v>43371.487999999998</v>
      </c>
      <c r="D38" s="12"/>
      <c r="E38">
        <f t="shared" si="0"/>
        <v>376.50535858597942</v>
      </c>
      <c r="F38">
        <f t="shared" si="1"/>
        <v>376.5</v>
      </c>
      <c r="G38">
        <f t="shared" si="2"/>
        <v>6.796774992835708E-3</v>
      </c>
      <c r="I38">
        <f t="shared" si="6"/>
        <v>6.796774992835708E-3</v>
      </c>
      <c r="Q38" s="2">
        <f t="shared" si="5"/>
        <v>28352.987999999998</v>
      </c>
      <c r="AA38">
        <v>5</v>
      </c>
      <c r="AC38" t="s">
        <v>29</v>
      </c>
      <c r="AE38" t="s">
        <v>31</v>
      </c>
    </row>
    <row r="39" spans="1:31">
      <c r="A39" t="s">
        <v>33</v>
      </c>
      <c r="B39" s="5"/>
      <c r="C39" s="12">
        <v>43392.415000000001</v>
      </c>
      <c r="D39" s="12"/>
      <c r="E39">
        <f t="shared" si="0"/>
        <v>393.0042317831892</v>
      </c>
      <c r="F39">
        <f t="shared" si="1"/>
        <v>393</v>
      </c>
      <c r="G39">
        <f t="shared" si="2"/>
        <v>5.367549994844012E-3</v>
      </c>
      <c r="I39">
        <f t="shared" si="6"/>
        <v>5.367549994844012E-3</v>
      </c>
      <c r="Q39" s="2">
        <f t="shared" si="5"/>
        <v>28373.915000000001</v>
      </c>
      <c r="AA39">
        <v>6</v>
      </c>
      <c r="AC39" t="s">
        <v>29</v>
      </c>
      <c r="AE39" t="s">
        <v>31</v>
      </c>
    </row>
    <row r="40" spans="1:31">
      <c r="A40" t="s">
        <v>33</v>
      </c>
      <c r="B40" s="5"/>
      <c r="C40" s="12">
        <v>43394.315999999999</v>
      </c>
      <c r="D40" s="12"/>
      <c r="E40">
        <f t="shared" si="0"/>
        <v>394.50298258109899</v>
      </c>
      <c r="F40">
        <f t="shared" si="1"/>
        <v>394.5</v>
      </c>
      <c r="G40">
        <f t="shared" si="2"/>
        <v>3.7830749934073538E-3</v>
      </c>
      <c r="I40">
        <f t="shared" si="6"/>
        <v>3.7830749934073538E-3</v>
      </c>
      <c r="Q40" s="2">
        <f t="shared" si="5"/>
        <v>28375.815999999999</v>
      </c>
      <c r="AA40">
        <v>6</v>
      </c>
      <c r="AC40" t="s">
        <v>29</v>
      </c>
      <c r="AE40" t="s">
        <v>31</v>
      </c>
    </row>
    <row r="41" spans="1:31">
      <c r="A41" t="s">
        <v>33</v>
      </c>
      <c r="B41" s="5"/>
      <c r="C41" s="12">
        <v>43420.315999999999</v>
      </c>
      <c r="D41" s="12"/>
      <c r="E41">
        <f t="shared" si="0"/>
        <v>415.00141537736158</v>
      </c>
      <c r="F41">
        <f t="shared" si="1"/>
        <v>415</v>
      </c>
      <c r="G41">
        <f t="shared" si="2"/>
        <v>1.7952499983948655E-3</v>
      </c>
      <c r="I41">
        <f t="shared" si="6"/>
        <v>1.7952499983948655E-3</v>
      </c>
      <c r="Q41" s="2">
        <f t="shared" si="5"/>
        <v>28401.815999999999</v>
      </c>
      <c r="AA41">
        <v>10</v>
      </c>
      <c r="AC41" t="s">
        <v>29</v>
      </c>
      <c r="AE41" t="s">
        <v>31</v>
      </c>
    </row>
    <row r="42" spans="1:31">
      <c r="A42" t="s">
        <v>33</v>
      </c>
      <c r="B42" s="5"/>
      <c r="C42" s="12">
        <v>43453.296999999999</v>
      </c>
      <c r="D42" s="12"/>
      <c r="E42">
        <f t="shared" si="0"/>
        <v>441.00367737942048</v>
      </c>
      <c r="F42">
        <f t="shared" si="1"/>
        <v>441</v>
      </c>
      <c r="G42">
        <f t="shared" si="2"/>
        <v>4.6643499954370782E-3</v>
      </c>
      <c r="I42">
        <f t="shared" si="6"/>
        <v>4.6643499954370782E-3</v>
      </c>
      <c r="Q42" s="2">
        <f t="shared" si="5"/>
        <v>28434.796999999999</v>
      </c>
      <c r="AA42">
        <v>10</v>
      </c>
      <c r="AC42" t="s">
        <v>29</v>
      </c>
      <c r="AE42" t="s">
        <v>31</v>
      </c>
    </row>
    <row r="43" spans="1:31">
      <c r="A43" t="s">
        <v>34</v>
      </c>
      <c r="B43" s="5"/>
      <c r="C43" s="12">
        <v>43657.506999999998</v>
      </c>
      <c r="D43" s="12"/>
      <c r="E43">
        <f t="shared" si="0"/>
        <v>602.00309896883437</v>
      </c>
      <c r="F43">
        <f t="shared" si="1"/>
        <v>602</v>
      </c>
      <c r="G43">
        <f t="shared" si="2"/>
        <v>3.9306999969994649E-3</v>
      </c>
      <c r="I43">
        <f t="shared" si="6"/>
        <v>3.9306999969994649E-3</v>
      </c>
      <c r="Q43" s="2">
        <f t="shared" si="5"/>
        <v>28639.006999999998</v>
      </c>
      <c r="AA43">
        <v>6</v>
      </c>
      <c r="AC43" t="s">
        <v>29</v>
      </c>
      <c r="AE43" t="s">
        <v>31</v>
      </c>
    </row>
    <row r="44" spans="1:31">
      <c r="A44" s="30" t="s">
        <v>34</v>
      </c>
      <c r="B44" s="31"/>
      <c r="C44" s="32">
        <v>43662.582000000002</v>
      </c>
      <c r="D44" s="32"/>
      <c r="E44">
        <f t="shared" si="0"/>
        <v>606.00423537041593</v>
      </c>
      <c r="F44">
        <f t="shared" si="1"/>
        <v>606</v>
      </c>
      <c r="G44">
        <f t="shared" si="2"/>
        <v>5.3721000003861263E-3</v>
      </c>
      <c r="I44">
        <f t="shared" si="6"/>
        <v>5.3721000003861263E-3</v>
      </c>
      <c r="Q44" s="2">
        <f t="shared" si="5"/>
        <v>28644.082000000002</v>
      </c>
      <c r="AA44">
        <v>8</v>
      </c>
      <c r="AC44" t="s">
        <v>29</v>
      </c>
      <c r="AE44" t="s">
        <v>31</v>
      </c>
    </row>
    <row r="45" spans="1:31">
      <c r="A45" s="30" t="s">
        <v>34</v>
      </c>
      <c r="B45" s="31"/>
      <c r="C45" s="32">
        <v>43671.462</v>
      </c>
      <c r="D45" s="32"/>
      <c r="E45">
        <f t="shared" si="0"/>
        <v>613.00523857159897</v>
      </c>
      <c r="F45">
        <f t="shared" si="1"/>
        <v>613</v>
      </c>
      <c r="G45">
        <f t="shared" si="2"/>
        <v>6.644549997872673E-3</v>
      </c>
      <c r="I45">
        <f t="shared" si="6"/>
        <v>6.644549997872673E-3</v>
      </c>
      <c r="Q45" s="2">
        <f t="shared" si="5"/>
        <v>28652.962</v>
      </c>
      <c r="AA45">
        <v>7</v>
      </c>
      <c r="AC45" t="s">
        <v>29</v>
      </c>
      <c r="AE45" t="s">
        <v>31</v>
      </c>
    </row>
    <row r="46" spans="1:31">
      <c r="A46" s="30" t="s">
        <v>35</v>
      </c>
      <c r="B46" s="31"/>
      <c r="C46" s="32">
        <v>43744.392</v>
      </c>
      <c r="D46" s="32"/>
      <c r="E46">
        <f t="shared" si="0"/>
        <v>670.50334256511564</v>
      </c>
      <c r="F46">
        <f t="shared" si="1"/>
        <v>670.5</v>
      </c>
      <c r="G46">
        <f t="shared" si="2"/>
        <v>4.2396749995532446E-3</v>
      </c>
      <c r="I46">
        <f t="shared" si="6"/>
        <v>4.2396749995532446E-3</v>
      </c>
      <c r="Q46" s="2">
        <f t="shared" si="5"/>
        <v>28725.892</v>
      </c>
      <c r="AA46">
        <v>6</v>
      </c>
      <c r="AC46" t="s">
        <v>29</v>
      </c>
      <c r="AE46" t="s">
        <v>31</v>
      </c>
    </row>
    <row r="47" spans="1:31">
      <c r="A47" s="30" t="s">
        <v>35</v>
      </c>
      <c r="B47" s="31"/>
      <c r="C47" s="32">
        <v>43749.462</v>
      </c>
      <c r="D47" s="32"/>
      <c r="E47">
        <f t="shared" si="0"/>
        <v>674.50053696038663</v>
      </c>
      <c r="F47">
        <f t="shared" si="1"/>
        <v>674.5</v>
      </c>
      <c r="G47">
        <f t="shared" si="2"/>
        <v>6.810749982832931E-4</v>
      </c>
      <c r="I47">
        <f t="shared" si="6"/>
        <v>6.810749982832931E-4</v>
      </c>
      <c r="Q47" s="2">
        <f t="shared" si="5"/>
        <v>28730.962</v>
      </c>
      <c r="AA47">
        <v>7</v>
      </c>
      <c r="AC47" t="s">
        <v>29</v>
      </c>
      <c r="AE47" t="s">
        <v>31</v>
      </c>
    </row>
    <row r="48" spans="1:31">
      <c r="A48" s="30" t="s">
        <v>36</v>
      </c>
      <c r="B48" s="31"/>
      <c r="C48" s="32">
        <v>43777.360999999997</v>
      </c>
      <c r="D48" s="32"/>
      <c r="E48">
        <f t="shared" si="0"/>
        <v>696.49614375203589</v>
      </c>
      <c r="F48">
        <f t="shared" si="1"/>
        <v>696.5</v>
      </c>
      <c r="G48">
        <f t="shared" si="2"/>
        <v>-4.8912250058492646E-3</v>
      </c>
      <c r="I48">
        <f t="shared" si="6"/>
        <v>-4.8912250058492646E-3</v>
      </c>
      <c r="Q48" s="2">
        <f t="shared" si="5"/>
        <v>28758.860999999997</v>
      </c>
      <c r="AA48">
        <v>7</v>
      </c>
      <c r="AC48" t="s">
        <v>29</v>
      </c>
      <c r="AE48" t="s">
        <v>31</v>
      </c>
    </row>
    <row r="49" spans="1:31">
      <c r="A49" s="30" t="s">
        <v>37</v>
      </c>
      <c r="B49" s="31"/>
      <c r="C49" s="32">
        <v>43831.27</v>
      </c>
      <c r="D49" s="32"/>
      <c r="E49">
        <f t="shared" si="0"/>
        <v>738.99806735256323</v>
      </c>
      <c r="F49">
        <f t="shared" si="1"/>
        <v>739</v>
      </c>
      <c r="G49">
        <f t="shared" si="2"/>
        <v>-2.4513500029570423E-3</v>
      </c>
      <c r="I49">
        <f t="shared" si="6"/>
        <v>-2.4513500029570423E-3</v>
      </c>
      <c r="Q49" s="2">
        <f t="shared" si="5"/>
        <v>28812.769999999997</v>
      </c>
      <c r="AA49">
        <v>10</v>
      </c>
      <c r="AC49" t="s">
        <v>29</v>
      </c>
      <c r="AE49" t="s">
        <v>31</v>
      </c>
    </row>
    <row r="50" spans="1:31">
      <c r="A50" s="30" t="s">
        <v>38</v>
      </c>
      <c r="B50" s="31"/>
      <c r="C50" s="32">
        <v>43988.557999999997</v>
      </c>
      <c r="D50" s="32"/>
      <c r="E50">
        <f t="shared" si="0"/>
        <v>863.00412495481544</v>
      </c>
      <c r="F50">
        <f t="shared" si="1"/>
        <v>863</v>
      </c>
      <c r="G50">
        <f t="shared" si="2"/>
        <v>5.2320499962661415E-3</v>
      </c>
      <c r="I50">
        <f t="shared" si="6"/>
        <v>5.2320499962661415E-3</v>
      </c>
      <c r="Q50" s="2">
        <f t="shared" si="5"/>
        <v>28970.057999999997</v>
      </c>
      <c r="AA50">
        <v>6</v>
      </c>
      <c r="AC50" t="s">
        <v>29</v>
      </c>
      <c r="AE50" t="s">
        <v>31</v>
      </c>
    </row>
    <row r="51" spans="1:31">
      <c r="A51" s="30" t="s">
        <v>39</v>
      </c>
      <c r="B51" s="31" t="s">
        <v>67</v>
      </c>
      <c r="C51" s="32">
        <v>44028.506999999998</v>
      </c>
      <c r="D51" s="32"/>
      <c r="E51">
        <f t="shared" si="0"/>
        <v>894.49996694627328</v>
      </c>
      <c r="F51">
        <f t="shared" si="1"/>
        <v>894.5</v>
      </c>
      <c r="G51">
        <f t="shared" si="2"/>
        <v>-4.192500637145713E-5</v>
      </c>
      <c r="I51">
        <f t="shared" si="6"/>
        <v>-4.192500637145713E-5</v>
      </c>
      <c r="Q51" s="2">
        <f t="shared" si="5"/>
        <v>29010.006999999998</v>
      </c>
      <c r="AA51">
        <v>6</v>
      </c>
      <c r="AC51" t="s">
        <v>29</v>
      </c>
      <c r="AE51" t="s">
        <v>31</v>
      </c>
    </row>
    <row r="52" spans="1:31">
      <c r="A52" s="30" t="s">
        <v>39</v>
      </c>
      <c r="B52" s="31"/>
      <c r="C52" s="32">
        <v>44087.489000000001</v>
      </c>
      <c r="D52" s="32"/>
      <c r="E52">
        <f t="shared" si="0"/>
        <v>941.00145014585917</v>
      </c>
      <c r="F52">
        <f t="shared" si="1"/>
        <v>941</v>
      </c>
      <c r="G52">
        <f t="shared" si="2"/>
        <v>1.8393499994999729E-3</v>
      </c>
      <c r="I52">
        <f t="shared" si="6"/>
        <v>1.8393499994999729E-3</v>
      </c>
      <c r="Q52" s="2">
        <f t="shared" si="5"/>
        <v>29068.989000000001</v>
      </c>
      <c r="AA52">
        <v>7</v>
      </c>
      <c r="AC52" t="s">
        <v>29</v>
      </c>
      <c r="AE52" t="s">
        <v>31</v>
      </c>
    </row>
    <row r="53" spans="1:31">
      <c r="A53" s="30" t="s">
        <v>40</v>
      </c>
      <c r="B53" s="31" t="s">
        <v>67</v>
      </c>
      <c r="C53" s="32">
        <v>44136.322</v>
      </c>
      <c r="D53" s="32"/>
      <c r="E53">
        <f t="shared" ref="E53:E84" si="7">+(C53-C$7)/C$8</f>
        <v>979.50144894354617</v>
      </c>
      <c r="F53">
        <f t="shared" ref="F53:F84" si="8">ROUND(2*E53,0)/2</f>
        <v>979.5</v>
      </c>
      <c r="G53">
        <f t="shared" si="2"/>
        <v>1.8378249951638281E-3</v>
      </c>
      <c r="I53">
        <f t="shared" si="6"/>
        <v>1.8378249951638281E-3</v>
      </c>
      <c r="Q53" s="2">
        <f t="shared" ref="Q53:Q84" si="9">+C53-15018.5</f>
        <v>29117.822</v>
      </c>
      <c r="AA53">
        <v>6</v>
      </c>
      <c r="AC53" t="s">
        <v>29</v>
      </c>
      <c r="AE53" t="s">
        <v>31</v>
      </c>
    </row>
    <row r="54" spans="1:31">
      <c r="A54" s="30" t="s">
        <v>41</v>
      </c>
      <c r="B54" s="31" t="s">
        <v>67</v>
      </c>
      <c r="C54" s="32">
        <v>44204.718999999997</v>
      </c>
      <c r="D54" s="32"/>
      <c r="E54">
        <f t="shared" si="7"/>
        <v>1033.4257300191582</v>
      </c>
      <c r="F54">
        <f t="shared" si="8"/>
        <v>1033.5</v>
      </c>
      <c r="Q54" s="2">
        <f t="shared" si="9"/>
        <v>29186.218999999997</v>
      </c>
      <c r="U54">
        <f>+C54-(C$7+F54*C$8)</f>
        <v>-9.4203275002655573E-2</v>
      </c>
      <c r="AA54">
        <v>6</v>
      </c>
      <c r="AC54" t="s">
        <v>29</v>
      </c>
      <c r="AE54" t="s">
        <v>31</v>
      </c>
    </row>
    <row r="55" spans="1:31">
      <c r="A55" s="30" t="s">
        <v>41</v>
      </c>
      <c r="B55" s="31"/>
      <c r="C55" s="32">
        <v>44220.656999999999</v>
      </c>
      <c r="D55" s="32"/>
      <c r="E55">
        <f t="shared" si="7"/>
        <v>1045.9912693232689</v>
      </c>
      <c r="F55">
        <f t="shared" si="8"/>
        <v>1046</v>
      </c>
      <c r="G55">
        <f t="shared" ref="G55:G72" si="10">+C55-(C$7+F55*C$8)</f>
        <v>-1.107390000106534E-2</v>
      </c>
      <c r="I55">
        <f t="shared" ref="I55:I72" si="11">+G55</f>
        <v>-1.107390000106534E-2</v>
      </c>
      <c r="Q55" s="2">
        <f t="shared" si="9"/>
        <v>29202.156999999999</v>
      </c>
      <c r="AA55">
        <v>6</v>
      </c>
      <c r="AC55" t="s">
        <v>29</v>
      </c>
      <c r="AE55" t="s">
        <v>31</v>
      </c>
    </row>
    <row r="56" spans="1:31">
      <c r="A56" s="30" t="s">
        <v>212</v>
      </c>
      <c r="B56" s="30" t="s">
        <v>67</v>
      </c>
      <c r="C56" s="32">
        <v>44284.718999999997</v>
      </c>
      <c r="D56" s="32" t="s">
        <v>107</v>
      </c>
      <c r="E56" s="29">
        <f t="shared" si="7"/>
        <v>1096.4978309307355</v>
      </c>
      <c r="F56">
        <f t="shared" si="8"/>
        <v>1096.5</v>
      </c>
      <c r="G56">
        <f t="shared" si="10"/>
        <v>-2.7512250089785084E-3</v>
      </c>
      <c r="I56">
        <f t="shared" si="11"/>
        <v>-2.7512250089785084E-3</v>
      </c>
      <c r="O56">
        <f ca="1">+C$11+C$12*$F56</f>
        <v>5.1816004731461808E-4</v>
      </c>
      <c r="Q56" s="2">
        <f t="shared" si="9"/>
        <v>29266.218999999997</v>
      </c>
    </row>
    <row r="57" spans="1:31">
      <c r="A57" s="30" t="s">
        <v>42</v>
      </c>
      <c r="B57" s="31"/>
      <c r="C57" s="32">
        <v>44342.430999999997</v>
      </c>
      <c r="D57" s="32"/>
      <c r="E57">
        <f t="shared" si="7"/>
        <v>1141.9980445283468</v>
      </c>
      <c r="F57">
        <f t="shared" si="8"/>
        <v>1142</v>
      </c>
      <c r="G57">
        <f t="shared" si="10"/>
        <v>-2.4803000051178969E-3</v>
      </c>
      <c r="I57">
        <f t="shared" si="11"/>
        <v>-2.4803000051178969E-3</v>
      </c>
      <c r="Q57" s="2">
        <f t="shared" si="9"/>
        <v>29323.930999999997</v>
      </c>
      <c r="AA57">
        <v>8</v>
      </c>
      <c r="AC57" t="s">
        <v>29</v>
      </c>
      <c r="AE57" t="s">
        <v>31</v>
      </c>
    </row>
    <row r="58" spans="1:31">
      <c r="A58" s="30" t="s">
        <v>43</v>
      </c>
      <c r="B58" s="31"/>
      <c r="C58" s="32">
        <v>44371.603999999999</v>
      </c>
      <c r="D58" s="32"/>
      <c r="E58">
        <f t="shared" si="7"/>
        <v>1164.9980745270168</v>
      </c>
      <c r="F58">
        <f t="shared" si="8"/>
        <v>1165</v>
      </c>
      <c r="G58">
        <f t="shared" si="10"/>
        <v>-2.4422500064247288E-3</v>
      </c>
      <c r="I58">
        <f t="shared" si="11"/>
        <v>-2.4422500064247288E-3</v>
      </c>
      <c r="Q58" s="2">
        <f t="shared" si="9"/>
        <v>29353.103999999999</v>
      </c>
      <c r="AA58">
        <v>6</v>
      </c>
      <c r="AC58" t="s">
        <v>29</v>
      </c>
      <c r="AE58" t="s">
        <v>31</v>
      </c>
    </row>
    <row r="59" spans="1:31">
      <c r="A59" s="30" t="s">
        <v>44</v>
      </c>
      <c r="B59" s="31" t="s">
        <v>67</v>
      </c>
      <c r="C59" s="32">
        <v>44453.421000000002</v>
      </c>
      <c r="D59" s="32"/>
      <c r="E59">
        <f t="shared" si="7"/>
        <v>1229.5027005305503</v>
      </c>
      <c r="F59">
        <f t="shared" si="8"/>
        <v>1229.5</v>
      </c>
      <c r="G59">
        <f t="shared" si="10"/>
        <v>3.4253249978064559E-3</v>
      </c>
      <c r="I59">
        <f t="shared" si="11"/>
        <v>3.4253249978064559E-3</v>
      </c>
      <c r="Q59" s="2">
        <f t="shared" si="9"/>
        <v>29434.921000000002</v>
      </c>
      <c r="AA59">
        <v>6</v>
      </c>
      <c r="AC59" t="s">
        <v>29</v>
      </c>
      <c r="AE59" t="s">
        <v>31</v>
      </c>
    </row>
    <row r="60" spans="1:31">
      <c r="A60" s="30" t="s">
        <v>44</v>
      </c>
      <c r="B60" s="31" t="s">
        <v>67</v>
      </c>
      <c r="C60" s="32">
        <v>44458.491000000002</v>
      </c>
      <c r="D60" s="32"/>
      <c r="E60">
        <f t="shared" si="7"/>
        <v>1233.4998949258213</v>
      </c>
      <c r="F60">
        <f t="shared" si="8"/>
        <v>1233.5</v>
      </c>
      <c r="G60">
        <f t="shared" si="10"/>
        <v>-1.3327500346349552E-4</v>
      </c>
      <c r="I60">
        <f t="shared" si="11"/>
        <v>-1.3327500346349552E-4</v>
      </c>
      <c r="Q60" s="2">
        <f t="shared" si="9"/>
        <v>29439.991000000002</v>
      </c>
      <c r="AA60">
        <v>6</v>
      </c>
      <c r="AC60" t="s">
        <v>29</v>
      </c>
      <c r="AE60" t="s">
        <v>31</v>
      </c>
    </row>
    <row r="61" spans="1:31">
      <c r="A61" s="30" t="s">
        <v>45</v>
      </c>
      <c r="B61" s="31" t="s">
        <v>67</v>
      </c>
      <c r="C61" s="32">
        <v>44486.400000000001</v>
      </c>
      <c r="D61" s="32"/>
      <c r="E61">
        <f t="shared" si="7"/>
        <v>1255.5033857300859</v>
      </c>
      <c r="F61">
        <f t="shared" si="8"/>
        <v>1255.5</v>
      </c>
      <c r="G61">
        <f t="shared" si="10"/>
        <v>4.2944250017171726E-3</v>
      </c>
      <c r="I61">
        <f t="shared" si="11"/>
        <v>4.2944250017171726E-3</v>
      </c>
      <c r="Q61" s="2">
        <f t="shared" si="9"/>
        <v>29467.9</v>
      </c>
      <c r="AA61">
        <v>6</v>
      </c>
      <c r="AC61" t="s">
        <v>29</v>
      </c>
      <c r="AE61" t="s">
        <v>31</v>
      </c>
    </row>
    <row r="62" spans="1:31">
      <c r="A62" s="30" t="s">
        <v>45</v>
      </c>
      <c r="B62" s="31"/>
      <c r="C62" s="32">
        <v>44498.447999999997</v>
      </c>
      <c r="D62" s="32"/>
      <c r="E62">
        <f t="shared" si="7"/>
        <v>1265.0020441273657</v>
      </c>
      <c r="F62">
        <f t="shared" si="8"/>
        <v>1265</v>
      </c>
      <c r="G62">
        <f t="shared" si="10"/>
        <v>2.5927499955287203E-3</v>
      </c>
      <c r="I62">
        <f t="shared" si="11"/>
        <v>2.5927499955287203E-3</v>
      </c>
      <c r="Q62" s="2">
        <f t="shared" si="9"/>
        <v>29479.947999999997</v>
      </c>
      <c r="AA62">
        <v>6</v>
      </c>
      <c r="AC62" t="s">
        <v>29</v>
      </c>
      <c r="AE62" t="s">
        <v>31</v>
      </c>
    </row>
    <row r="63" spans="1:31">
      <c r="A63" s="30" t="s">
        <v>46</v>
      </c>
      <c r="B63" s="31"/>
      <c r="C63" s="32">
        <v>44612.601999999999</v>
      </c>
      <c r="D63" s="32"/>
      <c r="E63">
        <f t="shared" si="7"/>
        <v>1355.0012017206197</v>
      </c>
      <c r="F63">
        <f t="shared" si="8"/>
        <v>1355</v>
      </c>
      <c r="G63">
        <f t="shared" si="10"/>
        <v>1.5242499939631671E-3</v>
      </c>
      <c r="I63">
        <f t="shared" si="11"/>
        <v>1.5242499939631671E-3</v>
      </c>
      <c r="Q63" s="2">
        <f t="shared" si="9"/>
        <v>29594.101999999999</v>
      </c>
      <c r="AA63">
        <v>7</v>
      </c>
      <c r="AC63" t="s">
        <v>29</v>
      </c>
      <c r="AE63" t="s">
        <v>31</v>
      </c>
    </row>
    <row r="64" spans="1:31">
      <c r="A64" s="30" t="s">
        <v>47</v>
      </c>
      <c r="B64" s="31" t="s">
        <v>67</v>
      </c>
      <c r="C64" s="32">
        <v>44638.6</v>
      </c>
      <c r="D64" s="32"/>
      <c r="E64">
        <f t="shared" si="7"/>
        <v>1375.4980577143592</v>
      </c>
      <c r="F64">
        <f t="shared" si="8"/>
        <v>1375.5</v>
      </c>
      <c r="G64">
        <f t="shared" si="10"/>
        <v>-2.4635750014567748E-3</v>
      </c>
      <c r="I64">
        <f t="shared" si="11"/>
        <v>-2.4635750014567748E-3</v>
      </c>
      <c r="Q64" s="2">
        <f t="shared" si="9"/>
        <v>29620.1</v>
      </c>
      <c r="AA64">
        <v>5</v>
      </c>
      <c r="AC64" t="s">
        <v>29</v>
      </c>
      <c r="AE64" t="s">
        <v>31</v>
      </c>
    </row>
    <row r="65" spans="1:31">
      <c r="A65" s="30" t="s">
        <v>49</v>
      </c>
      <c r="B65" s="31" t="s">
        <v>67</v>
      </c>
      <c r="C65" s="32">
        <v>44751.487999999998</v>
      </c>
      <c r="D65" s="32"/>
      <c r="E65">
        <f t="shared" si="7"/>
        <v>1464.4990993106849</v>
      </c>
      <c r="F65">
        <f t="shared" si="8"/>
        <v>1464.5</v>
      </c>
      <c r="G65">
        <f t="shared" si="10"/>
        <v>-1.1424250042182393E-3</v>
      </c>
      <c r="I65">
        <f t="shared" si="11"/>
        <v>-1.1424250042182393E-3</v>
      </c>
      <c r="Q65" s="2">
        <f t="shared" si="9"/>
        <v>29732.987999999998</v>
      </c>
      <c r="AA65">
        <v>32</v>
      </c>
      <c r="AC65" t="s">
        <v>48</v>
      </c>
      <c r="AE65" t="s">
        <v>31</v>
      </c>
    </row>
    <row r="66" spans="1:31">
      <c r="A66" s="30" t="s">
        <v>49</v>
      </c>
      <c r="B66" s="31" t="s">
        <v>67</v>
      </c>
      <c r="C66" s="32">
        <v>44755.294000000002</v>
      </c>
      <c r="D66" s="32"/>
      <c r="E66">
        <f t="shared" si="7"/>
        <v>1467.4997545115564</v>
      </c>
      <c r="F66">
        <f t="shared" si="8"/>
        <v>1467.5</v>
      </c>
      <c r="G66">
        <f t="shared" si="10"/>
        <v>-3.1137499900069088E-4</v>
      </c>
      <c r="I66">
        <f t="shared" si="11"/>
        <v>-3.1137499900069088E-4</v>
      </c>
      <c r="Q66" s="2">
        <f t="shared" si="9"/>
        <v>29736.794000000002</v>
      </c>
      <c r="AA66">
        <v>29</v>
      </c>
      <c r="AC66" t="s">
        <v>48</v>
      </c>
      <c r="AE66" t="s">
        <v>31</v>
      </c>
    </row>
    <row r="67" spans="1:31">
      <c r="A67" s="30" t="s">
        <v>50</v>
      </c>
      <c r="B67" s="31" t="s">
        <v>67</v>
      </c>
      <c r="C67" s="32">
        <v>44756.563000000002</v>
      </c>
      <c r="D67" s="32"/>
      <c r="E67">
        <f t="shared" si="7"/>
        <v>1468.5002357122664</v>
      </c>
      <c r="F67">
        <f t="shared" si="8"/>
        <v>1468.5</v>
      </c>
      <c r="G67">
        <f t="shared" si="10"/>
        <v>2.9897499916842207E-4</v>
      </c>
      <c r="I67">
        <f t="shared" si="11"/>
        <v>2.9897499916842207E-4</v>
      </c>
      <c r="Q67" s="2">
        <f t="shared" si="9"/>
        <v>29738.063000000002</v>
      </c>
      <c r="AA67">
        <v>8</v>
      </c>
      <c r="AC67" t="s">
        <v>29</v>
      </c>
      <c r="AE67" t="s">
        <v>31</v>
      </c>
    </row>
    <row r="68" spans="1:31">
      <c r="A68" s="30" t="s">
        <v>51</v>
      </c>
      <c r="B68" s="31" t="s">
        <v>67</v>
      </c>
      <c r="C68" s="32">
        <v>44765.438000000002</v>
      </c>
      <c r="D68" s="32"/>
      <c r="E68">
        <f t="shared" si="7"/>
        <v>1475.4972969071446</v>
      </c>
      <c r="F68">
        <f t="shared" si="8"/>
        <v>1475.5</v>
      </c>
      <c r="G68">
        <f t="shared" si="10"/>
        <v>-3.4285750007256866E-3</v>
      </c>
      <c r="I68">
        <f t="shared" si="11"/>
        <v>-3.4285750007256866E-3</v>
      </c>
      <c r="Q68" s="2">
        <f t="shared" si="9"/>
        <v>29746.938000000002</v>
      </c>
      <c r="AA68">
        <v>23</v>
      </c>
      <c r="AC68" t="s">
        <v>48</v>
      </c>
      <c r="AE68" t="s">
        <v>31</v>
      </c>
    </row>
    <row r="69" spans="1:31">
      <c r="A69" s="30" t="s">
        <v>249</v>
      </c>
      <c r="B69" s="30" t="s">
        <v>70</v>
      </c>
      <c r="C69" s="32">
        <v>44772.415999999997</v>
      </c>
      <c r="D69" s="32" t="s">
        <v>107</v>
      </c>
      <c r="E69" s="29">
        <f t="shared" si="7"/>
        <v>1480.9987609091534</v>
      </c>
      <c r="F69">
        <f t="shared" si="8"/>
        <v>1481</v>
      </c>
      <c r="G69">
        <f t="shared" si="10"/>
        <v>-1.5716500056441873E-3</v>
      </c>
      <c r="I69">
        <f t="shared" si="11"/>
        <v>-1.5716500056441873E-3</v>
      </c>
      <c r="O69">
        <f ca="1">+C$11+C$12*$F69</f>
        <v>6.2236724560108447E-4</v>
      </c>
      <c r="Q69" s="2">
        <f t="shared" si="9"/>
        <v>29753.915999999997</v>
      </c>
    </row>
    <row r="70" spans="1:31">
      <c r="A70" s="30" t="s">
        <v>51</v>
      </c>
      <c r="B70" s="31"/>
      <c r="C70" s="32">
        <v>44772.417999999998</v>
      </c>
      <c r="D70" s="32"/>
      <c r="E70">
        <f t="shared" si="7"/>
        <v>1481.0003377116766</v>
      </c>
      <c r="F70">
        <f t="shared" si="8"/>
        <v>1481</v>
      </c>
      <c r="G70">
        <f t="shared" si="10"/>
        <v>4.283499947632663E-4</v>
      </c>
      <c r="I70">
        <f t="shared" si="11"/>
        <v>4.283499947632663E-4</v>
      </c>
      <c r="Q70" s="2">
        <f t="shared" si="9"/>
        <v>29753.917999999998</v>
      </c>
      <c r="AA70">
        <v>36</v>
      </c>
      <c r="AC70" t="s">
        <v>48</v>
      </c>
      <c r="AE70" t="s">
        <v>31</v>
      </c>
    </row>
    <row r="71" spans="1:31">
      <c r="A71" s="30" t="s">
        <v>51</v>
      </c>
      <c r="B71" s="31"/>
      <c r="C71" s="32">
        <v>44777.493999999999</v>
      </c>
      <c r="D71" s="32"/>
      <c r="E71">
        <f t="shared" si="7"/>
        <v>1485.0022625145168</v>
      </c>
      <c r="F71">
        <f t="shared" si="8"/>
        <v>1485</v>
      </c>
      <c r="G71">
        <f t="shared" si="10"/>
        <v>2.8697499947156757E-3</v>
      </c>
      <c r="I71">
        <f t="shared" si="11"/>
        <v>2.8697499947156757E-3</v>
      </c>
      <c r="Q71" s="2">
        <f t="shared" si="9"/>
        <v>29758.993999999999</v>
      </c>
      <c r="AA71">
        <v>27</v>
      </c>
      <c r="AC71" t="s">
        <v>48</v>
      </c>
      <c r="AE71" t="s">
        <v>31</v>
      </c>
    </row>
    <row r="72" spans="1:31">
      <c r="A72" s="30" t="s">
        <v>51</v>
      </c>
      <c r="B72" s="31" t="s">
        <v>67</v>
      </c>
      <c r="C72" s="32">
        <v>44784.466</v>
      </c>
      <c r="D72" s="32"/>
      <c r="E72">
        <f t="shared" si="7"/>
        <v>1490.498996108962</v>
      </c>
      <c r="F72">
        <f t="shared" si="8"/>
        <v>1490.5</v>
      </c>
      <c r="G72">
        <f t="shared" si="10"/>
        <v>-1.2733250041492283E-3</v>
      </c>
      <c r="I72">
        <f t="shared" si="11"/>
        <v>-1.2733250041492283E-3</v>
      </c>
      <c r="Q72" s="2">
        <f t="shared" si="9"/>
        <v>29765.966</v>
      </c>
      <c r="AA72">
        <v>28</v>
      </c>
      <c r="AC72" t="s">
        <v>48</v>
      </c>
      <c r="AE72" t="s">
        <v>31</v>
      </c>
    </row>
    <row r="73" spans="1:31">
      <c r="A73" s="30" t="s">
        <v>51</v>
      </c>
      <c r="B73" s="31"/>
      <c r="C73" s="32">
        <v>44832.375999999997</v>
      </c>
      <c r="D73" s="32"/>
      <c r="E73">
        <f t="shared" si="7"/>
        <v>1528.2713005423798</v>
      </c>
      <c r="F73">
        <f t="shared" si="8"/>
        <v>1528.5</v>
      </c>
      <c r="Q73" s="2">
        <f t="shared" si="9"/>
        <v>29813.875999999997</v>
      </c>
      <c r="U73" s="10">
        <v>-0.29008002500631846</v>
      </c>
      <c r="AA73">
        <v>6</v>
      </c>
      <c r="AC73" t="s">
        <v>29</v>
      </c>
      <c r="AE73" t="s">
        <v>31</v>
      </c>
    </row>
    <row r="74" spans="1:31">
      <c r="A74" s="30" t="s">
        <v>51</v>
      </c>
      <c r="B74" s="31" t="s">
        <v>67</v>
      </c>
      <c r="C74" s="32">
        <v>44869.451000000001</v>
      </c>
      <c r="D74" s="32"/>
      <c r="E74">
        <f t="shared" si="7"/>
        <v>1557.5012773085923</v>
      </c>
      <c r="F74">
        <f t="shared" si="8"/>
        <v>1557.5</v>
      </c>
      <c r="G74">
        <f t="shared" ref="G74:G103" si="12">+C74-(C$7+F74*C$8)</f>
        <v>1.6201249964069575E-3</v>
      </c>
      <c r="I74">
        <f t="shared" ref="I74:I98" si="13">+G74</f>
        <v>1.6201249964069575E-3</v>
      </c>
      <c r="Q74" s="2">
        <f t="shared" si="9"/>
        <v>29850.951000000001</v>
      </c>
      <c r="AA74">
        <v>24</v>
      </c>
      <c r="AC74" t="s">
        <v>48</v>
      </c>
      <c r="AE74" t="s">
        <v>31</v>
      </c>
    </row>
    <row r="75" spans="1:31">
      <c r="A75" s="30" t="s">
        <v>52</v>
      </c>
      <c r="B75" s="31" t="s">
        <v>67</v>
      </c>
      <c r="C75" s="32">
        <v>44911.307999999997</v>
      </c>
      <c r="D75" s="32"/>
      <c r="E75">
        <f t="shared" si="7"/>
        <v>1590.501388906788</v>
      </c>
      <c r="F75">
        <f t="shared" si="8"/>
        <v>1590.5</v>
      </c>
      <c r="G75">
        <f t="shared" si="12"/>
        <v>1.7616749973967671E-3</v>
      </c>
      <c r="I75">
        <f t="shared" si="13"/>
        <v>1.7616749973967671E-3</v>
      </c>
      <c r="Q75" s="2">
        <f t="shared" si="9"/>
        <v>29892.807999999997</v>
      </c>
      <c r="AA75">
        <v>6</v>
      </c>
      <c r="AC75" t="s">
        <v>29</v>
      </c>
      <c r="AE75" t="s">
        <v>31</v>
      </c>
    </row>
    <row r="76" spans="1:31">
      <c r="A76" s="30" t="s">
        <v>53</v>
      </c>
      <c r="B76" s="31"/>
      <c r="C76" s="32">
        <v>45079.38</v>
      </c>
      <c r="D76" s="32"/>
      <c r="E76">
        <f t="shared" si="7"/>
        <v>1723.0095657119205</v>
      </c>
      <c r="F76">
        <f t="shared" si="8"/>
        <v>1723</v>
      </c>
      <c r="G76">
        <f t="shared" si="12"/>
        <v>1.2133049996918999E-2</v>
      </c>
      <c r="I76">
        <f t="shared" si="13"/>
        <v>1.2133049996918999E-2</v>
      </c>
      <c r="Q76" s="2">
        <f t="shared" si="9"/>
        <v>30060.879999999997</v>
      </c>
      <c r="AA76">
        <v>5</v>
      </c>
      <c r="AC76" t="s">
        <v>29</v>
      </c>
      <c r="AE76" t="s">
        <v>31</v>
      </c>
    </row>
    <row r="77" spans="1:31">
      <c r="A77" s="30" t="s">
        <v>53</v>
      </c>
      <c r="B77" s="31"/>
      <c r="C77" s="32">
        <v>45103.474999999999</v>
      </c>
      <c r="D77" s="32"/>
      <c r="E77">
        <f t="shared" si="7"/>
        <v>1742.006094105227</v>
      </c>
      <c r="F77">
        <f t="shared" si="8"/>
        <v>1742</v>
      </c>
      <c r="G77">
        <f t="shared" si="12"/>
        <v>7.7296999952523038E-3</v>
      </c>
      <c r="I77">
        <f t="shared" si="13"/>
        <v>7.7296999952523038E-3</v>
      </c>
      <c r="Q77" s="2">
        <f t="shared" si="9"/>
        <v>30084.974999999999</v>
      </c>
      <c r="AA77">
        <v>6</v>
      </c>
      <c r="AC77" t="s">
        <v>29</v>
      </c>
      <c r="AE77" t="s">
        <v>31</v>
      </c>
    </row>
    <row r="78" spans="1:31">
      <c r="A78" s="30" t="s">
        <v>54</v>
      </c>
      <c r="B78" s="31"/>
      <c r="C78" s="32">
        <v>45136.445</v>
      </c>
      <c r="D78" s="32"/>
      <c r="E78">
        <f t="shared" si="7"/>
        <v>1767.9996836934115</v>
      </c>
      <c r="F78">
        <f t="shared" si="8"/>
        <v>1768</v>
      </c>
      <c r="G78">
        <f t="shared" si="12"/>
        <v>-4.0120000630849972E-4</v>
      </c>
      <c r="I78">
        <f t="shared" si="13"/>
        <v>-4.0120000630849972E-4</v>
      </c>
      <c r="Q78" s="2">
        <f t="shared" si="9"/>
        <v>30117.945</v>
      </c>
      <c r="AA78">
        <v>29</v>
      </c>
      <c r="AC78" t="s">
        <v>48</v>
      </c>
      <c r="AE78" t="s">
        <v>31</v>
      </c>
    </row>
    <row r="79" spans="1:31">
      <c r="A79" s="30" t="s">
        <v>54</v>
      </c>
      <c r="B79" s="31" t="s">
        <v>67</v>
      </c>
      <c r="C79" s="32">
        <v>45138.347999999998</v>
      </c>
      <c r="D79" s="32"/>
      <c r="E79">
        <f t="shared" si="7"/>
        <v>1769.5000112938444</v>
      </c>
      <c r="F79">
        <f t="shared" si="8"/>
        <v>1769.5</v>
      </c>
      <c r="G79">
        <f t="shared" si="12"/>
        <v>1.4324992662295699E-5</v>
      </c>
      <c r="I79">
        <f t="shared" si="13"/>
        <v>1.4324992662295699E-5</v>
      </c>
      <c r="Q79" s="2">
        <f t="shared" si="9"/>
        <v>30119.847999999998</v>
      </c>
      <c r="AA79">
        <v>21</v>
      </c>
      <c r="AC79" t="s">
        <v>48</v>
      </c>
      <c r="AE79" t="s">
        <v>31</v>
      </c>
    </row>
    <row r="80" spans="1:31">
      <c r="A80" s="30" t="s">
        <v>54</v>
      </c>
      <c r="B80" s="31"/>
      <c r="C80" s="32">
        <v>45141.514999999999</v>
      </c>
      <c r="D80" s="32"/>
      <c r="E80">
        <f t="shared" si="7"/>
        <v>1771.9968780886825</v>
      </c>
      <c r="F80">
        <f t="shared" si="8"/>
        <v>1772</v>
      </c>
      <c r="G80">
        <f t="shared" si="12"/>
        <v>-3.9598000003024936E-3</v>
      </c>
      <c r="I80">
        <f t="shared" si="13"/>
        <v>-3.9598000003024936E-3</v>
      </c>
      <c r="Q80" s="2">
        <f t="shared" si="9"/>
        <v>30123.014999999999</v>
      </c>
      <c r="AA80">
        <v>6</v>
      </c>
      <c r="AC80" t="s">
        <v>29</v>
      </c>
      <c r="AE80" t="s">
        <v>31</v>
      </c>
    </row>
    <row r="81" spans="1:31">
      <c r="A81" s="30" t="s">
        <v>54</v>
      </c>
      <c r="B81" s="31" t="s">
        <v>67</v>
      </c>
      <c r="C81" s="32">
        <v>45148.493000000002</v>
      </c>
      <c r="D81" s="32"/>
      <c r="E81">
        <f t="shared" si="7"/>
        <v>1777.4983420906972</v>
      </c>
      <c r="F81">
        <f t="shared" si="8"/>
        <v>1777.5</v>
      </c>
      <c r="G81">
        <f t="shared" si="12"/>
        <v>-2.1028749979450367E-3</v>
      </c>
      <c r="I81">
        <f t="shared" si="13"/>
        <v>-2.1028749979450367E-3</v>
      </c>
      <c r="Q81" s="2">
        <f t="shared" si="9"/>
        <v>30129.993000000002</v>
      </c>
      <c r="AA81">
        <v>18</v>
      </c>
      <c r="AC81" t="s">
        <v>48</v>
      </c>
      <c r="AE81" t="s">
        <v>31</v>
      </c>
    </row>
    <row r="82" spans="1:31">
      <c r="A82" s="30" t="s">
        <v>55</v>
      </c>
      <c r="B82" s="31"/>
      <c r="C82" s="32">
        <v>45401.54</v>
      </c>
      <c r="D82" s="32"/>
      <c r="E82">
        <f t="shared" si="7"/>
        <v>1977.0009160828442</v>
      </c>
      <c r="F82">
        <f t="shared" si="8"/>
        <v>1977</v>
      </c>
      <c r="G82">
        <f t="shared" si="12"/>
        <v>1.1619500000961125E-3</v>
      </c>
      <c r="I82">
        <f t="shared" si="13"/>
        <v>1.1619500000961125E-3</v>
      </c>
      <c r="Q82" s="2">
        <f t="shared" si="9"/>
        <v>30383.040000000001</v>
      </c>
      <c r="AA82">
        <v>6</v>
      </c>
      <c r="AC82" t="s">
        <v>29</v>
      </c>
      <c r="AE82" t="s">
        <v>31</v>
      </c>
    </row>
    <row r="83" spans="1:31">
      <c r="A83" s="30" t="s">
        <v>56</v>
      </c>
      <c r="B83" s="31" t="s">
        <v>67</v>
      </c>
      <c r="C83" s="32">
        <v>45460.521000000001</v>
      </c>
      <c r="D83" s="32"/>
      <c r="E83">
        <f t="shared" si="7"/>
        <v>2023.5016108811658</v>
      </c>
      <c r="F83">
        <f t="shared" si="8"/>
        <v>2023.5</v>
      </c>
      <c r="G83">
        <f t="shared" si="12"/>
        <v>2.0432249948498793E-3</v>
      </c>
      <c r="I83">
        <f t="shared" si="13"/>
        <v>2.0432249948498793E-3</v>
      </c>
      <c r="Q83" s="2">
        <f t="shared" si="9"/>
        <v>30442.021000000001</v>
      </c>
      <c r="AA83">
        <v>9</v>
      </c>
      <c r="AC83" t="s">
        <v>29</v>
      </c>
      <c r="AE83" t="s">
        <v>31</v>
      </c>
    </row>
    <row r="84" spans="1:31">
      <c r="A84" s="30" t="s">
        <v>57</v>
      </c>
      <c r="B84" s="31" t="s">
        <v>67</v>
      </c>
      <c r="C84" s="32">
        <v>45493.502</v>
      </c>
      <c r="D84" s="32"/>
      <c r="E84">
        <f t="shared" si="7"/>
        <v>2049.5038728832246</v>
      </c>
      <c r="F84">
        <f t="shared" si="8"/>
        <v>2049.5</v>
      </c>
      <c r="G84">
        <f t="shared" si="12"/>
        <v>4.9123249991680495E-3</v>
      </c>
      <c r="I84">
        <f t="shared" si="13"/>
        <v>4.9123249991680495E-3</v>
      </c>
      <c r="Q84" s="2">
        <f t="shared" si="9"/>
        <v>30475.002</v>
      </c>
      <c r="AA84">
        <v>6</v>
      </c>
      <c r="AC84" t="s">
        <v>29</v>
      </c>
      <c r="AE84" t="s">
        <v>31</v>
      </c>
    </row>
    <row r="85" spans="1:31">
      <c r="A85" s="30" t="s">
        <v>57</v>
      </c>
      <c r="B85" s="31" t="s">
        <v>67</v>
      </c>
      <c r="C85" s="32">
        <v>45526.481</v>
      </c>
      <c r="D85" s="32"/>
      <c r="E85">
        <f t="shared" ref="E85:E116" si="14">+(C85-C$7)/C$8</f>
        <v>2075.5045580827605</v>
      </c>
      <c r="F85">
        <f t="shared" ref="F85:F116" si="15">ROUND(2*E85,0)/2</f>
        <v>2075.5</v>
      </c>
      <c r="G85">
        <f t="shared" si="12"/>
        <v>5.7814249958028086E-3</v>
      </c>
      <c r="I85">
        <f t="shared" si="13"/>
        <v>5.7814249958028086E-3</v>
      </c>
      <c r="Q85" s="2">
        <f t="shared" ref="Q85:Q116" si="16">+C85-15018.5</f>
        <v>30507.981</v>
      </c>
      <c r="AA85">
        <v>8</v>
      </c>
      <c r="AC85" t="s">
        <v>29</v>
      </c>
      <c r="AE85" t="s">
        <v>31</v>
      </c>
    </row>
    <row r="86" spans="1:31">
      <c r="A86" s="30" t="s">
        <v>57</v>
      </c>
      <c r="B86" s="31" t="s">
        <v>67</v>
      </c>
      <c r="C86" s="32">
        <v>45531.548000000003</v>
      </c>
      <c r="D86" s="32"/>
      <c r="E86">
        <f t="shared" si="14"/>
        <v>2079.4993872742493</v>
      </c>
      <c r="F86">
        <f t="shared" si="15"/>
        <v>2079.5</v>
      </c>
      <c r="G86">
        <f t="shared" si="12"/>
        <v>-7.7717500244034454E-4</v>
      </c>
      <c r="I86">
        <f t="shared" si="13"/>
        <v>-7.7717500244034454E-4</v>
      </c>
      <c r="Q86" s="2">
        <f t="shared" si="16"/>
        <v>30513.048000000003</v>
      </c>
      <c r="AA86">
        <v>23</v>
      </c>
      <c r="AC86" t="s">
        <v>48</v>
      </c>
      <c r="AE86" t="s">
        <v>31</v>
      </c>
    </row>
    <row r="87" spans="1:31">
      <c r="A87" s="30" t="s">
        <v>57</v>
      </c>
      <c r="B87" s="31" t="s">
        <v>67</v>
      </c>
      <c r="C87" s="32">
        <v>45531.55</v>
      </c>
      <c r="D87" s="32"/>
      <c r="E87">
        <f t="shared" si="14"/>
        <v>2079.5009640767726</v>
      </c>
      <c r="F87">
        <f t="shared" si="15"/>
        <v>2079.5</v>
      </c>
      <c r="G87">
        <f t="shared" si="12"/>
        <v>1.2228249979671091E-3</v>
      </c>
      <c r="I87">
        <f t="shared" si="13"/>
        <v>1.2228249979671091E-3</v>
      </c>
      <c r="Q87" s="2">
        <f t="shared" si="16"/>
        <v>30513.050000000003</v>
      </c>
      <c r="AA87">
        <v>14</v>
      </c>
      <c r="AC87" t="s">
        <v>58</v>
      </c>
      <c r="AE87" t="s">
        <v>31</v>
      </c>
    </row>
    <row r="88" spans="1:31">
      <c r="A88" s="30" t="s">
        <v>57</v>
      </c>
      <c r="B88" s="31"/>
      <c r="C88" s="32">
        <v>45533.449000000001</v>
      </c>
      <c r="D88" s="32"/>
      <c r="E88">
        <f t="shared" si="14"/>
        <v>2080.9981380721592</v>
      </c>
      <c r="F88">
        <f t="shared" si="15"/>
        <v>2081</v>
      </c>
      <c r="G88">
        <f t="shared" si="12"/>
        <v>-2.3616500038770027E-3</v>
      </c>
      <c r="I88">
        <f t="shared" si="13"/>
        <v>-2.3616500038770027E-3</v>
      </c>
      <c r="Q88" s="2">
        <f t="shared" si="16"/>
        <v>30514.949000000001</v>
      </c>
      <c r="AA88">
        <v>40</v>
      </c>
      <c r="AC88" t="s">
        <v>48</v>
      </c>
      <c r="AE88" t="s">
        <v>31</v>
      </c>
    </row>
    <row r="89" spans="1:31">
      <c r="A89" s="30" t="s">
        <v>59</v>
      </c>
      <c r="B89" s="31"/>
      <c r="C89" s="32">
        <v>45580.389000000003</v>
      </c>
      <c r="D89" s="32"/>
      <c r="E89">
        <f t="shared" si="14"/>
        <v>2118.0056932820289</v>
      </c>
      <c r="F89">
        <f t="shared" si="15"/>
        <v>2118</v>
      </c>
      <c r="G89">
        <f t="shared" si="12"/>
        <v>7.2213000021292828E-3</v>
      </c>
      <c r="I89">
        <f t="shared" si="13"/>
        <v>7.2213000021292828E-3</v>
      </c>
      <c r="Q89" s="2">
        <f t="shared" si="16"/>
        <v>30561.889000000003</v>
      </c>
      <c r="AA89">
        <v>6</v>
      </c>
      <c r="AC89" t="s">
        <v>29</v>
      </c>
      <c r="AE89" t="s">
        <v>31</v>
      </c>
    </row>
    <row r="90" spans="1:31">
      <c r="A90" s="30" t="s">
        <v>59</v>
      </c>
      <c r="B90" s="31" t="s">
        <v>67</v>
      </c>
      <c r="C90" s="32">
        <v>45587.389000000003</v>
      </c>
      <c r="D90" s="32"/>
      <c r="E90">
        <f t="shared" si="14"/>
        <v>2123.5245021117921</v>
      </c>
      <c r="F90">
        <f t="shared" si="15"/>
        <v>2123.5</v>
      </c>
      <c r="G90">
        <f t="shared" si="12"/>
        <v>3.1078225001692772E-2</v>
      </c>
      <c r="I90">
        <f t="shared" si="13"/>
        <v>3.1078225001692772E-2</v>
      </c>
      <c r="Q90" s="2">
        <f t="shared" si="16"/>
        <v>30568.889000000003</v>
      </c>
      <c r="AA90">
        <v>6</v>
      </c>
      <c r="AC90" t="s">
        <v>29</v>
      </c>
      <c r="AE90" t="s">
        <v>31</v>
      </c>
    </row>
    <row r="91" spans="1:31">
      <c r="A91" s="30" t="s">
        <v>59</v>
      </c>
      <c r="B91" s="31" t="s">
        <v>67</v>
      </c>
      <c r="C91" s="32">
        <v>45592.440999999999</v>
      </c>
      <c r="D91" s="32"/>
      <c r="E91">
        <f t="shared" si="14"/>
        <v>2127.5075052843549</v>
      </c>
      <c r="F91">
        <f t="shared" si="15"/>
        <v>2127.5</v>
      </c>
      <c r="G91">
        <f t="shared" si="12"/>
        <v>9.5196249967557378E-3</v>
      </c>
      <c r="I91">
        <f t="shared" si="13"/>
        <v>9.5196249967557378E-3</v>
      </c>
      <c r="Q91" s="2">
        <f t="shared" si="16"/>
        <v>30573.940999999999</v>
      </c>
      <c r="AA91">
        <v>5</v>
      </c>
      <c r="AC91" t="s">
        <v>29</v>
      </c>
      <c r="AE91" t="s">
        <v>31</v>
      </c>
    </row>
    <row r="92" spans="1:31">
      <c r="A92" s="30" t="s">
        <v>60</v>
      </c>
      <c r="B92" s="31" t="s">
        <v>67</v>
      </c>
      <c r="C92" s="32">
        <v>45678.705000000002</v>
      </c>
      <c r="D92" s="32"/>
      <c r="E92">
        <f t="shared" si="14"/>
        <v>2195.5181516973107</v>
      </c>
      <c r="F92">
        <f t="shared" si="15"/>
        <v>2195.5</v>
      </c>
      <c r="G92">
        <f t="shared" si="12"/>
        <v>2.3023424997518305E-2</v>
      </c>
      <c r="I92">
        <f t="shared" si="13"/>
        <v>2.3023424997518305E-2</v>
      </c>
      <c r="Q92" s="2">
        <f t="shared" si="16"/>
        <v>30660.205000000002</v>
      </c>
      <c r="AA92">
        <v>6</v>
      </c>
      <c r="AC92" t="s">
        <v>29</v>
      </c>
      <c r="AE92" t="s">
        <v>31</v>
      </c>
    </row>
    <row r="93" spans="1:31">
      <c r="A93" s="30" t="s">
        <v>60</v>
      </c>
      <c r="B93" s="31" t="s">
        <v>67</v>
      </c>
      <c r="C93" s="32">
        <v>45697.709000000003</v>
      </c>
      <c r="D93" s="32"/>
      <c r="E93">
        <f t="shared" si="14"/>
        <v>2210.5009292688565</v>
      </c>
      <c r="F93">
        <f t="shared" si="15"/>
        <v>2210.5</v>
      </c>
      <c r="G93">
        <f t="shared" si="12"/>
        <v>1.178674996481277E-3</v>
      </c>
      <c r="I93">
        <f t="shared" si="13"/>
        <v>1.178674996481277E-3</v>
      </c>
      <c r="Q93" s="2">
        <f t="shared" si="16"/>
        <v>30679.209000000003</v>
      </c>
      <c r="AA93">
        <v>5</v>
      </c>
      <c r="AC93" t="s">
        <v>29</v>
      </c>
      <c r="AE93" t="s">
        <v>31</v>
      </c>
    </row>
    <row r="94" spans="1:31">
      <c r="A94" s="30" t="s">
        <v>61</v>
      </c>
      <c r="B94" s="31"/>
      <c r="C94" s="32">
        <v>45765.572</v>
      </c>
      <c r="D94" s="32"/>
      <c r="E94">
        <f t="shared" si="14"/>
        <v>2264.004204070884</v>
      </c>
      <c r="F94">
        <f t="shared" si="15"/>
        <v>2264</v>
      </c>
      <c r="G94">
        <f t="shared" si="12"/>
        <v>5.3323999964050017E-3</v>
      </c>
      <c r="I94">
        <f t="shared" si="13"/>
        <v>5.3323999964050017E-3</v>
      </c>
      <c r="Q94" s="2">
        <f t="shared" si="16"/>
        <v>30747.072</v>
      </c>
      <c r="AA94">
        <v>6</v>
      </c>
      <c r="AC94" t="s">
        <v>29</v>
      </c>
      <c r="AE94" t="s">
        <v>31</v>
      </c>
    </row>
    <row r="95" spans="1:31">
      <c r="A95" s="30" t="s">
        <v>62</v>
      </c>
      <c r="B95" s="31"/>
      <c r="C95" s="32">
        <v>45840.404999999999</v>
      </c>
      <c r="D95" s="32"/>
      <c r="E95">
        <f t="shared" si="14"/>
        <v>2323.0026356648336</v>
      </c>
      <c r="F95">
        <f t="shared" si="15"/>
        <v>2323</v>
      </c>
      <c r="G95">
        <f t="shared" si="12"/>
        <v>3.3430499970563687E-3</v>
      </c>
      <c r="I95">
        <f t="shared" si="13"/>
        <v>3.3430499970563687E-3</v>
      </c>
      <c r="Q95" s="2">
        <f t="shared" si="16"/>
        <v>30821.904999999999</v>
      </c>
      <c r="AA95">
        <v>6</v>
      </c>
      <c r="AC95" t="s">
        <v>29</v>
      </c>
      <c r="AE95" t="s">
        <v>31</v>
      </c>
    </row>
    <row r="96" spans="1:31">
      <c r="A96" s="30" t="s">
        <v>62</v>
      </c>
      <c r="B96" s="31" t="s">
        <v>67</v>
      </c>
      <c r="C96" s="32">
        <v>45871.481</v>
      </c>
      <c r="D96" s="32"/>
      <c r="E96">
        <f t="shared" si="14"/>
        <v>2347.5029932639368</v>
      </c>
      <c r="F96">
        <f t="shared" si="15"/>
        <v>2347.5</v>
      </c>
      <c r="G96">
        <f t="shared" si="12"/>
        <v>3.7966249947203323E-3</v>
      </c>
      <c r="I96">
        <f t="shared" si="13"/>
        <v>3.7966249947203323E-3</v>
      </c>
      <c r="Q96" s="2">
        <f t="shared" si="16"/>
        <v>30852.981</v>
      </c>
      <c r="AA96">
        <v>6</v>
      </c>
      <c r="AC96" t="s">
        <v>29</v>
      </c>
      <c r="AE96" t="s">
        <v>31</v>
      </c>
    </row>
    <row r="97" spans="1:31">
      <c r="A97" s="30" t="s">
        <v>63</v>
      </c>
      <c r="B97" s="31"/>
      <c r="C97" s="32">
        <v>46096.608</v>
      </c>
      <c r="D97" s="32"/>
      <c r="E97">
        <f t="shared" si="14"/>
        <v>2524.9934040379449</v>
      </c>
      <c r="F97">
        <f t="shared" si="15"/>
        <v>2525</v>
      </c>
      <c r="G97">
        <f t="shared" si="12"/>
        <v>-8.3662500037462451E-3</v>
      </c>
      <c r="I97">
        <f t="shared" si="13"/>
        <v>-8.3662500037462451E-3</v>
      </c>
      <c r="Q97" s="2">
        <f t="shared" si="16"/>
        <v>31078.108</v>
      </c>
      <c r="AA97">
        <v>6</v>
      </c>
      <c r="AC97" t="s">
        <v>29</v>
      </c>
      <c r="AE97" t="s">
        <v>31</v>
      </c>
    </row>
    <row r="98" spans="1:31">
      <c r="A98" s="30" t="s">
        <v>64</v>
      </c>
      <c r="B98" s="31"/>
      <c r="C98" s="32">
        <v>46148.616999999998</v>
      </c>
      <c r="D98" s="32"/>
      <c r="E98">
        <f t="shared" si="14"/>
        <v>2565.9973652418212</v>
      </c>
      <c r="F98">
        <f t="shared" si="15"/>
        <v>2566</v>
      </c>
      <c r="G98">
        <f t="shared" si="12"/>
        <v>-3.3419000028516166E-3</v>
      </c>
      <c r="I98">
        <f t="shared" si="13"/>
        <v>-3.3419000028516166E-3</v>
      </c>
      <c r="Q98" s="2">
        <f t="shared" si="16"/>
        <v>31130.116999999998</v>
      </c>
      <c r="AA98">
        <v>7</v>
      </c>
      <c r="AC98" t="s">
        <v>29</v>
      </c>
      <c r="AE98" t="s">
        <v>31</v>
      </c>
    </row>
    <row r="99" spans="1:31">
      <c r="A99" s="30" t="s">
        <v>332</v>
      </c>
      <c r="B99" s="30" t="s">
        <v>67</v>
      </c>
      <c r="C99" s="32">
        <v>50200.493699999999</v>
      </c>
      <c r="D99" s="32" t="s">
        <v>107</v>
      </c>
      <c r="E99" s="29">
        <f t="shared" si="14"/>
        <v>5760.5020665376733</v>
      </c>
      <c r="F99">
        <f t="shared" si="15"/>
        <v>5760.5</v>
      </c>
      <c r="G99">
        <f t="shared" si="12"/>
        <v>2.6211749936919659E-3</v>
      </c>
      <c r="J99">
        <f>+G99</f>
        <v>2.6211749936919659E-3</v>
      </c>
      <c r="O99">
        <f ca="1">+C$11+C$12*$F99</f>
        <v>1.7821974278297778E-3</v>
      </c>
      <c r="Q99" s="2">
        <f t="shared" si="16"/>
        <v>35181.993699999999</v>
      </c>
    </row>
    <row r="100" spans="1:31">
      <c r="A100" s="30" t="s">
        <v>66</v>
      </c>
      <c r="B100" s="31" t="s">
        <v>67</v>
      </c>
      <c r="C100" s="32">
        <v>50517.593999999997</v>
      </c>
      <c r="D100" s="32">
        <v>5.0000000000000001E-3</v>
      </c>
      <c r="E100">
        <f t="shared" si="14"/>
        <v>6010.5043430463147</v>
      </c>
      <c r="F100">
        <f t="shared" si="15"/>
        <v>6010.5</v>
      </c>
      <c r="G100">
        <f t="shared" si="12"/>
        <v>5.5086749925976619E-3</v>
      </c>
      <c r="I100">
        <f>+G100</f>
        <v>5.5086749925976619E-3</v>
      </c>
      <c r="Q100" s="2">
        <f t="shared" si="16"/>
        <v>35499.093999999997</v>
      </c>
      <c r="AA100">
        <v>20</v>
      </c>
      <c r="AC100" t="s">
        <v>65</v>
      </c>
      <c r="AE100" t="s">
        <v>31</v>
      </c>
    </row>
    <row r="101" spans="1:31">
      <c r="A101" s="30" t="s">
        <v>68</v>
      </c>
      <c r="B101" s="31" t="s">
        <v>67</v>
      </c>
      <c r="C101" s="32">
        <v>50895.570599999999</v>
      </c>
      <c r="D101" s="32">
        <v>2.5000000000000001E-3</v>
      </c>
      <c r="E101">
        <f t="shared" si="14"/>
        <v>6308.5015712640006</v>
      </c>
      <c r="F101">
        <f t="shared" si="15"/>
        <v>6308.5</v>
      </c>
      <c r="G101">
        <f t="shared" si="12"/>
        <v>1.992974997847341E-3</v>
      </c>
      <c r="K101">
        <f>+G101</f>
        <v>1.992974997847341E-3</v>
      </c>
      <c r="O101">
        <f t="shared" ref="O101:O123" ca="1" si="17">+C$11+C$12*$F101</f>
        <v>1.9307163996398781E-3</v>
      </c>
      <c r="Q101" s="2">
        <f t="shared" si="16"/>
        <v>35877.070599999999</v>
      </c>
    </row>
    <row r="102" spans="1:31">
      <c r="A102" s="30" t="s">
        <v>344</v>
      </c>
      <c r="B102" s="30" t="s">
        <v>70</v>
      </c>
      <c r="C102" s="32">
        <v>51951.502999999997</v>
      </c>
      <c r="D102" s="32" t="s">
        <v>107</v>
      </c>
      <c r="E102" s="29">
        <f t="shared" si="14"/>
        <v>7141.0000073715473</v>
      </c>
      <c r="F102">
        <f t="shared" si="15"/>
        <v>7141</v>
      </c>
      <c r="G102">
        <f t="shared" si="12"/>
        <v>9.3499984359368682E-6</v>
      </c>
      <c r="I102">
        <f>+G102</f>
        <v>9.3499984359368682E-6</v>
      </c>
      <c r="O102">
        <f t="shared" ca="1" si="17"/>
        <v>2.1563405675813167E-3</v>
      </c>
      <c r="Q102" s="2">
        <f t="shared" si="16"/>
        <v>36933.002999999997</v>
      </c>
    </row>
    <row r="103" spans="1:31">
      <c r="A103" s="33" t="s">
        <v>83</v>
      </c>
      <c r="B103" s="34" t="s">
        <v>67</v>
      </c>
      <c r="C103" s="33">
        <v>52043.462180000002</v>
      </c>
      <c r="D103" s="33">
        <v>1E-3</v>
      </c>
      <c r="E103">
        <f t="shared" si="14"/>
        <v>7213.5007408803749</v>
      </c>
      <c r="F103">
        <f t="shared" si="15"/>
        <v>7213.5</v>
      </c>
      <c r="G103">
        <f t="shared" si="12"/>
        <v>9.3972499598748982E-4</v>
      </c>
      <c r="K103">
        <f>+G103</f>
        <v>9.3972499598748982E-4</v>
      </c>
      <c r="O103">
        <f t="shared" ca="1" si="17"/>
        <v>2.1759895191437845E-3</v>
      </c>
      <c r="Q103" s="2">
        <f t="shared" si="16"/>
        <v>37024.962180000002</v>
      </c>
    </row>
    <row r="104" spans="1:31">
      <c r="A104" s="33" t="s">
        <v>83</v>
      </c>
      <c r="B104" s="34" t="s">
        <v>70</v>
      </c>
      <c r="C104" s="33">
        <v>52196.42931</v>
      </c>
      <c r="D104" s="33" t="s">
        <v>84</v>
      </c>
      <c r="E104">
        <f t="shared" si="14"/>
        <v>7334.1002191243024</v>
      </c>
      <c r="F104">
        <f t="shared" si="15"/>
        <v>7334</v>
      </c>
      <c r="O104">
        <f t="shared" ca="1" si="17"/>
        <v>2.2086474317407137E-3</v>
      </c>
      <c r="Q104" s="2">
        <f t="shared" si="16"/>
        <v>37177.92931</v>
      </c>
      <c r="U104" s="10">
        <v>0.12711689999559894</v>
      </c>
    </row>
    <row r="105" spans="1:31">
      <c r="A105" s="35" t="s">
        <v>73</v>
      </c>
      <c r="B105" s="31" t="s">
        <v>70</v>
      </c>
      <c r="C105" s="32">
        <v>52717.612000000001</v>
      </c>
      <c r="D105" s="32">
        <v>2E-3</v>
      </c>
      <c r="E105">
        <f t="shared" si="14"/>
        <v>7745.0013093373936</v>
      </c>
      <c r="F105">
        <f t="shared" si="15"/>
        <v>7745</v>
      </c>
      <c r="G105">
        <f>+C105-(C$7+F105*C$8)</f>
        <v>1.6607500001555309E-3</v>
      </c>
      <c r="I105">
        <f>+G105</f>
        <v>1.6607500001555309E-3</v>
      </c>
      <c r="O105">
        <f t="shared" ca="1" si="17"/>
        <v>2.3200366605982885E-3</v>
      </c>
      <c r="Q105" s="2">
        <f t="shared" si="16"/>
        <v>37699.112000000001</v>
      </c>
    </row>
    <row r="106" spans="1:31">
      <c r="A106" s="35" t="s">
        <v>73</v>
      </c>
      <c r="B106" s="31" t="s">
        <v>70</v>
      </c>
      <c r="C106" s="32">
        <v>52717.6129</v>
      </c>
      <c r="D106" s="32">
        <v>1.4E-3</v>
      </c>
      <c r="E106">
        <f t="shared" si="14"/>
        <v>7745.0020188985281</v>
      </c>
      <c r="F106">
        <f t="shared" si="15"/>
        <v>7745</v>
      </c>
      <c r="G106">
        <f>+C106-(C$7+F106*C$8)</f>
        <v>2.5607499992474914E-3</v>
      </c>
      <c r="K106">
        <f>+G106</f>
        <v>2.5607499992474914E-3</v>
      </c>
      <c r="O106">
        <f t="shared" ca="1" si="17"/>
        <v>2.3200366605982885E-3</v>
      </c>
      <c r="Q106" s="2">
        <f t="shared" si="16"/>
        <v>37699.1129</v>
      </c>
    </row>
    <row r="107" spans="1:31">
      <c r="A107" s="33" t="s">
        <v>83</v>
      </c>
      <c r="B107" s="34" t="s">
        <v>70</v>
      </c>
      <c r="C107" s="33">
        <v>52858.448880000004</v>
      </c>
      <c r="D107" s="33" t="s">
        <v>84</v>
      </c>
      <c r="E107">
        <f t="shared" si="14"/>
        <v>7856.0372831802915</v>
      </c>
      <c r="F107">
        <f t="shared" si="15"/>
        <v>7856</v>
      </c>
      <c r="O107">
        <f t="shared" ca="1" si="17"/>
        <v>2.3501198829904806E-3</v>
      </c>
      <c r="Q107" s="2">
        <f t="shared" si="16"/>
        <v>37839.948880000004</v>
      </c>
      <c r="U107" s="10">
        <v>4.7289599999203347E-2</v>
      </c>
    </row>
    <row r="108" spans="1:31">
      <c r="A108" s="33" t="s">
        <v>83</v>
      </c>
      <c r="B108" s="34" t="s">
        <v>67</v>
      </c>
      <c r="C108" s="33">
        <v>52860.484450000004</v>
      </c>
      <c r="D108" s="33" t="s">
        <v>84</v>
      </c>
      <c r="E108">
        <f t="shared" si="14"/>
        <v>7857.6421291359484</v>
      </c>
      <c r="F108">
        <f t="shared" si="15"/>
        <v>7857.5</v>
      </c>
      <c r="O108">
        <f t="shared" ca="1" si="17"/>
        <v>2.3505264130228073E-3</v>
      </c>
      <c r="Q108" s="2">
        <f t="shared" si="16"/>
        <v>37841.984450000004</v>
      </c>
      <c r="U108" s="10">
        <v>0.18027512499975273</v>
      </c>
    </row>
    <row r="109" spans="1:31">
      <c r="A109" s="36" t="s">
        <v>69</v>
      </c>
      <c r="B109" s="37" t="s">
        <v>70</v>
      </c>
      <c r="C109" s="38">
        <v>53082.908900000002</v>
      </c>
      <c r="D109" s="36">
        <v>1E-4</v>
      </c>
      <c r="E109">
        <f t="shared" si="14"/>
        <v>8033.0018460809733</v>
      </c>
      <c r="F109">
        <f t="shared" si="15"/>
        <v>8033</v>
      </c>
      <c r="G109">
        <f>+C109-(C$7+F109*C$8)</f>
        <v>2.3415499963448383E-3</v>
      </c>
      <c r="K109">
        <f>+G109</f>
        <v>2.3415499963448383E-3</v>
      </c>
      <c r="O109">
        <f t="shared" ca="1" si="17"/>
        <v>2.3980904268050569E-3</v>
      </c>
      <c r="Q109" s="2">
        <f t="shared" si="16"/>
        <v>38064.408900000002</v>
      </c>
    </row>
    <row r="110" spans="1:31">
      <c r="A110" s="33" t="s">
        <v>83</v>
      </c>
      <c r="B110" s="34" t="s">
        <v>67</v>
      </c>
      <c r="C110" s="33">
        <v>53386.686629999997</v>
      </c>
      <c r="D110" s="33">
        <v>1E-4</v>
      </c>
      <c r="E110">
        <f t="shared" si="14"/>
        <v>8272.5005915965921</v>
      </c>
      <c r="F110">
        <f t="shared" si="15"/>
        <v>8272.5</v>
      </c>
      <c r="G110">
        <f>+C110-(C$7+F110*C$8)</f>
        <v>7.5037499482277781E-4</v>
      </c>
      <c r="K110">
        <f>+G110</f>
        <v>7.5037499482277781E-4</v>
      </c>
      <c r="O110">
        <f t="shared" ca="1" si="17"/>
        <v>2.4629997219665876E-3</v>
      </c>
      <c r="Q110" s="2">
        <f t="shared" si="16"/>
        <v>38368.186629999997</v>
      </c>
    </row>
    <row r="111" spans="1:31">
      <c r="A111" s="35" t="s">
        <v>79</v>
      </c>
      <c r="B111" s="31" t="s">
        <v>70</v>
      </c>
      <c r="C111" s="32">
        <v>53478.646699999998</v>
      </c>
      <c r="D111" s="32">
        <v>1E-4</v>
      </c>
      <c r="E111">
        <f t="shared" si="14"/>
        <v>8345.0020267825385</v>
      </c>
      <c r="F111">
        <f t="shared" si="15"/>
        <v>8345</v>
      </c>
      <c r="G111">
        <f>+C111-(C$7+F111*C$8)</f>
        <v>2.5707499953568913E-3</v>
      </c>
      <c r="K111">
        <f>+G111</f>
        <v>2.5707499953568913E-3</v>
      </c>
      <c r="O111">
        <f t="shared" ca="1" si="17"/>
        <v>2.4826486735290555E-3</v>
      </c>
      <c r="Q111" s="2">
        <f t="shared" si="16"/>
        <v>38460.146699999998</v>
      </c>
    </row>
    <row r="112" spans="1:31">
      <c r="A112" t="s">
        <v>376</v>
      </c>
      <c r="B112" t="s">
        <v>67</v>
      </c>
      <c r="C112" s="12">
        <v>53510.988899999997</v>
      </c>
      <c r="D112" s="12" t="s">
        <v>107</v>
      </c>
      <c r="E112" s="29">
        <f t="shared" si="14"/>
        <v>8370.5006580588179</v>
      </c>
      <c r="F112">
        <f t="shared" si="15"/>
        <v>8370.5</v>
      </c>
      <c r="G112">
        <f>+C112-(C$7+F112*C$8)</f>
        <v>8.3467499644029886E-4</v>
      </c>
      <c r="K112">
        <f>+G112</f>
        <v>8.3467499644029886E-4</v>
      </c>
      <c r="O112">
        <f t="shared" ca="1" si="17"/>
        <v>2.4895596840786129E-3</v>
      </c>
      <c r="Q112" s="2">
        <f t="shared" si="16"/>
        <v>38492.488899999997</v>
      </c>
    </row>
    <row r="113" spans="1:21">
      <c r="A113" s="32" t="s">
        <v>82</v>
      </c>
      <c r="B113" s="31" t="s">
        <v>70</v>
      </c>
      <c r="C113" s="32">
        <v>53979.583999999799</v>
      </c>
      <c r="D113" s="32">
        <v>5.0000000000000001E-3</v>
      </c>
      <c r="E113">
        <f t="shared" si="14"/>
        <v>8739.9416259820446</v>
      </c>
      <c r="F113">
        <f t="shared" si="15"/>
        <v>8740</v>
      </c>
      <c r="O113">
        <f t="shared" ca="1" si="17"/>
        <v>2.58970158204181E-3</v>
      </c>
      <c r="Q113" s="2">
        <f t="shared" si="16"/>
        <v>38961.083999999799</v>
      </c>
      <c r="U113" s="10">
        <v>-7.4041000203578733E-2</v>
      </c>
    </row>
    <row r="114" spans="1:21">
      <c r="A114" s="39" t="s">
        <v>81</v>
      </c>
      <c r="B114" s="40" t="s">
        <v>70</v>
      </c>
      <c r="C114" s="39">
        <v>53997.417699999998</v>
      </c>
      <c r="D114" s="39">
        <v>5.0000000000000001E-4</v>
      </c>
      <c r="E114">
        <f t="shared" si="14"/>
        <v>8754.0017375575371</v>
      </c>
      <c r="F114">
        <f t="shared" si="15"/>
        <v>8754</v>
      </c>
      <c r="G114">
        <f t="shared" ref="G114:G121" si="18">+C114-(C$7+F114*C$8)</f>
        <v>2.2038999959477223E-3</v>
      </c>
      <c r="K114">
        <f>+G114</f>
        <v>2.2038999959477223E-3</v>
      </c>
      <c r="O114">
        <f t="shared" ca="1" si="17"/>
        <v>2.5934958623435281E-3</v>
      </c>
      <c r="Q114" s="2">
        <f t="shared" si="16"/>
        <v>38978.917699999998</v>
      </c>
    </row>
    <row r="115" spans="1:21">
      <c r="A115" s="39" t="s">
        <v>81</v>
      </c>
      <c r="B115" s="40" t="s">
        <v>70</v>
      </c>
      <c r="C115" s="39">
        <v>54020.249100000001</v>
      </c>
      <c r="D115" s="39">
        <v>1E-4</v>
      </c>
      <c r="E115" s="29">
        <f t="shared" si="14"/>
        <v>8772.0020421169465</v>
      </c>
      <c r="F115">
        <f t="shared" si="15"/>
        <v>8772</v>
      </c>
      <c r="G115">
        <f t="shared" si="18"/>
        <v>2.5901999979396351E-3</v>
      </c>
      <c r="K115">
        <f>+G115</f>
        <v>2.5901999979396351E-3</v>
      </c>
      <c r="O115">
        <f t="shared" ca="1" si="17"/>
        <v>2.598374222731451E-3</v>
      </c>
      <c r="Q115" s="2">
        <f t="shared" si="16"/>
        <v>39001.749100000001</v>
      </c>
    </row>
    <row r="116" spans="1:21">
      <c r="A116" s="39" t="s">
        <v>81</v>
      </c>
      <c r="B116" s="40" t="s">
        <v>70</v>
      </c>
      <c r="C116" s="39">
        <v>54191.481899999999</v>
      </c>
      <c r="D116" s="39">
        <v>1E-4</v>
      </c>
      <c r="E116" s="29">
        <f t="shared" si="14"/>
        <v>8907.0021976290936</v>
      </c>
      <c r="F116">
        <f t="shared" si="15"/>
        <v>8907</v>
      </c>
      <c r="G116">
        <f t="shared" si="18"/>
        <v>2.7874499937752262E-3</v>
      </c>
      <c r="K116">
        <f>+G116</f>
        <v>2.7874499937752262E-3</v>
      </c>
      <c r="O116">
        <f t="shared" ca="1" si="17"/>
        <v>2.6349619256408733E-3</v>
      </c>
      <c r="Q116" s="2">
        <f t="shared" si="16"/>
        <v>39172.981899999999</v>
      </c>
    </row>
    <row r="117" spans="1:21">
      <c r="A117" s="33" t="s">
        <v>83</v>
      </c>
      <c r="B117" s="34" t="s">
        <v>70</v>
      </c>
      <c r="C117" s="33">
        <v>54243.485379999998</v>
      </c>
      <c r="D117" s="33">
        <v>1E-4</v>
      </c>
      <c r="E117" s="29">
        <f t="shared" ref="E117:E148" si="19">+(C117-C$7)/C$8</f>
        <v>8948.0018068580066</v>
      </c>
      <c r="F117">
        <f t="shared" ref="F117:F149" si="20">ROUND(2*E117,0)/2</f>
        <v>8948</v>
      </c>
      <c r="G117">
        <f t="shared" si="18"/>
        <v>2.2917999958735891E-3</v>
      </c>
      <c r="K117">
        <f>+G117</f>
        <v>2.2917999958735891E-3</v>
      </c>
      <c r="O117">
        <f t="shared" ca="1" si="17"/>
        <v>2.646073746524476E-3</v>
      </c>
      <c r="Q117" s="2">
        <f t="shared" ref="Q117:Q148" si="21">+C117-15018.5</f>
        <v>39224.985379999998</v>
      </c>
    </row>
    <row r="118" spans="1:21">
      <c r="A118" s="36" t="s">
        <v>90</v>
      </c>
      <c r="B118" s="41" t="s">
        <v>70</v>
      </c>
      <c r="C118" s="36">
        <v>54252.364529999999</v>
      </c>
      <c r="D118" s="36">
        <v>3.0000000000000001E-5</v>
      </c>
      <c r="E118" s="29">
        <f t="shared" si="19"/>
        <v>8955.0021399181205</v>
      </c>
      <c r="F118">
        <f t="shared" si="20"/>
        <v>8955</v>
      </c>
      <c r="G118">
        <f t="shared" si="18"/>
        <v>2.7142499966430478E-3</v>
      </c>
      <c r="K118">
        <f>+G118</f>
        <v>2.7142499966430478E-3</v>
      </c>
      <c r="O118">
        <f t="shared" ca="1" si="17"/>
        <v>2.6479708866753346E-3</v>
      </c>
      <c r="Q118" s="2">
        <f t="shared" si="21"/>
        <v>39233.864529999999</v>
      </c>
    </row>
    <row r="119" spans="1:21">
      <c r="A119" s="32" t="s">
        <v>82</v>
      </c>
      <c r="B119" s="31" t="s">
        <v>67</v>
      </c>
      <c r="C119" s="32">
        <v>54295.506000000052</v>
      </c>
      <c r="D119" s="32">
        <v>5.0000000000000001E-3</v>
      </c>
      <c r="E119" s="29">
        <f t="shared" si="19"/>
        <v>8989.0149292845854</v>
      </c>
      <c r="F119">
        <f t="shared" si="20"/>
        <v>8989</v>
      </c>
      <c r="G119">
        <f t="shared" si="18"/>
        <v>1.8936150052468292E-2</v>
      </c>
      <c r="I119" s="30">
        <f>G119</f>
        <v>1.8936150052468292E-2</v>
      </c>
      <c r="O119">
        <f t="shared" ca="1" si="17"/>
        <v>2.6571855674080783E-3</v>
      </c>
      <c r="Q119" s="2">
        <f t="shared" si="21"/>
        <v>39277.006000000052</v>
      </c>
    </row>
    <row r="120" spans="1:21">
      <c r="A120" s="36" t="s">
        <v>81</v>
      </c>
      <c r="B120" s="41" t="s">
        <v>70</v>
      </c>
      <c r="C120" s="36">
        <v>54309.442000000003</v>
      </c>
      <c r="D120" s="36">
        <v>2.0000000000000001E-4</v>
      </c>
      <c r="E120" s="29">
        <f t="shared" si="19"/>
        <v>9000.002089263342</v>
      </c>
      <c r="F120">
        <f t="shared" si="20"/>
        <v>9000</v>
      </c>
      <c r="G120">
        <f t="shared" si="18"/>
        <v>2.6500000021769665E-3</v>
      </c>
      <c r="K120">
        <f>+G120</f>
        <v>2.6500000021769665E-3</v>
      </c>
      <c r="O120">
        <f t="shared" ca="1" si="17"/>
        <v>2.6601667876451425E-3</v>
      </c>
      <c r="Q120" s="2">
        <f t="shared" si="21"/>
        <v>39290.942000000003</v>
      </c>
    </row>
    <row r="121" spans="1:21">
      <c r="A121" s="36" t="s">
        <v>81</v>
      </c>
      <c r="B121" s="41" t="s">
        <v>70</v>
      </c>
      <c r="C121" s="36">
        <v>54621.466</v>
      </c>
      <c r="D121" s="36">
        <v>1E-4</v>
      </c>
      <c r="E121" s="29">
        <f t="shared" si="19"/>
        <v>9246.002204448765</v>
      </c>
      <c r="F121">
        <f t="shared" si="20"/>
        <v>9246</v>
      </c>
      <c r="G121">
        <f t="shared" si="18"/>
        <v>2.7961000014329329E-3</v>
      </c>
      <c r="K121">
        <f>+G121</f>
        <v>2.7961000014329329E-3</v>
      </c>
      <c r="O121">
        <f t="shared" ca="1" si="17"/>
        <v>2.7268377129467565E-3</v>
      </c>
      <c r="Q121" s="2">
        <f t="shared" si="21"/>
        <v>39602.966</v>
      </c>
    </row>
    <row r="122" spans="1:21">
      <c r="A122" s="32" t="s">
        <v>85</v>
      </c>
      <c r="B122" s="31" t="s">
        <v>67</v>
      </c>
      <c r="C122" s="32">
        <v>54676.473310000001</v>
      </c>
      <c r="D122" s="32">
        <v>2.0000000000000001E-4</v>
      </c>
      <c r="E122" s="29">
        <f t="shared" si="19"/>
        <v>9289.370037038696</v>
      </c>
      <c r="F122">
        <f t="shared" si="20"/>
        <v>9289.5</v>
      </c>
      <c r="O122">
        <f t="shared" ca="1" si="17"/>
        <v>2.7386270838842372E-3</v>
      </c>
      <c r="Q122" s="2">
        <f t="shared" si="21"/>
        <v>39657.973310000001</v>
      </c>
      <c r="U122" s="10">
        <v>-0.16484367500379449</v>
      </c>
    </row>
    <row r="123" spans="1:21">
      <c r="A123" s="35" t="s">
        <v>93</v>
      </c>
      <c r="B123" s="31" t="s">
        <v>70</v>
      </c>
      <c r="C123" s="32">
        <v>54970.267899999999</v>
      </c>
      <c r="D123" s="32">
        <v>1E-4</v>
      </c>
      <c r="E123" s="29">
        <f t="shared" si="19"/>
        <v>9520.9980623856372</v>
      </c>
      <c r="F123">
        <f t="shared" si="20"/>
        <v>9521</v>
      </c>
      <c r="G123">
        <f t="shared" ref="G123:G148" si="22">+C123-(C$7+F123*C$8)</f>
        <v>-2.4576500072726049E-3</v>
      </c>
      <c r="K123">
        <f t="shared" ref="K123:K128" si="23">+G123</f>
        <v>-2.4576500072726049E-3</v>
      </c>
      <c r="N123">
        <f>+G123</f>
        <v>-2.4576500072726049E-3</v>
      </c>
      <c r="O123">
        <f t="shared" ca="1" si="17"/>
        <v>2.8013682188733581E-3</v>
      </c>
      <c r="Q123" s="2">
        <f t="shared" si="21"/>
        <v>39951.767899999999</v>
      </c>
    </row>
    <row r="124" spans="1:21">
      <c r="A124" s="42" t="s">
        <v>88</v>
      </c>
      <c r="B124" s="40" t="s">
        <v>70</v>
      </c>
      <c r="C124" s="39">
        <v>55051.450199999999</v>
      </c>
      <c r="D124" s="39">
        <v>1E-4</v>
      </c>
      <c r="E124" s="29">
        <f t="shared" si="19"/>
        <v>9585.0022901085613</v>
      </c>
      <c r="F124">
        <f t="shared" si="20"/>
        <v>9585</v>
      </c>
      <c r="G124">
        <f t="shared" si="22"/>
        <v>2.9047499920125119E-3</v>
      </c>
      <c r="K124">
        <f t="shared" si="23"/>
        <v>2.9047499920125119E-3</v>
      </c>
      <c r="O124">
        <f t="shared" ref="O124:O148" ca="1" si="24">+C$11+C$12*$F124</f>
        <v>2.8187135002526397E-3</v>
      </c>
      <c r="Q124" s="2">
        <f t="shared" si="21"/>
        <v>40032.950199999999</v>
      </c>
    </row>
    <row r="125" spans="1:21">
      <c r="A125" s="42" t="s">
        <v>88</v>
      </c>
      <c r="B125" s="40" t="s">
        <v>70</v>
      </c>
      <c r="C125" s="39">
        <v>55093.307000000001</v>
      </c>
      <c r="D125" s="39">
        <v>1E-4</v>
      </c>
      <c r="E125" s="29">
        <f t="shared" si="19"/>
        <v>9618.0022440265093</v>
      </c>
      <c r="F125">
        <f t="shared" si="20"/>
        <v>9618</v>
      </c>
      <c r="G125">
        <f t="shared" si="22"/>
        <v>2.8462999980547465E-3</v>
      </c>
      <c r="K125">
        <f t="shared" si="23"/>
        <v>2.8462999980547465E-3</v>
      </c>
      <c r="O125">
        <f t="shared" ca="1" si="24"/>
        <v>2.827657160963832E-3</v>
      </c>
      <c r="Q125" s="2">
        <f t="shared" si="21"/>
        <v>40074.807000000001</v>
      </c>
    </row>
    <row r="126" spans="1:21">
      <c r="A126" s="42" t="s">
        <v>88</v>
      </c>
      <c r="B126" s="40" t="s">
        <v>67</v>
      </c>
      <c r="C126" s="39">
        <v>55100.282200000001</v>
      </c>
      <c r="D126" s="39">
        <v>1E-4</v>
      </c>
      <c r="E126" s="29">
        <f t="shared" si="19"/>
        <v>9623.50150050499</v>
      </c>
      <c r="F126">
        <f t="shared" si="20"/>
        <v>9623.5</v>
      </c>
      <c r="G126">
        <f t="shared" si="22"/>
        <v>1.9032249983865768E-3</v>
      </c>
      <c r="K126">
        <f t="shared" si="23"/>
        <v>1.9032249983865768E-3</v>
      </c>
      <c r="O126">
        <f t="shared" ca="1" si="24"/>
        <v>2.8291477710823639E-3</v>
      </c>
      <c r="Q126" s="2">
        <f t="shared" si="21"/>
        <v>40081.782200000001</v>
      </c>
    </row>
    <row r="127" spans="1:21">
      <c r="A127" s="42" t="s">
        <v>88</v>
      </c>
      <c r="B127" s="40" t="s">
        <v>70</v>
      </c>
      <c r="C127" s="39">
        <v>55264.539799999999</v>
      </c>
      <c r="D127" s="39">
        <v>1E-4</v>
      </c>
      <c r="E127" s="29">
        <f t="shared" si="19"/>
        <v>9753.0023995386564</v>
      </c>
      <c r="F127">
        <f t="shared" si="20"/>
        <v>9753</v>
      </c>
      <c r="G127">
        <f t="shared" si="22"/>
        <v>3.0435499938903376E-3</v>
      </c>
      <c r="K127">
        <f t="shared" si="23"/>
        <v>3.0435499938903376E-3</v>
      </c>
      <c r="O127">
        <f t="shared" ca="1" si="24"/>
        <v>2.8642448638732543E-3</v>
      </c>
      <c r="Q127" s="2">
        <f t="shared" si="21"/>
        <v>40246.039799999999</v>
      </c>
    </row>
    <row r="128" spans="1:21">
      <c r="A128" s="42" t="s">
        <v>88</v>
      </c>
      <c r="B128" s="40" t="s">
        <v>70</v>
      </c>
      <c r="C128" s="39">
        <v>55311.470300000001</v>
      </c>
      <c r="D128" s="39">
        <v>1E-4</v>
      </c>
      <c r="E128" s="29">
        <f t="shared" si="19"/>
        <v>9790.0024649365423</v>
      </c>
      <c r="F128">
        <f t="shared" si="20"/>
        <v>9790</v>
      </c>
      <c r="G128">
        <f t="shared" si="22"/>
        <v>3.1264999997802079E-3</v>
      </c>
      <c r="K128">
        <f t="shared" si="23"/>
        <v>3.1264999997802079E-3</v>
      </c>
      <c r="O128">
        <f t="shared" ca="1" si="24"/>
        <v>2.8742726046706519E-3</v>
      </c>
      <c r="Q128" s="2">
        <f t="shared" si="21"/>
        <v>40292.970300000001</v>
      </c>
    </row>
    <row r="129" spans="1:17">
      <c r="A129" s="36" t="s">
        <v>91</v>
      </c>
      <c r="B129" s="41" t="s">
        <v>70</v>
      </c>
      <c r="C129" s="36">
        <v>55642.520700000001</v>
      </c>
      <c r="D129" s="36" t="s">
        <v>92</v>
      </c>
      <c r="E129" s="29">
        <f t="shared" si="19"/>
        <v>10051.003017881767</v>
      </c>
      <c r="F129">
        <f t="shared" si="20"/>
        <v>10051</v>
      </c>
      <c r="G129">
        <f t="shared" si="22"/>
        <v>3.8278499996522442E-3</v>
      </c>
      <c r="J129">
        <f>+G129</f>
        <v>3.8278499996522442E-3</v>
      </c>
      <c r="O129">
        <f t="shared" ca="1" si="24"/>
        <v>2.9450088302955353E-3</v>
      </c>
      <c r="Q129" s="2">
        <f t="shared" si="21"/>
        <v>40624.020700000001</v>
      </c>
    </row>
    <row r="130" spans="1:17">
      <c r="A130" s="58" t="s">
        <v>89</v>
      </c>
      <c r="B130" s="59" t="s">
        <v>70</v>
      </c>
      <c r="C130" s="58">
        <v>55695.7935</v>
      </c>
      <c r="D130" s="58">
        <v>2.9999999999999997E-4</v>
      </c>
      <c r="E130" s="29">
        <f t="shared" si="19"/>
        <v>10093.003360599794</v>
      </c>
      <c r="F130">
        <f t="shared" si="20"/>
        <v>10093</v>
      </c>
      <c r="G130">
        <f t="shared" si="22"/>
        <v>4.2625499991117977E-3</v>
      </c>
      <c r="K130">
        <f t="shared" ref="K130:K148" si="25">+G130</f>
        <v>4.2625499991117977E-3</v>
      </c>
      <c r="O130">
        <f t="shared" ca="1" si="24"/>
        <v>2.9563916712006888E-3</v>
      </c>
      <c r="Q130" s="2">
        <f t="shared" si="21"/>
        <v>40677.2935</v>
      </c>
    </row>
    <row r="131" spans="1:17">
      <c r="A131" s="60" t="s">
        <v>109</v>
      </c>
      <c r="B131" s="61" t="s">
        <v>67</v>
      </c>
      <c r="C131" s="60">
        <v>56079.478000000003</v>
      </c>
      <c r="D131" s="60">
        <v>1E-4</v>
      </c>
      <c r="E131" s="29">
        <f t="shared" si="19"/>
        <v>10395.500704377397</v>
      </c>
      <c r="F131">
        <f t="shared" si="20"/>
        <v>10395.5</v>
      </c>
      <c r="G131">
        <f t="shared" si="22"/>
        <v>8.9342499995836988E-4</v>
      </c>
      <c r="K131">
        <f t="shared" si="25"/>
        <v>8.9342499995836988E-4</v>
      </c>
      <c r="O131">
        <f t="shared" ca="1" si="24"/>
        <v>3.0383752277199504E-3</v>
      </c>
      <c r="Q131" s="2">
        <f t="shared" si="21"/>
        <v>41060.978000000003</v>
      </c>
    </row>
    <row r="132" spans="1:17">
      <c r="A132" s="60" t="s">
        <v>94</v>
      </c>
      <c r="B132" s="61" t="s">
        <v>70</v>
      </c>
      <c r="C132" s="60">
        <v>56087.723899999997</v>
      </c>
      <c r="D132" s="60">
        <v>2.9999999999999997E-4</v>
      </c>
      <c r="E132" s="29">
        <f t="shared" si="19"/>
        <v>10402.001782338728</v>
      </c>
      <c r="F132">
        <f t="shared" si="20"/>
        <v>10402</v>
      </c>
      <c r="G132">
        <f t="shared" si="22"/>
        <v>2.2606999918934889E-3</v>
      </c>
      <c r="K132">
        <f t="shared" si="25"/>
        <v>2.2606999918934889E-3</v>
      </c>
      <c r="O132">
        <f t="shared" ca="1" si="24"/>
        <v>3.040136857860034E-3</v>
      </c>
      <c r="Q132" s="2">
        <f t="shared" si="21"/>
        <v>41069.223899999997</v>
      </c>
    </row>
    <row r="133" spans="1:17">
      <c r="A133" s="60" t="s">
        <v>109</v>
      </c>
      <c r="B133" s="61" t="s">
        <v>70</v>
      </c>
      <c r="C133" s="60">
        <v>56199.342900000003</v>
      </c>
      <c r="D133" s="60">
        <v>1E-4</v>
      </c>
      <c r="E133" s="29">
        <f t="shared" si="19"/>
        <v>10490.002342734348</v>
      </c>
      <c r="F133">
        <f t="shared" si="20"/>
        <v>10490</v>
      </c>
      <c r="G133">
        <f t="shared" si="22"/>
        <v>2.971499998238869E-3</v>
      </c>
      <c r="K133">
        <f t="shared" si="25"/>
        <v>2.971499998238869E-3</v>
      </c>
      <c r="O133">
        <f t="shared" ca="1" si="24"/>
        <v>3.0639866197565463E-3</v>
      </c>
      <c r="Q133" s="2">
        <f t="shared" si="21"/>
        <v>41180.842900000003</v>
      </c>
    </row>
    <row r="134" spans="1:17">
      <c r="A134" s="60" t="s">
        <v>109</v>
      </c>
      <c r="B134" s="61" t="s">
        <v>70</v>
      </c>
      <c r="C134" s="60">
        <v>56351.549899999998</v>
      </c>
      <c r="D134" s="60">
        <v>1E-4</v>
      </c>
      <c r="E134" s="29">
        <f t="shared" si="19"/>
        <v>10610.002533527449</v>
      </c>
      <c r="F134">
        <f t="shared" si="20"/>
        <v>10610</v>
      </c>
      <c r="G134">
        <f t="shared" si="22"/>
        <v>3.2134999928530306E-3</v>
      </c>
      <c r="K134">
        <f t="shared" si="25"/>
        <v>3.2134999928530306E-3</v>
      </c>
      <c r="O134">
        <f t="shared" ca="1" si="24"/>
        <v>3.0965090223426996E-3</v>
      </c>
      <c r="Q134" s="2">
        <f t="shared" si="21"/>
        <v>41333.049899999998</v>
      </c>
    </row>
    <row r="135" spans="1:17">
      <c r="A135" s="60" t="s">
        <v>109</v>
      </c>
      <c r="B135" s="61" t="s">
        <v>70</v>
      </c>
      <c r="C135" s="60">
        <v>56356.623399999997</v>
      </c>
      <c r="D135" s="60">
        <v>1E-4</v>
      </c>
      <c r="E135" s="29">
        <f t="shared" si="19"/>
        <v>10614.002487327134</v>
      </c>
      <c r="F135">
        <f t="shared" si="20"/>
        <v>10614</v>
      </c>
      <c r="G135">
        <f t="shared" si="22"/>
        <v>3.1548999977530912E-3</v>
      </c>
      <c r="K135">
        <f t="shared" si="25"/>
        <v>3.1548999977530912E-3</v>
      </c>
      <c r="O135">
        <f t="shared" ca="1" si="24"/>
        <v>3.0975931024289048E-3</v>
      </c>
      <c r="Q135" s="2">
        <f t="shared" si="21"/>
        <v>41338.123399999997</v>
      </c>
    </row>
    <row r="136" spans="1:17">
      <c r="A136" s="60" t="s">
        <v>109</v>
      </c>
      <c r="B136" s="61" t="s">
        <v>67</v>
      </c>
      <c r="C136" s="60">
        <v>56476.485200000003</v>
      </c>
      <c r="D136" s="60">
        <v>1E-4</v>
      </c>
      <c r="E136" s="29">
        <f t="shared" si="19"/>
        <v>10708.50168164018</v>
      </c>
      <c r="F136">
        <f t="shared" si="20"/>
        <v>10708.5</v>
      </c>
      <c r="G136">
        <f t="shared" si="22"/>
        <v>2.1329750015866011E-3</v>
      </c>
      <c r="K136">
        <f t="shared" si="25"/>
        <v>2.1329750015866011E-3</v>
      </c>
      <c r="O136">
        <f t="shared" ca="1" si="24"/>
        <v>3.1232044944655003E-3</v>
      </c>
      <c r="Q136" s="2">
        <f t="shared" si="21"/>
        <v>41457.985200000003</v>
      </c>
    </row>
    <row r="137" spans="1:17">
      <c r="A137" s="60" t="s">
        <v>109</v>
      </c>
      <c r="B137" s="61" t="s">
        <v>70</v>
      </c>
      <c r="C137" s="60">
        <v>56478.388400000003</v>
      </c>
      <c r="D137" s="60">
        <v>1E-4</v>
      </c>
      <c r="E137" s="29">
        <f t="shared" si="19"/>
        <v>10710.002166920867</v>
      </c>
      <c r="F137">
        <f t="shared" si="20"/>
        <v>10710</v>
      </c>
      <c r="G137">
        <f t="shared" si="22"/>
        <v>2.7485000027809292E-3</v>
      </c>
      <c r="K137">
        <f t="shared" si="25"/>
        <v>2.7485000027809292E-3</v>
      </c>
      <c r="O137">
        <f t="shared" ca="1" si="24"/>
        <v>3.1236110244978275E-3</v>
      </c>
      <c r="Q137" s="2">
        <f t="shared" si="21"/>
        <v>41459.888400000003</v>
      </c>
    </row>
    <row r="138" spans="1:17">
      <c r="A138" s="60" t="s">
        <v>95</v>
      </c>
      <c r="B138" s="61" t="s">
        <v>70</v>
      </c>
      <c r="C138" s="60">
        <v>56729.530180000002</v>
      </c>
      <c r="D138" s="60">
        <v>6.0000000000000002E-5</v>
      </c>
      <c r="E138" s="29">
        <f t="shared" si="19"/>
        <v>10908.002663061779</v>
      </c>
      <c r="F138">
        <f t="shared" si="20"/>
        <v>10908</v>
      </c>
      <c r="G138">
        <f t="shared" si="22"/>
        <v>3.3777999997255392E-3</v>
      </c>
      <c r="K138">
        <f t="shared" si="25"/>
        <v>3.3777999997255392E-3</v>
      </c>
      <c r="O138">
        <f t="shared" ca="1" si="24"/>
        <v>3.1772729887649806E-3</v>
      </c>
      <c r="Q138" s="2">
        <f t="shared" si="21"/>
        <v>41711.030180000002</v>
      </c>
    </row>
    <row r="139" spans="1:17">
      <c r="A139" s="60" t="s">
        <v>95</v>
      </c>
      <c r="B139" s="61" t="s">
        <v>67</v>
      </c>
      <c r="C139" s="60">
        <v>56731.431519999998</v>
      </c>
      <c r="D139" s="60">
        <v>2.1000000000000001E-4</v>
      </c>
      <c r="E139" s="29">
        <f t="shared" si="19"/>
        <v>10909.501681916117</v>
      </c>
      <c r="F139">
        <f t="shared" si="20"/>
        <v>10909.5</v>
      </c>
      <c r="G139">
        <f t="shared" si="22"/>
        <v>2.1333249969757162E-3</v>
      </c>
      <c r="K139">
        <f t="shared" si="25"/>
        <v>2.1333249969757162E-3</v>
      </c>
      <c r="O139">
        <f t="shared" ca="1" si="24"/>
        <v>3.1776795187973073E-3</v>
      </c>
      <c r="Q139" s="2">
        <f t="shared" si="21"/>
        <v>41712.931519999998</v>
      </c>
    </row>
    <row r="140" spans="1:17">
      <c r="A140" s="60" t="s">
        <v>109</v>
      </c>
      <c r="B140" s="61" t="s">
        <v>70</v>
      </c>
      <c r="C140" s="60">
        <v>56823.389900000002</v>
      </c>
      <c r="D140" s="60">
        <v>1E-4</v>
      </c>
      <c r="E140" s="29">
        <f t="shared" si="19"/>
        <v>10982.001784703934</v>
      </c>
      <c r="F140">
        <f t="shared" si="20"/>
        <v>10982</v>
      </c>
      <c r="G140">
        <f t="shared" si="22"/>
        <v>2.2637000001850538E-3</v>
      </c>
      <c r="K140">
        <f t="shared" si="25"/>
        <v>2.2637000001850538E-3</v>
      </c>
      <c r="O140">
        <f t="shared" ca="1" si="24"/>
        <v>3.1973284703597751E-3</v>
      </c>
      <c r="Q140" s="2">
        <f t="shared" si="21"/>
        <v>41804.889900000002</v>
      </c>
    </row>
    <row r="141" spans="1:17">
      <c r="A141" s="60" t="s">
        <v>97</v>
      </c>
      <c r="B141" s="61" t="s">
        <v>70</v>
      </c>
      <c r="C141" s="62">
        <v>56894.420749999997</v>
      </c>
      <c r="D141" s="60">
        <v>2.0000000000000001E-4</v>
      </c>
      <c r="E141" s="29">
        <f t="shared" si="19"/>
        <v>11038.002596441869</v>
      </c>
      <c r="F141">
        <f t="shared" si="20"/>
        <v>11038</v>
      </c>
      <c r="G141">
        <f t="shared" si="22"/>
        <v>3.2932999965851195E-3</v>
      </c>
      <c r="K141">
        <f t="shared" si="25"/>
        <v>3.2932999965851195E-3</v>
      </c>
      <c r="O141">
        <f t="shared" ca="1" si="24"/>
        <v>3.2125055915666464E-3</v>
      </c>
      <c r="Q141" s="2">
        <f t="shared" si="21"/>
        <v>41875.920749999997</v>
      </c>
    </row>
    <row r="142" spans="1:17">
      <c r="A142" s="60" t="s">
        <v>97</v>
      </c>
      <c r="B142" s="61" t="s">
        <v>70</v>
      </c>
      <c r="C142" s="62">
        <v>56894.420850000002</v>
      </c>
      <c r="D142" s="60">
        <v>1E-4</v>
      </c>
      <c r="E142" s="29">
        <f t="shared" si="19"/>
        <v>11038.002675281999</v>
      </c>
      <c r="F142">
        <f t="shared" si="20"/>
        <v>11038</v>
      </c>
      <c r="G142">
        <f t="shared" si="22"/>
        <v>3.3933000013348646E-3</v>
      </c>
      <c r="K142">
        <f t="shared" si="25"/>
        <v>3.3933000013348646E-3</v>
      </c>
      <c r="O142">
        <f t="shared" ca="1" si="24"/>
        <v>3.2125055915666464E-3</v>
      </c>
      <c r="Q142" s="2">
        <f t="shared" si="21"/>
        <v>41875.920850000002</v>
      </c>
    </row>
    <row r="143" spans="1:17">
      <c r="A143" s="60" t="s">
        <v>109</v>
      </c>
      <c r="B143" s="61" t="s">
        <v>70</v>
      </c>
      <c r="C143" s="60">
        <v>57065.653700000003</v>
      </c>
      <c r="D143" s="60">
        <v>1E-4</v>
      </c>
      <c r="E143" s="29">
        <f t="shared" si="19"/>
        <v>11173.002870214212</v>
      </c>
      <c r="F143">
        <f t="shared" si="20"/>
        <v>11173</v>
      </c>
      <c r="G143">
        <f t="shared" si="22"/>
        <v>3.6405499995453283E-3</v>
      </c>
      <c r="K143">
        <f t="shared" si="25"/>
        <v>3.6405499995453283E-3</v>
      </c>
      <c r="O143">
        <f t="shared" ca="1" si="24"/>
        <v>3.2490932944760692E-3</v>
      </c>
      <c r="Q143" s="2">
        <f t="shared" si="21"/>
        <v>42047.153700000003</v>
      </c>
    </row>
    <row r="144" spans="1:17">
      <c r="A144" s="63" t="s">
        <v>0</v>
      </c>
      <c r="B144" s="64" t="s">
        <v>70</v>
      </c>
      <c r="C144" s="65">
        <v>57168.393199999999</v>
      </c>
      <c r="D144" s="65">
        <v>2.0000000000000001E-4</v>
      </c>
      <c r="E144" s="29">
        <f t="shared" si="19"/>
        <v>11254.002821609271</v>
      </c>
      <c r="F144">
        <f t="shared" si="20"/>
        <v>11254</v>
      </c>
      <c r="G144">
        <f t="shared" si="22"/>
        <v>3.5788999957730994E-3</v>
      </c>
      <c r="K144">
        <f t="shared" si="25"/>
        <v>3.5788999957730994E-3</v>
      </c>
      <c r="O144">
        <f t="shared" ca="1" si="24"/>
        <v>3.2710459162217224E-3</v>
      </c>
      <c r="Q144" s="2">
        <f t="shared" si="21"/>
        <v>42149.893199999999</v>
      </c>
    </row>
    <row r="145" spans="1:17">
      <c r="A145" s="69" t="s">
        <v>446</v>
      </c>
      <c r="B145" s="70" t="s">
        <v>70</v>
      </c>
      <c r="C145" s="71">
        <v>57174.734900000003</v>
      </c>
      <c r="D145" s="71">
        <v>2.0000000000000001E-4</v>
      </c>
      <c r="E145" s="29">
        <f t="shared" si="19"/>
        <v>11259.002625888661</v>
      </c>
      <c r="F145">
        <f t="shared" si="20"/>
        <v>11259</v>
      </c>
      <c r="G145">
        <f t="shared" si="22"/>
        <v>3.3306500045000575E-3</v>
      </c>
      <c r="K145">
        <f t="shared" si="25"/>
        <v>3.3306500045000575E-3</v>
      </c>
      <c r="O145">
        <f t="shared" ca="1" si="24"/>
        <v>3.2724010163294789E-3</v>
      </c>
      <c r="Q145" s="2">
        <f t="shared" si="21"/>
        <v>42156.234900000003</v>
      </c>
    </row>
    <row r="146" spans="1:17">
      <c r="A146" s="60" t="s">
        <v>109</v>
      </c>
      <c r="B146" s="61" t="s">
        <v>70</v>
      </c>
      <c r="C146" s="60">
        <v>57206.444799999997</v>
      </c>
      <c r="D146" s="60">
        <v>1E-4</v>
      </c>
      <c r="E146" s="29">
        <f t="shared" si="19"/>
        <v>11284.002751047357</v>
      </c>
      <c r="F146">
        <f t="shared" si="20"/>
        <v>11284</v>
      </c>
      <c r="G146">
        <f t="shared" si="22"/>
        <v>3.4893999982159585E-3</v>
      </c>
      <c r="K146">
        <f t="shared" si="25"/>
        <v>3.4893999982159585E-3</v>
      </c>
      <c r="O146">
        <f t="shared" ca="1" si="24"/>
        <v>3.2791765168682608E-3</v>
      </c>
      <c r="Q146" s="2">
        <f t="shared" si="21"/>
        <v>42187.944799999997</v>
      </c>
    </row>
    <row r="147" spans="1:17">
      <c r="A147" s="60" t="s">
        <v>109</v>
      </c>
      <c r="B147" s="61" t="s">
        <v>70</v>
      </c>
      <c r="C147" s="60">
        <v>57258.448799999998</v>
      </c>
      <c r="D147" s="60">
        <v>1E-4</v>
      </c>
      <c r="E147" s="29">
        <f t="shared" si="19"/>
        <v>11325.002770244928</v>
      </c>
      <c r="F147">
        <f t="shared" si="20"/>
        <v>11325</v>
      </c>
      <c r="G147">
        <f t="shared" si="22"/>
        <v>3.5137499944539741E-3</v>
      </c>
      <c r="K147">
        <f t="shared" si="25"/>
        <v>3.5137499944539741E-3</v>
      </c>
      <c r="O147">
        <f t="shared" ca="1" si="24"/>
        <v>3.2902883377518631E-3</v>
      </c>
      <c r="Q147" s="2">
        <f t="shared" si="21"/>
        <v>42239.948799999998</v>
      </c>
    </row>
    <row r="148" spans="1:17">
      <c r="A148" s="66" t="s">
        <v>445</v>
      </c>
      <c r="B148" s="67" t="s">
        <v>70</v>
      </c>
      <c r="C148" s="68">
        <v>57499.443059999998</v>
      </c>
      <c r="D148" s="68">
        <v>1E-4</v>
      </c>
      <c r="E148" s="29">
        <f t="shared" si="19"/>
        <v>11515.002948817813</v>
      </c>
      <c r="F148">
        <f t="shared" si="20"/>
        <v>11515</v>
      </c>
      <c r="G148">
        <f t="shared" si="22"/>
        <v>3.7402499947347678E-3</v>
      </c>
      <c r="K148">
        <f t="shared" si="25"/>
        <v>3.7402499947347678E-3</v>
      </c>
      <c r="O148">
        <f t="shared" ca="1" si="24"/>
        <v>3.3417821418466058E-3</v>
      </c>
      <c r="Q148" s="2">
        <f t="shared" si="21"/>
        <v>42480.943059999998</v>
      </c>
    </row>
    <row r="149" spans="1:17">
      <c r="A149" s="72" t="s">
        <v>447</v>
      </c>
      <c r="B149" s="73" t="s">
        <v>67</v>
      </c>
      <c r="C149" s="74">
        <v>57888.202940000003</v>
      </c>
      <c r="D149" s="74">
        <v>3.0000000000000001E-5</v>
      </c>
      <c r="E149" s="29">
        <f>+(C149-C$7)/C$8</f>
        <v>11821.501728589476</v>
      </c>
      <c r="F149">
        <f t="shared" si="20"/>
        <v>11821.5</v>
      </c>
      <c r="G149">
        <f>+C149-(C$7+F149*C$8)</f>
        <v>2.1925250039203092E-3</v>
      </c>
      <c r="K149">
        <f>+G149</f>
        <v>2.1925250039203092E-3</v>
      </c>
      <c r="O149">
        <f ca="1">+C$11+C$12*$F149</f>
        <v>3.4248497784520725E-3</v>
      </c>
      <c r="Q149" s="2">
        <f>+C149-15018.5</f>
        <v>42869.702940000003</v>
      </c>
    </row>
    <row r="150" spans="1:17">
      <c r="A150" s="75" t="s">
        <v>448</v>
      </c>
      <c r="B150" s="76" t="s">
        <v>70</v>
      </c>
      <c r="C150" s="77">
        <v>59276.4571</v>
      </c>
      <c r="D150" s="75">
        <v>3.5000000000000001E-3</v>
      </c>
      <c r="E150" s="29">
        <f>+(C150-C$7)/C$8</f>
        <v>12916.003059469933</v>
      </c>
      <c r="F150">
        <f t="shared" ref="F150" si="26">ROUND(2*E150,0)/2</f>
        <v>12916</v>
      </c>
      <c r="G150">
        <f>+C150-(C$7+F150*C$8)</f>
        <v>3.880599993863143E-3</v>
      </c>
      <c r="K150">
        <f>+G150</f>
        <v>3.880599993863143E-3</v>
      </c>
      <c r="O150">
        <f ca="1">+C$11+C$12*$F150</f>
        <v>3.7214811920399465E-3</v>
      </c>
      <c r="Q150" s="2">
        <f>+C150-15018.5</f>
        <v>44257.9571</v>
      </c>
    </row>
    <row r="151" spans="1:17">
      <c r="C151" s="12"/>
      <c r="D151" s="12"/>
    </row>
    <row r="152" spans="1:17">
      <c r="C152" s="12"/>
      <c r="D152" s="12"/>
    </row>
    <row r="153" spans="1:17">
      <c r="C153" s="12"/>
      <c r="D153" s="12"/>
    </row>
    <row r="154" spans="1:17">
      <c r="C154" s="12"/>
      <c r="D154" s="12"/>
    </row>
    <row r="155" spans="1:17">
      <c r="C155" s="12"/>
      <c r="D155" s="12"/>
    </row>
    <row r="156" spans="1:17">
      <c r="C156" s="12"/>
      <c r="D156" s="12"/>
    </row>
    <row r="157" spans="1:17">
      <c r="C157" s="12"/>
      <c r="D157" s="12"/>
    </row>
    <row r="158" spans="1:17">
      <c r="C158" s="12"/>
      <c r="D158" s="12"/>
    </row>
    <row r="159" spans="1:17">
      <c r="C159" s="12"/>
      <c r="D159" s="12"/>
    </row>
    <row r="160" spans="1:17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</sheetData>
  <protectedRanges>
    <protectedRange sqref="A149:D149" name="Range1"/>
  </protectedRanges>
  <phoneticPr fontId="8" type="noConversion"/>
  <hyperlinks>
    <hyperlink ref="H829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9"/>
  <sheetViews>
    <sheetView topLeftCell="A79" workbookViewId="0">
      <selection activeCell="A101" sqref="A101:D114"/>
    </sheetView>
  </sheetViews>
  <sheetFormatPr defaultRowHeight="12.75"/>
  <cols>
    <col min="1" max="1" width="19.7109375" style="44" customWidth="1"/>
    <col min="2" max="2" width="4.42578125" style="14" customWidth="1"/>
    <col min="3" max="3" width="12.7109375" style="44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44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43" t="s">
        <v>98</v>
      </c>
      <c r="I1" s="45" t="s">
        <v>99</v>
      </c>
      <c r="J1" s="46" t="s">
        <v>84</v>
      </c>
    </row>
    <row r="2" spans="1:16">
      <c r="I2" s="47" t="s">
        <v>100</v>
      </c>
      <c r="J2" s="48" t="s">
        <v>101</v>
      </c>
    </row>
    <row r="3" spans="1:16">
      <c r="A3" s="49" t="s">
        <v>102</v>
      </c>
      <c r="I3" s="47" t="s">
        <v>103</v>
      </c>
      <c r="J3" s="48" t="s">
        <v>104</v>
      </c>
    </row>
    <row r="4" spans="1:16">
      <c r="I4" s="47" t="s">
        <v>105</v>
      </c>
      <c r="J4" s="48" t="s">
        <v>104</v>
      </c>
    </row>
    <row r="5" spans="1:16" ht="13.5" thickBot="1">
      <c r="I5" s="50" t="s">
        <v>106</v>
      </c>
      <c r="J5" s="51" t="s">
        <v>107</v>
      </c>
    </row>
    <row r="10" spans="1:16" ht="13.5" thickBot="1"/>
    <row r="11" spans="1:16" ht="12.75" customHeight="1" thickBot="1">
      <c r="A11" s="44" t="str">
        <f t="shared" ref="A11:A42" si="0">P11</f>
        <v> BBS 33 </v>
      </c>
      <c r="B11" s="5" t="str">
        <f t="shared" ref="B11:B42" si="1">IF(H11=INT(H11),"I","II")</f>
        <v>I</v>
      </c>
      <c r="C11" s="44">
        <f t="shared" ref="C11:C42" si="2">1*G11</f>
        <v>43288.400999999998</v>
      </c>
      <c r="D11" s="14" t="str">
        <f t="shared" ref="D11:D42" si="3">VLOOKUP(F11,I$1:J$5,2,FALSE)</f>
        <v>vis</v>
      </c>
      <c r="E11" s="52">
        <f>VLOOKUP(C11,Active!C$21:E$973,3,FALSE)</f>
        <v>310.99946298047718</v>
      </c>
      <c r="F11" s="5" t="s">
        <v>106</v>
      </c>
      <c r="G11" s="14" t="str">
        <f t="shared" ref="G11:G42" si="4">MID(I11,3,LEN(I11)-3)</f>
        <v>43288.401</v>
      </c>
      <c r="H11" s="44">
        <f t="shared" ref="H11:H42" si="5">1*K11</f>
        <v>311</v>
      </c>
      <c r="I11" s="53" t="s">
        <v>140</v>
      </c>
      <c r="J11" s="54" t="s">
        <v>141</v>
      </c>
      <c r="K11" s="53">
        <v>311</v>
      </c>
      <c r="L11" s="53" t="s">
        <v>142</v>
      </c>
      <c r="M11" s="54" t="s">
        <v>143</v>
      </c>
      <c r="N11" s="54"/>
      <c r="O11" s="55" t="s">
        <v>144</v>
      </c>
      <c r="P11" s="55" t="s">
        <v>145</v>
      </c>
    </row>
    <row r="12" spans="1:16" ht="12.75" customHeight="1" thickBot="1">
      <c r="A12" s="44" t="str">
        <f t="shared" si="0"/>
        <v> BBS 33 </v>
      </c>
      <c r="B12" s="5" t="str">
        <f t="shared" si="1"/>
        <v>II</v>
      </c>
      <c r="C12" s="44">
        <f t="shared" si="2"/>
        <v>43291.572999999997</v>
      </c>
      <c r="D12" s="14" t="str">
        <f t="shared" si="3"/>
        <v>vis</v>
      </c>
      <c r="E12" s="52">
        <f>VLOOKUP(C12,Active!C$21:E$973,3,FALSE)</f>
        <v>313.50027178162014</v>
      </c>
      <c r="F12" s="5" t="s">
        <v>106</v>
      </c>
      <c r="G12" s="14" t="str">
        <f t="shared" si="4"/>
        <v>43291.573</v>
      </c>
      <c r="H12" s="44">
        <f t="shared" si="5"/>
        <v>313.5</v>
      </c>
      <c r="I12" s="53" t="s">
        <v>146</v>
      </c>
      <c r="J12" s="54" t="s">
        <v>147</v>
      </c>
      <c r="K12" s="53">
        <v>313.5</v>
      </c>
      <c r="L12" s="53" t="s">
        <v>148</v>
      </c>
      <c r="M12" s="54" t="s">
        <v>143</v>
      </c>
      <c r="N12" s="54"/>
      <c r="O12" s="55" t="s">
        <v>144</v>
      </c>
      <c r="P12" s="55" t="s">
        <v>145</v>
      </c>
    </row>
    <row r="13" spans="1:16" ht="12.75" customHeight="1" thickBot="1">
      <c r="A13" s="44" t="str">
        <f t="shared" si="0"/>
        <v> BBS 33 </v>
      </c>
      <c r="B13" s="5" t="str">
        <f t="shared" si="1"/>
        <v>I</v>
      </c>
      <c r="C13" s="44">
        <f t="shared" si="2"/>
        <v>43293.48</v>
      </c>
      <c r="D13" s="14" t="str">
        <f t="shared" si="3"/>
        <v>vis</v>
      </c>
      <c r="E13" s="52">
        <f>VLOOKUP(C13,Active!C$21:E$973,3,FALSE)</f>
        <v>315.00375298710503</v>
      </c>
      <c r="F13" s="5" t="s">
        <v>106</v>
      </c>
      <c r="G13" s="14" t="str">
        <f t="shared" si="4"/>
        <v>43293.480</v>
      </c>
      <c r="H13" s="44">
        <f t="shared" si="5"/>
        <v>315</v>
      </c>
      <c r="I13" s="53" t="s">
        <v>149</v>
      </c>
      <c r="J13" s="54" t="s">
        <v>150</v>
      </c>
      <c r="K13" s="53">
        <v>315</v>
      </c>
      <c r="L13" s="53" t="s">
        <v>151</v>
      </c>
      <c r="M13" s="54" t="s">
        <v>143</v>
      </c>
      <c r="N13" s="54"/>
      <c r="O13" s="55" t="s">
        <v>144</v>
      </c>
      <c r="P13" s="55" t="s">
        <v>145</v>
      </c>
    </row>
    <row r="14" spans="1:16" ht="12.75" customHeight="1" thickBot="1">
      <c r="A14" s="44" t="str">
        <f t="shared" si="0"/>
        <v> BBS 33 </v>
      </c>
      <c r="B14" s="5" t="str">
        <f t="shared" si="1"/>
        <v>I</v>
      </c>
      <c r="C14" s="44">
        <f t="shared" si="2"/>
        <v>43307.432000000001</v>
      </c>
      <c r="D14" s="14" t="str">
        <f t="shared" si="3"/>
        <v>vis</v>
      </c>
      <c r="E14" s="52">
        <f>VLOOKUP(C14,Active!C$21:E$973,3,FALSE)</f>
        <v>326.00352738608206</v>
      </c>
      <c r="F14" s="5" t="s">
        <v>106</v>
      </c>
      <c r="G14" s="14" t="str">
        <f t="shared" si="4"/>
        <v>43307.432</v>
      </c>
      <c r="H14" s="44">
        <f t="shared" si="5"/>
        <v>326</v>
      </c>
      <c r="I14" s="53" t="s">
        <v>152</v>
      </c>
      <c r="J14" s="54" t="s">
        <v>153</v>
      </c>
      <c r="K14" s="53">
        <v>326</v>
      </c>
      <c r="L14" s="53" t="s">
        <v>154</v>
      </c>
      <c r="M14" s="54" t="s">
        <v>143</v>
      </c>
      <c r="N14" s="54"/>
      <c r="O14" s="55" t="s">
        <v>144</v>
      </c>
      <c r="P14" s="55" t="s">
        <v>145</v>
      </c>
    </row>
    <row r="15" spans="1:16" ht="12.75" customHeight="1" thickBot="1">
      <c r="A15" s="44" t="str">
        <f t="shared" si="0"/>
        <v> BBS 34 </v>
      </c>
      <c r="B15" s="5" t="str">
        <f t="shared" si="1"/>
        <v>I</v>
      </c>
      <c r="C15" s="44">
        <f t="shared" si="2"/>
        <v>43331.525999999998</v>
      </c>
      <c r="D15" s="14" t="str">
        <f t="shared" si="3"/>
        <v>vis</v>
      </c>
      <c r="E15" s="52">
        <f>VLOOKUP(C15,Active!C$21:E$973,3,FALSE)</f>
        <v>344.99926737812422</v>
      </c>
      <c r="F15" s="5" t="s">
        <v>106</v>
      </c>
      <c r="G15" s="14" t="str">
        <f t="shared" si="4"/>
        <v>43331.526</v>
      </c>
      <c r="H15" s="44">
        <f t="shared" si="5"/>
        <v>345</v>
      </c>
      <c r="I15" s="53" t="s">
        <v>155</v>
      </c>
      <c r="J15" s="54" t="s">
        <v>156</v>
      </c>
      <c r="K15" s="53">
        <v>345</v>
      </c>
      <c r="L15" s="53" t="s">
        <v>142</v>
      </c>
      <c r="M15" s="54" t="s">
        <v>143</v>
      </c>
      <c r="N15" s="54"/>
      <c r="O15" s="55" t="s">
        <v>144</v>
      </c>
      <c r="P15" s="55" t="s">
        <v>157</v>
      </c>
    </row>
    <row r="16" spans="1:16" ht="12.75" customHeight="1" thickBot="1">
      <c r="A16" s="44" t="str">
        <f t="shared" si="0"/>
        <v> BBS 34 </v>
      </c>
      <c r="B16" s="5" t="str">
        <f t="shared" si="1"/>
        <v>II</v>
      </c>
      <c r="C16" s="44">
        <f t="shared" si="2"/>
        <v>43338.502</v>
      </c>
      <c r="D16" s="14" t="str">
        <f t="shared" si="3"/>
        <v>vis</v>
      </c>
      <c r="E16" s="52">
        <f>VLOOKUP(C16,Active!C$21:E$973,3,FALSE)</f>
        <v>350.49915457761563</v>
      </c>
      <c r="F16" s="5" t="s">
        <v>106</v>
      </c>
      <c r="G16" s="14" t="str">
        <f t="shared" si="4"/>
        <v>43338.502</v>
      </c>
      <c r="H16" s="44">
        <f t="shared" si="5"/>
        <v>350.5</v>
      </c>
      <c r="I16" s="53" t="s">
        <v>158</v>
      </c>
      <c r="J16" s="54" t="s">
        <v>159</v>
      </c>
      <c r="K16" s="53">
        <v>350.5</v>
      </c>
      <c r="L16" s="53" t="s">
        <v>160</v>
      </c>
      <c r="M16" s="54" t="s">
        <v>143</v>
      </c>
      <c r="N16" s="54"/>
      <c r="O16" s="55" t="s">
        <v>144</v>
      </c>
      <c r="P16" s="55" t="s">
        <v>157</v>
      </c>
    </row>
    <row r="17" spans="1:16" ht="12.75" customHeight="1" thickBot="1">
      <c r="A17" s="44" t="str">
        <f t="shared" si="0"/>
        <v> BBS 34 </v>
      </c>
      <c r="B17" s="5" t="str">
        <f t="shared" si="1"/>
        <v>II</v>
      </c>
      <c r="C17" s="44">
        <f t="shared" si="2"/>
        <v>43347.383000000002</v>
      </c>
      <c r="D17" s="14" t="str">
        <f t="shared" si="3"/>
        <v>vis</v>
      </c>
      <c r="E17" s="52">
        <f>VLOOKUP(C17,Active!C$21:E$973,3,FALSE)</f>
        <v>357.50094618006307</v>
      </c>
      <c r="F17" s="5" t="s">
        <v>106</v>
      </c>
      <c r="G17" s="14" t="str">
        <f t="shared" si="4"/>
        <v>43347.383</v>
      </c>
      <c r="H17" s="44">
        <f t="shared" si="5"/>
        <v>357.5</v>
      </c>
      <c r="I17" s="53" t="s">
        <v>161</v>
      </c>
      <c r="J17" s="54" t="s">
        <v>162</v>
      </c>
      <c r="K17" s="53">
        <v>357.5</v>
      </c>
      <c r="L17" s="53" t="s">
        <v>163</v>
      </c>
      <c r="M17" s="54" t="s">
        <v>143</v>
      </c>
      <c r="N17" s="54"/>
      <c r="O17" s="55" t="s">
        <v>144</v>
      </c>
      <c r="P17" s="55" t="s">
        <v>157</v>
      </c>
    </row>
    <row r="18" spans="1:16" ht="12.75" customHeight="1" thickBot="1">
      <c r="A18" s="44" t="str">
        <f t="shared" si="0"/>
        <v> BBS 34 </v>
      </c>
      <c r="B18" s="5" t="str">
        <f t="shared" si="1"/>
        <v>II</v>
      </c>
      <c r="C18" s="44">
        <f t="shared" si="2"/>
        <v>43371.487999999998</v>
      </c>
      <c r="D18" s="14" t="str">
        <f t="shared" si="3"/>
        <v>vis</v>
      </c>
      <c r="E18" s="52">
        <f>VLOOKUP(C18,Active!C$21:E$973,3,FALSE)</f>
        <v>376.50535858597942</v>
      </c>
      <c r="F18" s="5" t="s">
        <v>106</v>
      </c>
      <c r="G18" s="14" t="str">
        <f t="shared" si="4"/>
        <v>43371.488</v>
      </c>
      <c r="H18" s="44">
        <f t="shared" si="5"/>
        <v>376.5</v>
      </c>
      <c r="I18" s="53" t="s">
        <v>164</v>
      </c>
      <c r="J18" s="54" t="s">
        <v>165</v>
      </c>
      <c r="K18" s="53">
        <v>376.5</v>
      </c>
      <c r="L18" s="53" t="s">
        <v>166</v>
      </c>
      <c r="M18" s="54" t="s">
        <v>143</v>
      </c>
      <c r="N18" s="54"/>
      <c r="O18" s="55" t="s">
        <v>144</v>
      </c>
      <c r="P18" s="55" t="s">
        <v>157</v>
      </c>
    </row>
    <row r="19" spans="1:16" ht="12.75" customHeight="1" thickBot="1">
      <c r="A19" s="44" t="str">
        <f t="shared" si="0"/>
        <v> BBS 35 </v>
      </c>
      <c r="B19" s="5" t="str">
        <f t="shared" si="1"/>
        <v>I</v>
      </c>
      <c r="C19" s="44">
        <f t="shared" si="2"/>
        <v>43392.415000000001</v>
      </c>
      <c r="D19" s="14" t="str">
        <f t="shared" si="3"/>
        <v>vis</v>
      </c>
      <c r="E19" s="52">
        <f>VLOOKUP(C19,Active!C$21:E$973,3,FALSE)</f>
        <v>393.0042317831892</v>
      </c>
      <c r="F19" s="5" t="s">
        <v>106</v>
      </c>
      <c r="G19" s="14" t="str">
        <f t="shared" si="4"/>
        <v>43392.415</v>
      </c>
      <c r="H19" s="44">
        <f t="shared" si="5"/>
        <v>393</v>
      </c>
      <c r="I19" s="53" t="s">
        <v>167</v>
      </c>
      <c r="J19" s="54" t="s">
        <v>168</v>
      </c>
      <c r="K19" s="53">
        <v>393</v>
      </c>
      <c r="L19" s="53" t="s">
        <v>151</v>
      </c>
      <c r="M19" s="54" t="s">
        <v>143</v>
      </c>
      <c r="N19" s="54"/>
      <c r="O19" s="55" t="s">
        <v>144</v>
      </c>
      <c r="P19" s="55" t="s">
        <v>169</v>
      </c>
    </row>
    <row r="20" spans="1:16" ht="12.75" customHeight="1" thickBot="1">
      <c r="A20" s="44" t="str">
        <f t="shared" si="0"/>
        <v> BBS 35 </v>
      </c>
      <c r="B20" s="5" t="str">
        <f t="shared" si="1"/>
        <v>II</v>
      </c>
      <c r="C20" s="44">
        <f t="shared" si="2"/>
        <v>43394.315999999999</v>
      </c>
      <c r="D20" s="14" t="str">
        <f t="shared" si="3"/>
        <v>vis</v>
      </c>
      <c r="E20" s="52">
        <f>VLOOKUP(C20,Active!C$21:E$973,3,FALSE)</f>
        <v>394.50298258109899</v>
      </c>
      <c r="F20" s="5" t="s">
        <v>106</v>
      </c>
      <c r="G20" s="14" t="str">
        <f t="shared" si="4"/>
        <v>43394.316</v>
      </c>
      <c r="H20" s="44">
        <f t="shared" si="5"/>
        <v>394.5</v>
      </c>
      <c r="I20" s="53" t="s">
        <v>170</v>
      </c>
      <c r="J20" s="54" t="s">
        <v>171</v>
      </c>
      <c r="K20" s="53">
        <v>394.5</v>
      </c>
      <c r="L20" s="53" t="s">
        <v>151</v>
      </c>
      <c r="M20" s="54" t="s">
        <v>143</v>
      </c>
      <c r="N20" s="54"/>
      <c r="O20" s="55" t="s">
        <v>144</v>
      </c>
      <c r="P20" s="55" t="s">
        <v>169</v>
      </c>
    </row>
    <row r="21" spans="1:16" ht="12.75" customHeight="1" thickBot="1">
      <c r="A21" s="44" t="str">
        <f t="shared" si="0"/>
        <v> BBS 35 </v>
      </c>
      <c r="B21" s="5" t="str">
        <f t="shared" si="1"/>
        <v>I</v>
      </c>
      <c r="C21" s="44">
        <f t="shared" si="2"/>
        <v>43420.315999999999</v>
      </c>
      <c r="D21" s="14" t="str">
        <f t="shared" si="3"/>
        <v>vis</v>
      </c>
      <c r="E21" s="52">
        <f>VLOOKUP(C21,Active!C$21:E$973,3,FALSE)</f>
        <v>415.00141537736158</v>
      </c>
      <c r="F21" s="5" t="s">
        <v>106</v>
      </c>
      <c r="G21" s="14" t="str">
        <f t="shared" si="4"/>
        <v>43420.316</v>
      </c>
      <c r="H21" s="44">
        <f t="shared" si="5"/>
        <v>415</v>
      </c>
      <c r="I21" s="53" t="s">
        <v>172</v>
      </c>
      <c r="J21" s="54" t="s">
        <v>173</v>
      </c>
      <c r="K21" s="53">
        <v>415</v>
      </c>
      <c r="L21" s="53" t="s">
        <v>163</v>
      </c>
      <c r="M21" s="54" t="s">
        <v>143</v>
      </c>
      <c r="N21" s="54"/>
      <c r="O21" s="55" t="s">
        <v>144</v>
      </c>
      <c r="P21" s="55" t="s">
        <v>169</v>
      </c>
    </row>
    <row r="22" spans="1:16" ht="12.75" customHeight="1" thickBot="1">
      <c r="A22" s="44" t="str">
        <f t="shared" si="0"/>
        <v> BBS 35 </v>
      </c>
      <c r="B22" s="5" t="str">
        <f t="shared" si="1"/>
        <v>I</v>
      </c>
      <c r="C22" s="44">
        <f t="shared" si="2"/>
        <v>43453.296999999999</v>
      </c>
      <c r="D22" s="14" t="str">
        <f t="shared" si="3"/>
        <v>vis</v>
      </c>
      <c r="E22" s="52">
        <f>VLOOKUP(C22,Active!C$21:E$973,3,FALSE)</f>
        <v>441.00367737942048</v>
      </c>
      <c r="F22" s="5" t="s">
        <v>106</v>
      </c>
      <c r="G22" s="14" t="str">
        <f t="shared" si="4"/>
        <v>43453.297</v>
      </c>
      <c r="H22" s="44">
        <f t="shared" si="5"/>
        <v>441</v>
      </c>
      <c r="I22" s="53" t="s">
        <v>174</v>
      </c>
      <c r="J22" s="54" t="s">
        <v>175</v>
      </c>
      <c r="K22" s="53">
        <v>441</v>
      </c>
      <c r="L22" s="53" t="s">
        <v>151</v>
      </c>
      <c r="M22" s="54" t="s">
        <v>143</v>
      </c>
      <c r="N22" s="54"/>
      <c r="O22" s="55" t="s">
        <v>144</v>
      </c>
      <c r="P22" s="55" t="s">
        <v>169</v>
      </c>
    </row>
    <row r="23" spans="1:16" ht="12.75" customHeight="1" thickBot="1">
      <c r="A23" s="44" t="str">
        <f t="shared" si="0"/>
        <v> BBS 37 </v>
      </c>
      <c r="B23" s="5" t="str">
        <f t="shared" si="1"/>
        <v>I</v>
      </c>
      <c r="C23" s="44">
        <f t="shared" si="2"/>
        <v>43657.506999999998</v>
      </c>
      <c r="D23" s="14" t="str">
        <f t="shared" si="3"/>
        <v>vis</v>
      </c>
      <c r="E23" s="52">
        <f>VLOOKUP(C23,Active!C$21:E$973,3,FALSE)</f>
        <v>602.00309896883437</v>
      </c>
      <c r="F23" s="5" t="s">
        <v>106</v>
      </c>
      <c r="G23" s="14" t="str">
        <f t="shared" si="4"/>
        <v>43657.507</v>
      </c>
      <c r="H23" s="44">
        <f t="shared" si="5"/>
        <v>602</v>
      </c>
      <c r="I23" s="53" t="s">
        <v>176</v>
      </c>
      <c r="J23" s="54" t="s">
        <v>177</v>
      </c>
      <c r="K23" s="53">
        <v>602</v>
      </c>
      <c r="L23" s="53" t="s">
        <v>154</v>
      </c>
      <c r="M23" s="54" t="s">
        <v>143</v>
      </c>
      <c r="N23" s="54"/>
      <c r="O23" s="55" t="s">
        <v>144</v>
      </c>
      <c r="P23" s="55" t="s">
        <v>178</v>
      </c>
    </row>
    <row r="24" spans="1:16" ht="12.75" customHeight="1" thickBot="1">
      <c r="A24" s="44" t="str">
        <f t="shared" si="0"/>
        <v> BBS 37 </v>
      </c>
      <c r="B24" s="5" t="str">
        <f t="shared" si="1"/>
        <v>I</v>
      </c>
      <c r="C24" s="44">
        <f t="shared" si="2"/>
        <v>43662.582000000002</v>
      </c>
      <c r="D24" s="14" t="str">
        <f t="shared" si="3"/>
        <v>vis</v>
      </c>
      <c r="E24" s="52">
        <f>VLOOKUP(C24,Active!C$21:E$973,3,FALSE)</f>
        <v>606.00423537041593</v>
      </c>
      <c r="F24" s="5" t="s">
        <v>106</v>
      </c>
      <c r="G24" s="14" t="str">
        <f t="shared" si="4"/>
        <v>43662.582</v>
      </c>
      <c r="H24" s="44">
        <f t="shared" si="5"/>
        <v>606</v>
      </c>
      <c r="I24" s="53" t="s">
        <v>179</v>
      </c>
      <c r="J24" s="54" t="s">
        <v>180</v>
      </c>
      <c r="K24" s="53">
        <v>606</v>
      </c>
      <c r="L24" s="53" t="s">
        <v>151</v>
      </c>
      <c r="M24" s="54" t="s">
        <v>143</v>
      </c>
      <c r="N24" s="54"/>
      <c r="O24" s="55" t="s">
        <v>144</v>
      </c>
      <c r="P24" s="55" t="s">
        <v>178</v>
      </c>
    </row>
    <row r="25" spans="1:16" ht="12.75" customHeight="1" thickBot="1">
      <c r="A25" s="44" t="str">
        <f t="shared" si="0"/>
        <v> BBS 37 </v>
      </c>
      <c r="B25" s="5" t="str">
        <f t="shared" si="1"/>
        <v>I</v>
      </c>
      <c r="C25" s="44">
        <f t="shared" si="2"/>
        <v>43671.462</v>
      </c>
      <c r="D25" s="14" t="str">
        <f t="shared" si="3"/>
        <v>vis</v>
      </c>
      <c r="E25" s="52">
        <f>VLOOKUP(C25,Active!C$21:E$973,3,FALSE)</f>
        <v>613.00523857159897</v>
      </c>
      <c r="F25" s="5" t="s">
        <v>106</v>
      </c>
      <c r="G25" s="14" t="str">
        <f t="shared" si="4"/>
        <v>43671.462</v>
      </c>
      <c r="H25" s="44">
        <f t="shared" si="5"/>
        <v>613</v>
      </c>
      <c r="I25" s="53" t="s">
        <v>181</v>
      </c>
      <c r="J25" s="54" t="s">
        <v>182</v>
      </c>
      <c r="K25" s="53">
        <v>613</v>
      </c>
      <c r="L25" s="53" t="s">
        <v>183</v>
      </c>
      <c r="M25" s="54" t="s">
        <v>143</v>
      </c>
      <c r="N25" s="54"/>
      <c r="O25" s="55" t="s">
        <v>144</v>
      </c>
      <c r="P25" s="55" t="s">
        <v>178</v>
      </c>
    </row>
    <row r="26" spans="1:16" ht="12.75" customHeight="1" thickBot="1">
      <c r="A26" s="44" t="str">
        <f t="shared" si="0"/>
        <v> BBS 38 </v>
      </c>
      <c r="B26" s="5" t="str">
        <f t="shared" si="1"/>
        <v>II</v>
      </c>
      <c r="C26" s="44">
        <f t="shared" si="2"/>
        <v>43744.392</v>
      </c>
      <c r="D26" s="14" t="str">
        <f t="shared" si="3"/>
        <v>vis</v>
      </c>
      <c r="E26" s="52">
        <f>VLOOKUP(C26,Active!C$21:E$973,3,FALSE)</f>
        <v>670.50334256511564</v>
      </c>
      <c r="F26" s="5" t="s">
        <v>106</v>
      </c>
      <c r="G26" s="14" t="str">
        <f t="shared" si="4"/>
        <v>43744.392</v>
      </c>
      <c r="H26" s="44">
        <f t="shared" si="5"/>
        <v>670.5</v>
      </c>
      <c r="I26" s="53" t="s">
        <v>184</v>
      </c>
      <c r="J26" s="54" t="s">
        <v>185</v>
      </c>
      <c r="K26" s="53">
        <v>670.5</v>
      </c>
      <c r="L26" s="53" t="s">
        <v>151</v>
      </c>
      <c r="M26" s="54" t="s">
        <v>143</v>
      </c>
      <c r="N26" s="54"/>
      <c r="O26" s="55" t="s">
        <v>144</v>
      </c>
      <c r="P26" s="55" t="s">
        <v>186</v>
      </c>
    </row>
    <row r="27" spans="1:16" ht="12.75" customHeight="1" thickBot="1">
      <c r="A27" s="44" t="str">
        <f t="shared" si="0"/>
        <v> BBS 38 </v>
      </c>
      <c r="B27" s="5" t="str">
        <f t="shared" si="1"/>
        <v>II</v>
      </c>
      <c r="C27" s="44">
        <f t="shared" si="2"/>
        <v>43749.462</v>
      </c>
      <c r="D27" s="14" t="str">
        <f t="shared" si="3"/>
        <v>vis</v>
      </c>
      <c r="E27" s="52">
        <f>VLOOKUP(C27,Active!C$21:E$973,3,FALSE)</f>
        <v>674.50053696038663</v>
      </c>
      <c r="F27" s="5" t="s">
        <v>106</v>
      </c>
      <c r="G27" s="14" t="str">
        <f t="shared" si="4"/>
        <v>43749.462</v>
      </c>
      <c r="H27" s="44">
        <f t="shared" si="5"/>
        <v>674.5</v>
      </c>
      <c r="I27" s="53" t="s">
        <v>187</v>
      </c>
      <c r="J27" s="54" t="s">
        <v>188</v>
      </c>
      <c r="K27" s="53">
        <v>674.5</v>
      </c>
      <c r="L27" s="53" t="s">
        <v>163</v>
      </c>
      <c r="M27" s="54" t="s">
        <v>143</v>
      </c>
      <c r="N27" s="54"/>
      <c r="O27" s="55" t="s">
        <v>144</v>
      </c>
      <c r="P27" s="55" t="s">
        <v>186</v>
      </c>
    </row>
    <row r="28" spans="1:16" ht="12.75" customHeight="1" thickBot="1">
      <c r="A28" s="44" t="str">
        <f t="shared" si="0"/>
        <v> BBS 39 </v>
      </c>
      <c r="B28" s="5" t="str">
        <f t="shared" si="1"/>
        <v>II</v>
      </c>
      <c r="C28" s="44">
        <f t="shared" si="2"/>
        <v>43777.360999999997</v>
      </c>
      <c r="D28" s="14" t="str">
        <f t="shared" si="3"/>
        <v>vis</v>
      </c>
      <c r="E28" s="52">
        <f>VLOOKUP(C28,Active!C$21:E$973,3,FALSE)</f>
        <v>696.49614375203589</v>
      </c>
      <c r="F28" s="5" t="s">
        <v>106</v>
      </c>
      <c r="G28" s="14" t="str">
        <f t="shared" si="4"/>
        <v>43777.361</v>
      </c>
      <c r="H28" s="44">
        <f t="shared" si="5"/>
        <v>696.5</v>
      </c>
      <c r="I28" s="53" t="s">
        <v>189</v>
      </c>
      <c r="J28" s="54" t="s">
        <v>190</v>
      </c>
      <c r="K28" s="53">
        <v>696.5</v>
      </c>
      <c r="L28" s="53" t="s">
        <v>191</v>
      </c>
      <c r="M28" s="54" t="s">
        <v>143</v>
      </c>
      <c r="N28" s="54"/>
      <c r="O28" s="55" t="s">
        <v>144</v>
      </c>
      <c r="P28" s="55" t="s">
        <v>192</v>
      </c>
    </row>
    <row r="29" spans="1:16" ht="12.75" customHeight="1" thickBot="1">
      <c r="A29" s="44" t="str">
        <f t="shared" si="0"/>
        <v> BBS 40 </v>
      </c>
      <c r="B29" s="5" t="str">
        <f t="shared" si="1"/>
        <v>I</v>
      </c>
      <c r="C29" s="44">
        <f t="shared" si="2"/>
        <v>43831.27</v>
      </c>
      <c r="D29" s="14" t="str">
        <f t="shared" si="3"/>
        <v>vis</v>
      </c>
      <c r="E29" s="52">
        <f>VLOOKUP(C29,Active!C$21:E$973,3,FALSE)</f>
        <v>738.99806735256323</v>
      </c>
      <c r="F29" s="5" t="s">
        <v>106</v>
      </c>
      <c r="G29" s="14" t="str">
        <f t="shared" si="4"/>
        <v>43831.270</v>
      </c>
      <c r="H29" s="44">
        <f t="shared" si="5"/>
        <v>739</v>
      </c>
      <c r="I29" s="53" t="s">
        <v>193</v>
      </c>
      <c r="J29" s="54" t="s">
        <v>194</v>
      </c>
      <c r="K29" s="53">
        <v>739</v>
      </c>
      <c r="L29" s="53" t="s">
        <v>195</v>
      </c>
      <c r="M29" s="54" t="s">
        <v>143</v>
      </c>
      <c r="N29" s="54"/>
      <c r="O29" s="55" t="s">
        <v>144</v>
      </c>
      <c r="P29" s="55" t="s">
        <v>196</v>
      </c>
    </row>
    <row r="30" spans="1:16" ht="12.75" customHeight="1" thickBot="1">
      <c r="A30" s="44" t="str">
        <f t="shared" si="0"/>
        <v> BBS 43 </v>
      </c>
      <c r="B30" s="5" t="str">
        <f t="shared" si="1"/>
        <v>I</v>
      </c>
      <c r="C30" s="44">
        <f t="shared" si="2"/>
        <v>43988.557999999997</v>
      </c>
      <c r="D30" s="14" t="str">
        <f t="shared" si="3"/>
        <v>vis</v>
      </c>
      <c r="E30" s="52">
        <f>VLOOKUP(C30,Active!C$21:E$973,3,FALSE)</f>
        <v>863.00412495481544</v>
      </c>
      <c r="F30" s="5" t="s">
        <v>106</v>
      </c>
      <c r="G30" s="14" t="str">
        <f t="shared" si="4"/>
        <v>43988.558</v>
      </c>
      <c r="H30" s="44">
        <f t="shared" si="5"/>
        <v>863</v>
      </c>
      <c r="I30" s="53" t="s">
        <v>197</v>
      </c>
      <c r="J30" s="54" t="s">
        <v>198</v>
      </c>
      <c r="K30" s="53">
        <v>863</v>
      </c>
      <c r="L30" s="53" t="s">
        <v>151</v>
      </c>
      <c r="M30" s="54" t="s">
        <v>143</v>
      </c>
      <c r="N30" s="54"/>
      <c r="O30" s="55" t="s">
        <v>144</v>
      </c>
      <c r="P30" s="55" t="s">
        <v>199</v>
      </c>
    </row>
    <row r="31" spans="1:16" ht="12.75" customHeight="1" thickBot="1">
      <c r="A31" s="44" t="str">
        <f t="shared" si="0"/>
        <v> BBS 44 </v>
      </c>
      <c r="B31" s="5" t="str">
        <f t="shared" si="1"/>
        <v>II</v>
      </c>
      <c r="C31" s="44">
        <f t="shared" si="2"/>
        <v>44028.506999999998</v>
      </c>
      <c r="D31" s="14" t="str">
        <f t="shared" si="3"/>
        <v>vis</v>
      </c>
      <c r="E31" s="52">
        <f>VLOOKUP(C31,Active!C$21:E$973,3,FALSE)</f>
        <v>894.49996694627328</v>
      </c>
      <c r="F31" s="5" t="s">
        <v>106</v>
      </c>
      <c r="G31" s="14" t="str">
        <f t="shared" si="4"/>
        <v>44028.507</v>
      </c>
      <c r="H31" s="44">
        <f t="shared" si="5"/>
        <v>894.5</v>
      </c>
      <c r="I31" s="53" t="s">
        <v>200</v>
      </c>
      <c r="J31" s="54" t="s">
        <v>201</v>
      </c>
      <c r="K31" s="53">
        <v>894.5</v>
      </c>
      <c r="L31" s="53" t="s">
        <v>148</v>
      </c>
      <c r="M31" s="54" t="s">
        <v>143</v>
      </c>
      <c r="N31" s="54"/>
      <c r="O31" s="55" t="s">
        <v>144</v>
      </c>
      <c r="P31" s="55" t="s">
        <v>202</v>
      </c>
    </row>
    <row r="32" spans="1:16" ht="12.75" customHeight="1" thickBot="1">
      <c r="A32" s="44" t="str">
        <f t="shared" si="0"/>
        <v> BBS 44 </v>
      </c>
      <c r="B32" s="5" t="str">
        <f t="shared" si="1"/>
        <v>I</v>
      </c>
      <c r="C32" s="44">
        <f t="shared" si="2"/>
        <v>44087.489000000001</v>
      </c>
      <c r="D32" s="14" t="str">
        <f t="shared" si="3"/>
        <v>vis</v>
      </c>
      <c r="E32" s="52">
        <f>VLOOKUP(C32,Active!C$21:E$973,3,FALSE)</f>
        <v>941.00145014585917</v>
      </c>
      <c r="F32" s="5" t="s">
        <v>106</v>
      </c>
      <c r="G32" s="14" t="str">
        <f t="shared" si="4"/>
        <v>44087.489</v>
      </c>
      <c r="H32" s="44">
        <f t="shared" si="5"/>
        <v>941</v>
      </c>
      <c r="I32" s="53" t="s">
        <v>203</v>
      </c>
      <c r="J32" s="54" t="s">
        <v>204</v>
      </c>
      <c r="K32" s="53">
        <v>941</v>
      </c>
      <c r="L32" s="53" t="s">
        <v>163</v>
      </c>
      <c r="M32" s="54" t="s">
        <v>143</v>
      </c>
      <c r="N32" s="54"/>
      <c r="O32" s="55" t="s">
        <v>144</v>
      </c>
      <c r="P32" s="55" t="s">
        <v>202</v>
      </c>
    </row>
    <row r="33" spans="1:16" ht="12.75" customHeight="1" thickBot="1">
      <c r="A33" s="44" t="str">
        <f t="shared" si="0"/>
        <v> BBS 45 </v>
      </c>
      <c r="B33" s="5" t="str">
        <f t="shared" si="1"/>
        <v>II</v>
      </c>
      <c r="C33" s="44">
        <f t="shared" si="2"/>
        <v>44136.322</v>
      </c>
      <c r="D33" s="14" t="str">
        <f t="shared" si="3"/>
        <v>vis</v>
      </c>
      <c r="E33" s="52">
        <f>VLOOKUP(C33,Active!C$21:E$973,3,FALSE)</f>
        <v>979.50144894354617</v>
      </c>
      <c r="F33" s="5" t="s">
        <v>106</v>
      </c>
      <c r="G33" s="14" t="str">
        <f t="shared" si="4"/>
        <v>44136.322</v>
      </c>
      <c r="H33" s="44">
        <f t="shared" si="5"/>
        <v>979.5</v>
      </c>
      <c r="I33" s="53" t="s">
        <v>205</v>
      </c>
      <c r="J33" s="54" t="s">
        <v>206</v>
      </c>
      <c r="K33" s="53">
        <v>979.5</v>
      </c>
      <c r="L33" s="53" t="s">
        <v>207</v>
      </c>
      <c r="M33" s="54" t="s">
        <v>143</v>
      </c>
      <c r="N33" s="54"/>
      <c r="O33" s="55" t="s">
        <v>144</v>
      </c>
      <c r="P33" s="55" t="s">
        <v>208</v>
      </c>
    </row>
    <row r="34" spans="1:16" ht="12.75" customHeight="1" thickBot="1">
      <c r="A34" s="44" t="str">
        <f t="shared" si="0"/>
        <v> BBS 46 </v>
      </c>
      <c r="B34" s="5" t="str">
        <f t="shared" si="1"/>
        <v>I</v>
      </c>
      <c r="C34" s="44">
        <f t="shared" si="2"/>
        <v>44220.656999999999</v>
      </c>
      <c r="D34" s="14" t="str">
        <f t="shared" si="3"/>
        <v>vis</v>
      </c>
      <c r="E34" s="52">
        <f>VLOOKUP(C34,Active!C$21:E$973,3,FALSE)</f>
        <v>1045.9912693232689</v>
      </c>
      <c r="F34" s="5" t="s">
        <v>106</v>
      </c>
      <c r="G34" s="14" t="str">
        <f t="shared" si="4"/>
        <v>44220.657</v>
      </c>
      <c r="H34" s="44">
        <f t="shared" si="5"/>
        <v>1046</v>
      </c>
      <c r="I34" s="53" t="s">
        <v>209</v>
      </c>
      <c r="J34" s="54" t="s">
        <v>210</v>
      </c>
      <c r="K34" s="53">
        <v>1046</v>
      </c>
      <c r="L34" s="53" t="s">
        <v>211</v>
      </c>
      <c r="M34" s="54" t="s">
        <v>143</v>
      </c>
      <c r="N34" s="54"/>
      <c r="O34" s="55" t="s">
        <v>144</v>
      </c>
      <c r="P34" s="55" t="s">
        <v>212</v>
      </c>
    </row>
    <row r="35" spans="1:16" ht="12.75" customHeight="1" thickBot="1">
      <c r="A35" s="44" t="str">
        <f t="shared" si="0"/>
        <v> BBS 47 </v>
      </c>
      <c r="B35" s="5" t="str">
        <f t="shared" si="1"/>
        <v>I</v>
      </c>
      <c r="C35" s="44">
        <f t="shared" si="2"/>
        <v>44342.430999999997</v>
      </c>
      <c r="D35" s="14" t="str">
        <f t="shared" si="3"/>
        <v>vis</v>
      </c>
      <c r="E35" s="52">
        <f>VLOOKUP(C35,Active!C$21:E$973,3,FALSE)</f>
        <v>1141.9980445283468</v>
      </c>
      <c r="F35" s="5" t="s">
        <v>106</v>
      </c>
      <c r="G35" s="14" t="str">
        <f t="shared" si="4"/>
        <v>44342.431</v>
      </c>
      <c r="H35" s="44">
        <f t="shared" si="5"/>
        <v>1142</v>
      </c>
      <c r="I35" s="53" t="s">
        <v>215</v>
      </c>
      <c r="J35" s="54" t="s">
        <v>216</v>
      </c>
      <c r="K35" s="53">
        <v>1142</v>
      </c>
      <c r="L35" s="53" t="s">
        <v>195</v>
      </c>
      <c r="M35" s="54" t="s">
        <v>143</v>
      </c>
      <c r="N35" s="54"/>
      <c r="O35" s="55" t="s">
        <v>144</v>
      </c>
      <c r="P35" s="55" t="s">
        <v>217</v>
      </c>
    </row>
    <row r="36" spans="1:16" ht="12.75" customHeight="1" thickBot="1">
      <c r="A36" s="44" t="str">
        <f t="shared" si="0"/>
        <v> BBS 48 </v>
      </c>
      <c r="B36" s="5" t="str">
        <f t="shared" si="1"/>
        <v>I</v>
      </c>
      <c r="C36" s="44">
        <f t="shared" si="2"/>
        <v>44371.603999999999</v>
      </c>
      <c r="D36" s="14" t="str">
        <f t="shared" si="3"/>
        <v>vis</v>
      </c>
      <c r="E36" s="52">
        <f>VLOOKUP(C36,Active!C$21:E$973,3,FALSE)</f>
        <v>1164.9980745270168</v>
      </c>
      <c r="F36" s="5" t="s">
        <v>106</v>
      </c>
      <c r="G36" s="14" t="str">
        <f t="shared" si="4"/>
        <v>44371.604</v>
      </c>
      <c r="H36" s="44">
        <f t="shared" si="5"/>
        <v>1165</v>
      </c>
      <c r="I36" s="53" t="s">
        <v>218</v>
      </c>
      <c r="J36" s="54" t="s">
        <v>219</v>
      </c>
      <c r="K36" s="53">
        <v>1165</v>
      </c>
      <c r="L36" s="53" t="s">
        <v>195</v>
      </c>
      <c r="M36" s="54" t="s">
        <v>143</v>
      </c>
      <c r="N36" s="54"/>
      <c r="O36" s="55" t="s">
        <v>144</v>
      </c>
      <c r="P36" s="55" t="s">
        <v>220</v>
      </c>
    </row>
    <row r="37" spans="1:16" ht="12.75" customHeight="1" thickBot="1">
      <c r="A37" s="44" t="str">
        <f t="shared" si="0"/>
        <v> BBS 49 </v>
      </c>
      <c r="B37" s="5" t="str">
        <f t="shared" si="1"/>
        <v>II</v>
      </c>
      <c r="C37" s="44">
        <f t="shared" si="2"/>
        <v>44453.421000000002</v>
      </c>
      <c r="D37" s="14" t="str">
        <f t="shared" si="3"/>
        <v>vis</v>
      </c>
      <c r="E37" s="52">
        <f>VLOOKUP(C37,Active!C$21:E$973,3,FALSE)</f>
        <v>1229.5027005305503</v>
      </c>
      <c r="F37" s="5" t="s">
        <v>106</v>
      </c>
      <c r="G37" s="14" t="str">
        <f t="shared" si="4"/>
        <v>44453.421</v>
      </c>
      <c r="H37" s="44">
        <f t="shared" si="5"/>
        <v>1229.5</v>
      </c>
      <c r="I37" s="53" t="s">
        <v>221</v>
      </c>
      <c r="J37" s="54" t="s">
        <v>222</v>
      </c>
      <c r="K37" s="53">
        <v>1229.5</v>
      </c>
      <c r="L37" s="53" t="s">
        <v>151</v>
      </c>
      <c r="M37" s="54" t="s">
        <v>143</v>
      </c>
      <c r="N37" s="54"/>
      <c r="O37" s="55" t="s">
        <v>144</v>
      </c>
      <c r="P37" s="55" t="s">
        <v>223</v>
      </c>
    </row>
    <row r="38" spans="1:16" ht="12.75" customHeight="1" thickBot="1">
      <c r="A38" s="44" t="str">
        <f t="shared" si="0"/>
        <v> BBS 49 </v>
      </c>
      <c r="B38" s="5" t="str">
        <f t="shared" si="1"/>
        <v>II</v>
      </c>
      <c r="C38" s="44">
        <f t="shared" si="2"/>
        <v>44458.491000000002</v>
      </c>
      <c r="D38" s="14" t="str">
        <f t="shared" si="3"/>
        <v>vis</v>
      </c>
      <c r="E38" s="52">
        <f>VLOOKUP(C38,Active!C$21:E$973,3,FALSE)</f>
        <v>1233.4998949258213</v>
      </c>
      <c r="F38" s="5" t="s">
        <v>106</v>
      </c>
      <c r="G38" s="14" t="str">
        <f t="shared" si="4"/>
        <v>44458.491</v>
      </c>
      <c r="H38" s="44">
        <f t="shared" si="5"/>
        <v>1233.5</v>
      </c>
      <c r="I38" s="53" t="s">
        <v>224</v>
      </c>
      <c r="J38" s="54" t="s">
        <v>225</v>
      </c>
      <c r="K38" s="53">
        <v>1233.5</v>
      </c>
      <c r="L38" s="53" t="s">
        <v>148</v>
      </c>
      <c r="M38" s="54" t="s">
        <v>143</v>
      </c>
      <c r="N38" s="54"/>
      <c r="O38" s="55" t="s">
        <v>144</v>
      </c>
      <c r="P38" s="55" t="s">
        <v>223</v>
      </c>
    </row>
    <row r="39" spans="1:16" ht="12.75" customHeight="1" thickBot="1">
      <c r="A39" s="44" t="str">
        <f t="shared" si="0"/>
        <v> BBS 50 </v>
      </c>
      <c r="B39" s="5" t="str">
        <f t="shared" si="1"/>
        <v>II</v>
      </c>
      <c r="C39" s="44">
        <f t="shared" si="2"/>
        <v>44486.400000000001</v>
      </c>
      <c r="D39" s="14" t="str">
        <f t="shared" si="3"/>
        <v>vis</v>
      </c>
      <c r="E39" s="52">
        <f>VLOOKUP(C39,Active!C$21:E$973,3,FALSE)</f>
        <v>1255.5033857300859</v>
      </c>
      <c r="F39" s="5" t="s">
        <v>106</v>
      </c>
      <c r="G39" s="14" t="str">
        <f t="shared" si="4"/>
        <v>44486.400</v>
      </c>
      <c r="H39" s="44">
        <f t="shared" si="5"/>
        <v>1255.5</v>
      </c>
      <c r="I39" s="53" t="s">
        <v>226</v>
      </c>
      <c r="J39" s="54" t="s">
        <v>227</v>
      </c>
      <c r="K39" s="53">
        <v>1255.5</v>
      </c>
      <c r="L39" s="53" t="s">
        <v>151</v>
      </c>
      <c r="M39" s="54" t="s">
        <v>143</v>
      </c>
      <c r="N39" s="54"/>
      <c r="O39" s="55" t="s">
        <v>144</v>
      </c>
      <c r="P39" s="55" t="s">
        <v>228</v>
      </c>
    </row>
    <row r="40" spans="1:16" ht="12.75" customHeight="1" thickBot="1">
      <c r="A40" s="44" t="str">
        <f t="shared" si="0"/>
        <v> BBS 50 </v>
      </c>
      <c r="B40" s="5" t="str">
        <f t="shared" si="1"/>
        <v>I</v>
      </c>
      <c r="C40" s="44">
        <f t="shared" si="2"/>
        <v>44498.447999999997</v>
      </c>
      <c r="D40" s="14" t="str">
        <f t="shared" si="3"/>
        <v>vis</v>
      </c>
      <c r="E40" s="52">
        <f>VLOOKUP(C40,Active!C$21:E$973,3,FALSE)</f>
        <v>1265.0020441273657</v>
      </c>
      <c r="F40" s="5" t="s">
        <v>106</v>
      </c>
      <c r="G40" s="14" t="str">
        <f t="shared" si="4"/>
        <v>44498.448</v>
      </c>
      <c r="H40" s="44">
        <f t="shared" si="5"/>
        <v>1265</v>
      </c>
      <c r="I40" s="53" t="s">
        <v>229</v>
      </c>
      <c r="J40" s="54" t="s">
        <v>230</v>
      </c>
      <c r="K40" s="53">
        <v>1265</v>
      </c>
      <c r="L40" s="53" t="s">
        <v>207</v>
      </c>
      <c r="M40" s="54" t="s">
        <v>143</v>
      </c>
      <c r="N40" s="54"/>
      <c r="O40" s="55" t="s">
        <v>144</v>
      </c>
      <c r="P40" s="55" t="s">
        <v>228</v>
      </c>
    </row>
    <row r="41" spans="1:16" ht="12.75" customHeight="1" thickBot="1">
      <c r="A41" s="44" t="str">
        <f t="shared" si="0"/>
        <v> BBS 52 </v>
      </c>
      <c r="B41" s="5" t="str">
        <f t="shared" si="1"/>
        <v>I</v>
      </c>
      <c r="C41" s="44">
        <f t="shared" si="2"/>
        <v>44612.601999999999</v>
      </c>
      <c r="D41" s="14" t="str">
        <f t="shared" si="3"/>
        <v>vis</v>
      </c>
      <c r="E41" s="52">
        <f>VLOOKUP(C41,Active!C$21:E$973,3,FALSE)</f>
        <v>1355.0012017206197</v>
      </c>
      <c r="F41" s="5" t="s">
        <v>106</v>
      </c>
      <c r="G41" s="14" t="str">
        <f t="shared" si="4"/>
        <v>44612.602</v>
      </c>
      <c r="H41" s="44">
        <f t="shared" si="5"/>
        <v>1355</v>
      </c>
      <c r="I41" s="53" t="s">
        <v>231</v>
      </c>
      <c r="J41" s="54" t="s">
        <v>232</v>
      </c>
      <c r="K41" s="53">
        <v>1355</v>
      </c>
      <c r="L41" s="53" t="s">
        <v>163</v>
      </c>
      <c r="M41" s="54" t="s">
        <v>143</v>
      </c>
      <c r="N41" s="54"/>
      <c r="O41" s="55" t="s">
        <v>144</v>
      </c>
      <c r="P41" s="55" t="s">
        <v>233</v>
      </c>
    </row>
    <row r="42" spans="1:16" ht="12.75" customHeight="1" thickBot="1">
      <c r="A42" s="44" t="str">
        <f t="shared" si="0"/>
        <v> BBS 53 </v>
      </c>
      <c r="B42" s="5" t="str">
        <f t="shared" si="1"/>
        <v>II</v>
      </c>
      <c r="C42" s="44">
        <f t="shared" si="2"/>
        <v>44638.6</v>
      </c>
      <c r="D42" s="14" t="str">
        <f t="shared" si="3"/>
        <v>vis</v>
      </c>
      <c r="E42" s="52">
        <f>VLOOKUP(C42,Active!C$21:E$973,3,FALSE)</f>
        <v>1375.4980577143592</v>
      </c>
      <c r="F42" s="5" t="s">
        <v>106</v>
      </c>
      <c r="G42" s="14" t="str">
        <f t="shared" si="4"/>
        <v>44638.600</v>
      </c>
      <c r="H42" s="44">
        <f t="shared" si="5"/>
        <v>1375.5</v>
      </c>
      <c r="I42" s="53" t="s">
        <v>234</v>
      </c>
      <c r="J42" s="54" t="s">
        <v>235</v>
      </c>
      <c r="K42" s="53">
        <v>1375.5</v>
      </c>
      <c r="L42" s="53" t="s">
        <v>142</v>
      </c>
      <c r="M42" s="54" t="s">
        <v>143</v>
      </c>
      <c r="N42" s="54"/>
      <c r="O42" s="55" t="s">
        <v>144</v>
      </c>
      <c r="P42" s="55" t="s">
        <v>236</v>
      </c>
    </row>
    <row r="43" spans="1:16" ht="12.75" customHeight="1" thickBot="1">
      <c r="A43" s="44" t="str">
        <f t="shared" ref="A43:A74" si="6">P43</f>
        <v> BBS 55 </v>
      </c>
      <c r="B43" s="5" t="str">
        <f t="shared" ref="B43:B74" si="7">IF(H43=INT(H43),"I","II")</f>
        <v>II</v>
      </c>
      <c r="C43" s="44">
        <f t="shared" ref="C43:C74" si="8">1*G43</f>
        <v>44751.487999999998</v>
      </c>
      <c r="D43" s="14" t="str">
        <f t="shared" ref="D43:D74" si="9">VLOOKUP(F43,I$1:J$5,2,FALSE)</f>
        <v>vis</v>
      </c>
      <c r="E43" s="52">
        <f>VLOOKUP(C43,Active!C$21:E$973,3,FALSE)</f>
        <v>1464.4990993106849</v>
      </c>
      <c r="F43" s="5" t="s">
        <v>106</v>
      </c>
      <c r="G43" s="14" t="str">
        <f t="shared" ref="G43:G74" si="10">MID(I43,3,LEN(I43)-3)</f>
        <v>44751.488</v>
      </c>
      <c r="H43" s="44">
        <f t="shared" ref="H43:H74" si="11">1*K43</f>
        <v>1464.5</v>
      </c>
      <c r="I43" s="53" t="s">
        <v>237</v>
      </c>
      <c r="J43" s="54" t="s">
        <v>238</v>
      </c>
      <c r="K43" s="53">
        <v>1464.5</v>
      </c>
      <c r="L43" s="53" t="s">
        <v>239</v>
      </c>
      <c r="M43" s="54" t="s">
        <v>143</v>
      </c>
      <c r="N43" s="54"/>
      <c r="O43" s="55" t="s">
        <v>240</v>
      </c>
      <c r="P43" s="55" t="s">
        <v>241</v>
      </c>
    </row>
    <row r="44" spans="1:16" ht="12.75" customHeight="1" thickBot="1">
      <c r="A44" s="44" t="str">
        <f t="shared" si="6"/>
        <v> BBS 55 </v>
      </c>
      <c r="B44" s="5" t="str">
        <f t="shared" si="7"/>
        <v>II</v>
      </c>
      <c r="C44" s="44">
        <f t="shared" si="8"/>
        <v>44755.294000000002</v>
      </c>
      <c r="D44" s="14" t="str">
        <f t="shared" si="9"/>
        <v>vis</v>
      </c>
      <c r="E44" s="52">
        <f>VLOOKUP(C44,Active!C$21:E$973,3,FALSE)</f>
        <v>1467.4997545115564</v>
      </c>
      <c r="F44" s="5" t="s">
        <v>106</v>
      </c>
      <c r="G44" s="14" t="str">
        <f t="shared" si="10"/>
        <v>44755.294</v>
      </c>
      <c r="H44" s="44">
        <f t="shared" si="11"/>
        <v>1467.5</v>
      </c>
      <c r="I44" s="53" t="s">
        <v>242</v>
      </c>
      <c r="J44" s="54" t="s">
        <v>243</v>
      </c>
      <c r="K44" s="53">
        <v>1467.5</v>
      </c>
      <c r="L44" s="53" t="s">
        <v>148</v>
      </c>
      <c r="M44" s="54" t="s">
        <v>143</v>
      </c>
      <c r="N44" s="54"/>
      <c r="O44" s="55" t="s">
        <v>240</v>
      </c>
      <c r="P44" s="55" t="s">
        <v>241</v>
      </c>
    </row>
    <row r="45" spans="1:16" ht="12.75" customHeight="1" thickBot="1">
      <c r="A45" s="44" t="str">
        <f t="shared" si="6"/>
        <v> BBS 54 </v>
      </c>
      <c r="B45" s="5" t="str">
        <f t="shared" si="7"/>
        <v>II</v>
      </c>
      <c r="C45" s="44">
        <f t="shared" si="8"/>
        <v>44756.563000000002</v>
      </c>
      <c r="D45" s="14" t="str">
        <f t="shared" si="9"/>
        <v>vis</v>
      </c>
      <c r="E45" s="52">
        <f>VLOOKUP(C45,Active!C$21:E$973,3,FALSE)</f>
        <v>1468.5002357122664</v>
      </c>
      <c r="F45" s="5" t="s">
        <v>106</v>
      </c>
      <c r="G45" s="14" t="str">
        <f t="shared" si="10"/>
        <v>44756.563</v>
      </c>
      <c r="H45" s="44">
        <f t="shared" si="11"/>
        <v>1468.5</v>
      </c>
      <c r="I45" s="53" t="s">
        <v>244</v>
      </c>
      <c r="J45" s="54" t="s">
        <v>245</v>
      </c>
      <c r="K45" s="53">
        <v>1468.5</v>
      </c>
      <c r="L45" s="53" t="s">
        <v>148</v>
      </c>
      <c r="M45" s="54" t="s">
        <v>143</v>
      </c>
      <c r="N45" s="54"/>
      <c r="O45" s="55" t="s">
        <v>144</v>
      </c>
      <c r="P45" s="55" t="s">
        <v>246</v>
      </c>
    </row>
    <row r="46" spans="1:16" ht="12.75" customHeight="1" thickBot="1">
      <c r="A46" s="44" t="str">
        <f t="shared" si="6"/>
        <v> BBS 56 </v>
      </c>
      <c r="B46" s="5" t="str">
        <f t="shared" si="7"/>
        <v>II</v>
      </c>
      <c r="C46" s="44">
        <f t="shared" si="8"/>
        <v>44765.438000000002</v>
      </c>
      <c r="D46" s="14" t="str">
        <f t="shared" si="9"/>
        <v>vis</v>
      </c>
      <c r="E46" s="52">
        <f>VLOOKUP(C46,Active!C$21:E$973,3,FALSE)</f>
        <v>1475.4972969071446</v>
      </c>
      <c r="F46" s="5" t="s">
        <v>106</v>
      </c>
      <c r="G46" s="14" t="str">
        <f t="shared" si="10"/>
        <v>44765.438</v>
      </c>
      <c r="H46" s="44">
        <f t="shared" si="11"/>
        <v>1475.5</v>
      </c>
      <c r="I46" s="53" t="s">
        <v>247</v>
      </c>
      <c r="J46" s="54" t="s">
        <v>248</v>
      </c>
      <c r="K46" s="53">
        <v>1475.5</v>
      </c>
      <c r="L46" s="53" t="s">
        <v>195</v>
      </c>
      <c r="M46" s="54" t="s">
        <v>143</v>
      </c>
      <c r="N46" s="54"/>
      <c r="O46" s="55" t="s">
        <v>240</v>
      </c>
      <c r="P46" s="55" t="s">
        <v>249</v>
      </c>
    </row>
    <row r="47" spans="1:16" ht="12.75" customHeight="1" thickBot="1">
      <c r="A47" s="44" t="str">
        <f t="shared" si="6"/>
        <v> BBS 56 </v>
      </c>
      <c r="B47" s="5" t="str">
        <f t="shared" si="7"/>
        <v>I</v>
      </c>
      <c r="C47" s="44">
        <f t="shared" si="8"/>
        <v>44777.493999999999</v>
      </c>
      <c r="D47" s="14" t="str">
        <f t="shared" si="9"/>
        <v>vis</v>
      </c>
      <c r="E47" s="52">
        <f>VLOOKUP(C47,Active!C$21:E$973,3,FALSE)</f>
        <v>1485.0022625145168</v>
      </c>
      <c r="F47" s="5" t="s">
        <v>106</v>
      </c>
      <c r="G47" s="14" t="str">
        <f t="shared" si="10"/>
        <v>44777.494</v>
      </c>
      <c r="H47" s="44">
        <f t="shared" si="11"/>
        <v>1485</v>
      </c>
      <c r="I47" s="53" t="s">
        <v>252</v>
      </c>
      <c r="J47" s="54" t="s">
        <v>253</v>
      </c>
      <c r="K47" s="53">
        <v>1485</v>
      </c>
      <c r="L47" s="53" t="s">
        <v>207</v>
      </c>
      <c r="M47" s="54" t="s">
        <v>143</v>
      </c>
      <c r="N47" s="54"/>
      <c r="O47" s="55" t="s">
        <v>240</v>
      </c>
      <c r="P47" s="55" t="s">
        <v>249</v>
      </c>
    </row>
    <row r="48" spans="1:16" ht="12.75" customHeight="1" thickBot="1">
      <c r="A48" s="44" t="str">
        <f t="shared" si="6"/>
        <v> BBS 56 </v>
      </c>
      <c r="B48" s="5" t="str">
        <f t="shared" si="7"/>
        <v>II</v>
      </c>
      <c r="C48" s="44">
        <f t="shared" si="8"/>
        <v>44784.466</v>
      </c>
      <c r="D48" s="14" t="str">
        <f t="shared" si="9"/>
        <v>vis</v>
      </c>
      <c r="E48" s="52">
        <f>VLOOKUP(C48,Active!C$21:E$973,3,FALSE)</f>
        <v>1490.498996108962</v>
      </c>
      <c r="F48" s="5" t="s">
        <v>106</v>
      </c>
      <c r="G48" s="14" t="str">
        <f t="shared" si="10"/>
        <v>44784.466</v>
      </c>
      <c r="H48" s="44">
        <f t="shared" si="11"/>
        <v>1490.5</v>
      </c>
      <c r="I48" s="53" t="s">
        <v>254</v>
      </c>
      <c r="J48" s="54" t="s">
        <v>255</v>
      </c>
      <c r="K48" s="53">
        <v>1490.5</v>
      </c>
      <c r="L48" s="53" t="s">
        <v>239</v>
      </c>
      <c r="M48" s="54" t="s">
        <v>143</v>
      </c>
      <c r="N48" s="54"/>
      <c r="O48" s="55" t="s">
        <v>240</v>
      </c>
      <c r="P48" s="55" t="s">
        <v>249</v>
      </c>
    </row>
    <row r="49" spans="1:16" ht="12.75" customHeight="1" thickBot="1">
      <c r="A49" s="44" t="str">
        <f t="shared" si="6"/>
        <v> BBS 56 </v>
      </c>
      <c r="B49" s="5" t="str">
        <f t="shared" si="7"/>
        <v>I</v>
      </c>
      <c r="C49" s="44">
        <f t="shared" si="8"/>
        <v>44832.375999999997</v>
      </c>
      <c r="D49" s="14" t="str">
        <f t="shared" si="9"/>
        <v>vis</v>
      </c>
      <c r="E49" s="52">
        <f>VLOOKUP(C49,Active!C$21:E$973,3,FALSE)</f>
        <v>1528.2713005423798</v>
      </c>
      <c r="F49" s="5" t="s">
        <v>106</v>
      </c>
      <c r="G49" s="14" t="str">
        <f t="shared" si="10"/>
        <v>44832.376</v>
      </c>
      <c r="H49" s="44">
        <f t="shared" si="11"/>
        <v>1528</v>
      </c>
      <c r="I49" s="53" t="s">
        <v>256</v>
      </c>
      <c r="J49" s="54" t="s">
        <v>257</v>
      </c>
      <c r="K49" s="53">
        <v>1528</v>
      </c>
      <c r="L49" s="53" t="s">
        <v>258</v>
      </c>
      <c r="M49" s="54" t="s">
        <v>143</v>
      </c>
      <c r="N49" s="54"/>
      <c r="O49" s="55" t="s">
        <v>144</v>
      </c>
      <c r="P49" s="55" t="s">
        <v>249</v>
      </c>
    </row>
    <row r="50" spans="1:16" ht="12.75" customHeight="1" thickBot="1">
      <c r="A50" s="44" t="str">
        <f t="shared" si="6"/>
        <v> BBS 56 </v>
      </c>
      <c r="B50" s="5" t="str">
        <f t="shared" si="7"/>
        <v>II</v>
      </c>
      <c r="C50" s="44">
        <f t="shared" si="8"/>
        <v>44869.451000000001</v>
      </c>
      <c r="D50" s="14" t="str">
        <f t="shared" si="9"/>
        <v>vis</v>
      </c>
      <c r="E50" s="52">
        <f>VLOOKUP(C50,Active!C$21:E$973,3,FALSE)</f>
        <v>1557.5012773085923</v>
      </c>
      <c r="F50" s="5" t="s">
        <v>106</v>
      </c>
      <c r="G50" s="14" t="str">
        <f t="shared" si="10"/>
        <v>44869.451</v>
      </c>
      <c r="H50" s="44">
        <f t="shared" si="11"/>
        <v>1557.5</v>
      </c>
      <c r="I50" s="53" t="s">
        <v>259</v>
      </c>
      <c r="J50" s="54" t="s">
        <v>260</v>
      </c>
      <c r="K50" s="53">
        <v>1557.5</v>
      </c>
      <c r="L50" s="53" t="s">
        <v>207</v>
      </c>
      <c r="M50" s="54" t="s">
        <v>143</v>
      </c>
      <c r="N50" s="54"/>
      <c r="O50" s="55" t="s">
        <v>240</v>
      </c>
      <c r="P50" s="55" t="s">
        <v>249</v>
      </c>
    </row>
    <row r="51" spans="1:16" ht="12.75" customHeight="1" thickBot="1">
      <c r="A51" s="44" t="str">
        <f t="shared" si="6"/>
        <v> BBS 57 </v>
      </c>
      <c r="B51" s="5" t="str">
        <f t="shared" si="7"/>
        <v>II</v>
      </c>
      <c r="C51" s="44">
        <f t="shared" si="8"/>
        <v>44911.307999999997</v>
      </c>
      <c r="D51" s="14" t="str">
        <f t="shared" si="9"/>
        <v>vis</v>
      </c>
      <c r="E51" s="52">
        <f>VLOOKUP(C51,Active!C$21:E$973,3,FALSE)</f>
        <v>1590.501388906788</v>
      </c>
      <c r="F51" s="5" t="s">
        <v>106</v>
      </c>
      <c r="G51" s="14" t="str">
        <f t="shared" si="10"/>
        <v>44911.308</v>
      </c>
      <c r="H51" s="44">
        <f t="shared" si="11"/>
        <v>1590.5</v>
      </c>
      <c r="I51" s="53" t="s">
        <v>261</v>
      </c>
      <c r="J51" s="54" t="s">
        <v>262</v>
      </c>
      <c r="K51" s="53">
        <v>1590.5</v>
      </c>
      <c r="L51" s="53" t="s">
        <v>207</v>
      </c>
      <c r="M51" s="54" t="s">
        <v>143</v>
      </c>
      <c r="N51" s="54"/>
      <c r="O51" s="55" t="s">
        <v>144</v>
      </c>
      <c r="P51" s="55" t="s">
        <v>263</v>
      </c>
    </row>
    <row r="52" spans="1:16" ht="12.75" customHeight="1" thickBot="1">
      <c r="A52" s="44" t="str">
        <f t="shared" si="6"/>
        <v> BBS 60 </v>
      </c>
      <c r="B52" s="5" t="str">
        <f t="shared" si="7"/>
        <v>I</v>
      </c>
      <c r="C52" s="44">
        <f t="shared" si="8"/>
        <v>45079.38</v>
      </c>
      <c r="D52" s="14" t="str">
        <f t="shared" si="9"/>
        <v>vis</v>
      </c>
      <c r="E52" s="52">
        <f>VLOOKUP(C52,Active!C$21:E$973,3,FALSE)</f>
        <v>1723.0095657119205</v>
      </c>
      <c r="F52" s="5" t="s">
        <v>106</v>
      </c>
      <c r="G52" s="14" t="str">
        <f t="shared" si="10"/>
        <v>45079.380</v>
      </c>
      <c r="H52" s="44">
        <f t="shared" si="11"/>
        <v>1723</v>
      </c>
      <c r="I52" s="53" t="s">
        <v>264</v>
      </c>
      <c r="J52" s="54" t="s">
        <v>265</v>
      </c>
      <c r="K52" s="53">
        <v>1723</v>
      </c>
      <c r="L52" s="53" t="s">
        <v>266</v>
      </c>
      <c r="M52" s="54" t="s">
        <v>143</v>
      </c>
      <c r="N52" s="54"/>
      <c r="O52" s="55" t="s">
        <v>144</v>
      </c>
      <c r="P52" s="55" t="s">
        <v>267</v>
      </c>
    </row>
    <row r="53" spans="1:16" ht="12.75" customHeight="1" thickBot="1">
      <c r="A53" s="44" t="str">
        <f t="shared" si="6"/>
        <v> BBS 60 </v>
      </c>
      <c r="B53" s="5" t="str">
        <f t="shared" si="7"/>
        <v>I</v>
      </c>
      <c r="C53" s="44">
        <f t="shared" si="8"/>
        <v>45103.474999999999</v>
      </c>
      <c r="D53" s="14" t="str">
        <f t="shared" si="9"/>
        <v>vis</v>
      </c>
      <c r="E53" s="52">
        <f>VLOOKUP(C53,Active!C$21:E$973,3,FALSE)</f>
        <v>1742.006094105227</v>
      </c>
      <c r="F53" s="5" t="s">
        <v>106</v>
      </c>
      <c r="G53" s="14" t="str">
        <f t="shared" si="10"/>
        <v>45103.475</v>
      </c>
      <c r="H53" s="44">
        <f t="shared" si="11"/>
        <v>1742</v>
      </c>
      <c r="I53" s="53" t="s">
        <v>268</v>
      </c>
      <c r="J53" s="54" t="s">
        <v>269</v>
      </c>
      <c r="K53" s="53">
        <v>1742</v>
      </c>
      <c r="L53" s="53" t="s">
        <v>166</v>
      </c>
      <c r="M53" s="54" t="s">
        <v>143</v>
      </c>
      <c r="N53" s="54"/>
      <c r="O53" s="55" t="s">
        <v>144</v>
      </c>
      <c r="P53" s="55" t="s">
        <v>267</v>
      </c>
    </row>
    <row r="54" spans="1:16" ht="12.75" customHeight="1" thickBot="1">
      <c r="A54" s="44" t="str">
        <f t="shared" si="6"/>
        <v> BBS 61 </v>
      </c>
      <c r="B54" s="5" t="str">
        <f t="shared" si="7"/>
        <v>I</v>
      </c>
      <c r="C54" s="44">
        <f t="shared" si="8"/>
        <v>45136.445</v>
      </c>
      <c r="D54" s="14" t="str">
        <f t="shared" si="9"/>
        <v>vis</v>
      </c>
      <c r="E54" s="52">
        <f>VLOOKUP(C54,Active!C$21:E$973,3,FALSE)</f>
        <v>1767.9996836934115</v>
      </c>
      <c r="F54" s="5" t="s">
        <v>106</v>
      </c>
      <c r="G54" s="14" t="str">
        <f t="shared" si="10"/>
        <v>45136.445</v>
      </c>
      <c r="H54" s="44">
        <f t="shared" si="11"/>
        <v>1768</v>
      </c>
      <c r="I54" s="53" t="s">
        <v>270</v>
      </c>
      <c r="J54" s="54" t="s">
        <v>271</v>
      </c>
      <c r="K54" s="53">
        <v>1768</v>
      </c>
      <c r="L54" s="53" t="s">
        <v>239</v>
      </c>
      <c r="M54" s="54" t="s">
        <v>143</v>
      </c>
      <c r="N54" s="54"/>
      <c r="O54" s="55" t="s">
        <v>240</v>
      </c>
      <c r="P54" s="55" t="s">
        <v>272</v>
      </c>
    </row>
    <row r="55" spans="1:16" ht="12.75" customHeight="1" thickBot="1">
      <c r="A55" s="44" t="str">
        <f t="shared" si="6"/>
        <v> BBS 61 </v>
      </c>
      <c r="B55" s="5" t="str">
        <f t="shared" si="7"/>
        <v>II</v>
      </c>
      <c r="C55" s="44">
        <f t="shared" si="8"/>
        <v>45138.347999999998</v>
      </c>
      <c r="D55" s="14" t="str">
        <f t="shared" si="9"/>
        <v>vis</v>
      </c>
      <c r="E55" s="52">
        <f>VLOOKUP(C55,Active!C$21:E$973,3,FALSE)</f>
        <v>1769.5000112938444</v>
      </c>
      <c r="F55" s="5" t="s">
        <v>106</v>
      </c>
      <c r="G55" s="14" t="str">
        <f t="shared" si="10"/>
        <v>45138.348</v>
      </c>
      <c r="H55" s="44">
        <f t="shared" si="11"/>
        <v>1769.5</v>
      </c>
      <c r="I55" s="53" t="s">
        <v>273</v>
      </c>
      <c r="J55" s="54" t="s">
        <v>274</v>
      </c>
      <c r="K55" s="53">
        <v>1769.5</v>
      </c>
      <c r="L55" s="53" t="s">
        <v>148</v>
      </c>
      <c r="M55" s="54" t="s">
        <v>143</v>
      </c>
      <c r="N55" s="54"/>
      <c r="O55" s="55" t="s">
        <v>240</v>
      </c>
      <c r="P55" s="55" t="s">
        <v>272</v>
      </c>
    </row>
    <row r="56" spans="1:16" ht="12.75" customHeight="1" thickBot="1">
      <c r="A56" s="44" t="str">
        <f t="shared" si="6"/>
        <v> BBS 61 </v>
      </c>
      <c r="B56" s="5" t="str">
        <f t="shared" si="7"/>
        <v>I</v>
      </c>
      <c r="C56" s="44">
        <f t="shared" si="8"/>
        <v>45141.514999999999</v>
      </c>
      <c r="D56" s="14" t="str">
        <f t="shared" si="9"/>
        <v>vis</v>
      </c>
      <c r="E56" s="52">
        <f>VLOOKUP(C56,Active!C$21:E$973,3,FALSE)</f>
        <v>1771.9968780886825</v>
      </c>
      <c r="F56" s="5" t="s">
        <v>106</v>
      </c>
      <c r="G56" s="14" t="str">
        <f t="shared" si="10"/>
        <v>45141.515</v>
      </c>
      <c r="H56" s="44">
        <f t="shared" si="11"/>
        <v>1772</v>
      </c>
      <c r="I56" s="53" t="s">
        <v>275</v>
      </c>
      <c r="J56" s="54" t="s">
        <v>276</v>
      </c>
      <c r="K56" s="53">
        <v>1772</v>
      </c>
      <c r="L56" s="53" t="s">
        <v>191</v>
      </c>
      <c r="M56" s="54" t="s">
        <v>143</v>
      </c>
      <c r="N56" s="54"/>
      <c r="O56" s="55" t="s">
        <v>144</v>
      </c>
      <c r="P56" s="55" t="s">
        <v>272</v>
      </c>
    </row>
    <row r="57" spans="1:16" ht="12.75" customHeight="1" thickBot="1">
      <c r="A57" s="44" t="str">
        <f t="shared" si="6"/>
        <v> BBS 61 </v>
      </c>
      <c r="B57" s="5" t="str">
        <f t="shared" si="7"/>
        <v>II</v>
      </c>
      <c r="C57" s="44">
        <f t="shared" si="8"/>
        <v>45148.493000000002</v>
      </c>
      <c r="D57" s="14" t="str">
        <f t="shared" si="9"/>
        <v>vis</v>
      </c>
      <c r="E57" s="52">
        <f>VLOOKUP(C57,Active!C$21:E$973,3,FALSE)</f>
        <v>1777.4983420906972</v>
      </c>
      <c r="F57" s="5" t="s">
        <v>106</v>
      </c>
      <c r="G57" s="14" t="str">
        <f t="shared" si="10"/>
        <v>45148.493</v>
      </c>
      <c r="H57" s="44">
        <f t="shared" si="11"/>
        <v>1777.5</v>
      </c>
      <c r="I57" s="53" t="s">
        <v>277</v>
      </c>
      <c r="J57" s="54" t="s">
        <v>278</v>
      </c>
      <c r="K57" s="53">
        <v>1777.5</v>
      </c>
      <c r="L57" s="53" t="s">
        <v>142</v>
      </c>
      <c r="M57" s="54" t="s">
        <v>143</v>
      </c>
      <c r="N57" s="54"/>
      <c r="O57" s="55" t="s">
        <v>240</v>
      </c>
      <c r="P57" s="55" t="s">
        <v>272</v>
      </c>
    </row>
    <row r="58" spans="1:16" ht="12.75" customHeight="1" thickBot="1">
      <c r="A58" s="44" t="str">
        <f t="shared" si="6"/>
        <v> BBS 65 </v>
      </c>
      <c r="B58" s="5" t="str">
        <f t="shared" si="7"/>
        <v>I</v>
      </c>
      <c r="C58" s="44">
        <f t="shared" si="8"/>
        <v>45401.54</v>
      </c>
      <c r="D58" s="14" t="str">
        <f t="shared" si="9"/>
        <v>vis</v>
      </c>
      <c r="E58" s="52">
        <f>VLOOKUP(C58,Active!C$21:E$973,3,FALSE)</f>
        <v>1977.0009160828442</v>
      </c>
      <c r="F58" s="5" t="s">
        <v>106</v>
      </c>
      <c r="G58" s="14" t="str">
        <f t="shared" si="10"/>
        <v>45401.540</v>
      </c>
      <c r="H58" s="44">
        <f t="shared" si="11"/>
        <v>1977</v>
      </c>
      <c r="I58" s="53" t="s">
        <v>279</v>
      </c>
      <c r="J58" s="54" t="s">
        <v>280</v>
      </c>
      <c r="K58" s="53">
        <v>1977</v>
      </c>
      <c r="L58" s="53" t="s">
        <v>148</v>
      </c>
      <c r="M58" s="54" t="s">
        <v>143</v>
      </c>
      <c r="N58" s="54"/>
      <c r="O58" s="55" t="s">
        <v>144</v>
      </c>
      <c r="P58" s="55" t="s">
        <v>281</v>
      </c>
    </row>
    <row r="59" spans="1:16" ht="12.75" customHeight="1" thickBot="1">
      <c r="A59" s="44" t="str">
        <f t="shared" si="6"/>
        <v> BBS 66 </v>
      </c>
      <c r="B59" s="5" t="str">
        <f t="shared" si="7"/>
        <v>II</v>
      </c>
      <c r="C59" s="44">
        <f t="shared" si="8"/>
        <v>45460.521000000001</v>
      </c>
      <c r="D59" s="14" t="str">
        <f t="shared" si="9"/>
        <v>vis</v>
      </c>
      <c r="E59" s="52">
        <f>VLOOKUP(C59,Active!C$21:E$973,3,FALSE)</f>
        <v>2023.5016108811658</v>
      </c>
      <c r="F59" s="5" t="s">
        <v>106</v>
      </c>
      <c r="G59" s="14" t="str">
        <f t="shared" si="10"/>
        <v>45460.521</v>
      </c>
      <c r="H59" s="44">
        <f t="shared" si="11"/>
        <v>2023.5</v>
      </c>
      <c r="I59" s="53" t="s">
        <v>282</v>
      </c>
      <c r="J59" s="54" t="s">
        <v>283</v>
      </c>
      <c r="K59" s="53">
        <v>2023.5</v>
      </c>
      <c r="L59" s="53" t="s">
        <v>207</v>
      </c>
      <c r="M59" s="54" t="s">
        <v>143</v>
      </c>
      <c r="N59" s="54"/>
      <c r="O59" s="55" t="s">
        <v>144</v>
      </c>
      <c r="P59" s="55" t="s">
        <v>284</v>
      </c>
    </row>
    <row r="60" spans="1:16" ht="12.75" customHeight="1" thickBot="1">
      <c r="A60" s="44" t="str">
        <f t="shared" si="6"/>
        <v> BBS 67 </v>
      </c>
      <c r="B60" s="5" t="str">
        <f t="shared" si="7"/>
        <v>II</v>
      </c>
      <c r="C60" s="44">
        <f t="shared" si="8"/>
        <v>45493.502</v>
      </c>
      <c r="D60" s="14" t="str">
        <f t="shared" si="9"/>
        <v>vis</v>
      </c>
      <c r="E60" s="52">
        <f>VLOOKUP(C60,Active!C$21:E$973,3,FALSE)</f>
        <v>2049.5038728832246</v>
      </c>
      <c r="F60" s="5" t="s">
        <v>106</v>
      </c>
      <c r="G60" s="14" t="str">
        <f t="shared" si="10"/>
        <v>45493.502</v>
      </c>
      <c r="H60" s="44">
        <f t="shared" si="11"/>
        <v>2049.5</v>
      </c>
      <c r="I60" s="53" t="s">
        <v>285</v>
      </c>
      <c r="J60" s="54" t="s">
        <v>286</v>
      </c>
      <c r="K60" s="53">
        <v>2049.5</v>
      </c>
      <c r="L60" s="53" t="s">
        <v>287</v>
      </c>
      <c r="M60" s="54" t="s">
        <v>143</v>
      </c>
      <c r="N60" s="54"/>
      <c r="O60" s="55" t="s">
        <v>144</v>
      </c>
      <c r="P60" s="55" t="s">
        <v>288</v>
      </c>
    </row>
    <row r="61" spans="1:16" ht="12.75" customHeight="1" thickBot="1">
      <c r="A61" s="44" t="str">
        <f t="shared" si="6"/>
        <v> BBS 67 </v>
      </c>
      <c r="B61" s="5" t="str">
        <f t="shared" si="7"/>
        <v>II</v>
      </c>
      <c r="C61" s="44">
        <f t="shared" si="8"/>
        <v>45526.481</v>
      </c>
      <c r="D61" s="14" t="str">
        <f t="shared" si="9"/>
        <v>vis</v>
      </c>
      <c r="E61" s="52">
        <f>VLOOKUP(C61,Active!C$21:E$973,3,FALSE)</f>
        <v>2075.5045580827605</v>
      </c>
      <c r="F61" s="5" t="s">
        <v>106</v>
      </c>
      <c r="G61" s="14" t="str">
        <f t="shared" si="10"/>
        <v>45526.481</v>
      </c>
      <c r="H61" s="44">
        <f t="shared" si="11"/>
        <v>2075.5</v>
      </c>
      <c r="I61" s="53" t="s">
        <v>289</v>
      </c>
      <c r="J61" s="54" t="s">
        <v>290</v>
      </c>
      <c r="K61" s="53">
        <v>2075.5</v>
      </c>
      <c r="L61" s="53" t="s">
        <v>183</v>
      </c>
      <c r="M61" s="54" t="s">
        <v>143</v>
      </c>
      <c r="N61" s="54"/>
      <c r="O61" s="55" t="s">
        <v>144</v>
      </c>
      <c r="P61" s="55" t="s">
        <v>288</v>
      </c>
    </row>
    <row r="62" spans="1:16" ht="12.75" customHeight="1" thickBot="1">
      <c r="A62" s="44" t="str">
        <f t="shared" si="6"/>
        <v> BBS 67 </v>
      </c>
      <c r="B62" s="5" t="str">
        <f t="shared" si="7"/>
        <v>II</v>
      </c>
      <c r="C62" s="44">
        <f t="shared" si="8"/>
        <v>45531.548000000003</v>
      </c>
      <c r="D62" s="14" t="str">
        <f t="shared" si="9"/>
        <v>vis</v>
      </c>
      <c r="E62" s="52">
        <f>VLOOKUP(C62,Active!C$21:E$973,3,FALSE)</f>
        <v>2079.4993872742493</v>
      </c>
      <c r="F62" s="5" t="s">
        <v>106</v>
      </c>
      <c r="G62" s="14" t="str">
        <f t="shared" si="10"/>
        <v>45531.548</v>
      </c>
      <c r="H62" s="44">
        <f t="shared" si="11"/>
        <v>2079.5</v>
      </c>
      <c r="I62" s="53" t="s">
        <v>291</v>
      </c>
      <c r="J62" s="54" t="s">
        <v>292</v>
      </c>
      <c r="K62" s="53">
        <v>2079.5</v>
      </c>
      <c r="L62" s="53" t="s">
        <v>160</v>
      </c>
      <c r="M62" s="54" t="s">
        <v>143</v>
      </c>
      <c r="N62" s="54"/>
      <c r="O62" s="55" t="s">
        <v>240</v>
      </c>
      <c r="P62" s="55" t="s">
        <v>288</v>
      </c>
    </row>
    <row r="63" spans="1:16" ht="12.75" customHeight="1" thickBot="1">
      <c r="A63" s="44" t="str">
        <f t="shared" si="6"/>
        <v> BBS 67 </v>
      </c>
      <c r="B63" s="5" t="str">
        <f t="shared" si="7"/>
        <v>II</v>
      </c>
      <c r="C63" s="44">
        <f t="shared" si="8"/>
        <v>45531.55</v>
      </c>
      <c r="D63" s="14" t="str">
        <f t="shared" si="9"/>
        <v>vis</v>
      </c>
      <c r="E63" s="52">
        <f>VLOOKUP(C63,Active!C$21:E$973,3,FALSE)</f>
        <v>2079.5009640767726</v>
      </c>
      <c r="F63" s="5" t="s">
        <v>106</v>
      </c>
      <c r="G63" s="14" t="str">
        <f t="shared" si="10"/>
        <v>45531.550</v>
      </c>
      <c r="H63" s="44">
        <f t="shared" si="11"/>
        <v>2079.5</v>
      </c>
      <c r="I63" s="53" t="s">
        <v>293</v>
      </c>
      <c r="J63" s="54" t="s">
        <v>294</v>
      </c>
      <c r="K63" s="53">
        <v>2079.5</v>
      </c>
      <c r="L63" s="53" t="s">
        <v>163</v>
      </c>
      <c r="M63" s="54" t="s">
        <v>143</v>
      </c>
      <c r="N63" s="54"/>
      <c r="O63" s="55" t="s">
        <v>295</v>
      </c>
      <c r="P63" s="55" t="s">
        <v>288</v>
      </c>
    </row>
    <row r="64" spans="1:16" ht="12.75" customHeight="1" thickBot="1">
      <c r="A64" s="44" t="str">
        <f t="shared" si="6"/>
        <v> BBS 67 </v>
      </c>
      <c r="B64" s="5" t="str">
        <f t="shared" si="7"/>
        <v>I</v>
      </c>
      <c r="C64" s="44">
        <f t="shared" si="8"/>
        <v>45533.449000000001</v>
      </c>
      <c r="D64" s="14" t="str">
        <f t="shared" si="9"/>
        <v>vis</v>
      </c>
      <c r="E64" s="52">
        <f>VLOOKUP(C64,Active!C$21:E$973,3,FALSE)</f>
        <v>2080.9981380721592</v>
      </c>
      <c r="F64" s="5" t="s">
        <v>106</v>
      </c>
      <c r="G64" s="14" t="str">
        <f t="shared" si="10"/>
        <v>45533.449</v>
      </c>
      <c r="H64" s="44">
        <f t="shared" si="11"/>
        <v>2081</v>
      </c>
      <c r="I64" s="53" t="s">
        <v>296</v>
      </c>
      <c r="J64" s="54" t="s">
        <v>297</v>
      </c>
      <c r="K64" s="53">
        <v>2081</v>
      </c>
      <c r="L64" s="53" t="s">
        <v>195</v>
      </c>
      <c r="M64" s="54" t="s">
        <v>143</v>
      </c>
      <c r="N64" s="54"/>
      <c r="O64" s="55" t="s">
        <v>240</v>
      </c>
      <c r="P64" s="55" t="s">
        <v>288</v>
      </c>
    </row>
    <row r="65" spans="1:16" ht="12.75" customHeight="1" thickBot="1">
      <c r="A65" s="44" t="str">
        <f t="shared" si="6"/>
        <v> BBS 68 </v>
      </c>
      <c r="B65" s="5" t="str">
        <f t="shared" si="7"/>
        <v>I</v>
      </c>
      <c r="C65" s="44">
        <f t="shared" si="8"/>
        <v>45580.389000000003</v>
      </c>
      <c r="D65" s="14" t="str">
        <f t="shared" si="9"/>
        <v>vis</v>
      </c>
      <c r="E65" s="52">
        <f>VLOOKUP(C65,Active!C$21:E$973,3,FALSE)</f>
        <v>2118.0056932820289</v>
      </c>
      <c r="F65" s="5" t="s">
        <v>106</v>
      </c>
      <c r="G65" s="14" t="str">
        <f t="shared" si="10"/>
        <v>45580.389</v>
      </c>
      <c r="H65" s="44">
        <f t="shared" si="11"/>
        <v>2118</v>
      </c>
      <c r="I65" s="53" t="s">
        <v>298</v>
      </c>
      <c r="J65" s="54" t="s">
        <v>299</v>
      </c>
      <c r="K65" s="53">
        <v>2118</v>
      </c>
      <c r="L65" s="53" t="s">
        <v>183</v>
      </c>
      <c r="M65" s="54" t="s">
        <v>143</v>
      </c>
      <c r="N65" s="54"/>
      <c r="O65" s="55" t="s">
        <v>144</v>
      </c>
      <c r="P65" s="55" t="s">
        <v>300</v>
      </c>
    </row>
    <row r="66" spans="1:16" ht="12.75" customHeight="1" thickBot="1">
      <c r="A66" s="44" t="str">
        <f t="shared" si="6"/>
        <v> BBS 68 </v>
      </c>
      <c r="B66" s="5" t="str">
        <f t="shared" si="7"/>
        <v>II</v>
      </c>
      <c r="C66" s="44">
        <f t="shared" si="8"/>
        <v>45587.389000000003</v>
      </c>
      <c r="D66" s="14" t="str">
        <f t="shared" si="9"/>
        <v>vis</v>
      </c>
      <c r="E66" s="52">
        <f>VLOOKUP(C66,Active!C$21:E$973,3,FALSE)</f>
        <v>2123.5245021117921</v>
      </c>
      <c r="F66" s="5" t="s">
        <v>106</v>
      </c>
      <c r="G66" s="14" t="str">
        <f t="shared" si="10"/>
        <v>45587.389</v>
      </c>
      <c r="H66" s="44">
        <f t="shared" si="11"/>
        <v>2123.5</v>
      </c>
      <c r="I66" s="53" t="s">
        <v>301</v>
      </c>
      <c r="J66" s="54" t="s">
        <v>302</v>
      </c>
      <c r="K66" s="53">
        <v>2123.5</v>
      </c>
      <c r="L66" s="53" t="s">
        <v>303</v>
      </c>
      <c r="M66" s="54" t="s">
        <v>143</v>
      </c>
      <c r="N66" s="54"/>
      <c r="O66" s="55" t="s">
        <v>144</v>
      </c>
      <c r="P66" s="55" t="s">
        <v>300</v>
      </c>
    </row>
    <row r="67" spans="1:16" ht="12.75" customHeight="1" thickBot="1">
      <c r="A67" s="44" t="str">
        <f t="shared" si="6"/>
        <v> BBS 68 </v>
      </c>
      <c r="B67" s="5" t="str">
        <f t="shared" si="7"/>
        <v>II</v>
      </c>
      <c r="C67" s="44">
        <f t="shared" si="8"/>
        <v>45592.440999999999</v>
      </c>
      <c r="D67" s="14" t="str">
        <f t="shared" si="9"/>
        <v>vis</v>
      </c>
      <c r="E67" s="52">
        <f>VLOOKUP(C67,Active!C$21:E$973,3,FALSE)</f>
        <v>2127.5075052843549</v>
      </c>
      <c r="F67" s="5" t="str">
        <f>LEFT(M67,1)</f>
        <v>V</v>
      </c>
      <c r="G67" s="14" t="str">
        <f t="shared" si="10"/>
        <v>45592.441</v>
      </c>
      <c r="H67" s="44">
        <f t="shared" si="11"/>
        <v>2127.5</v>
      </c>
      <c r="I67" s="53" t="s">
        <v>304</v>
      </c>
      <c r="J67" s="54" t="s">
        <v>305</v>
      </c>
      <c r="K67" s="53">
        <v>2127.5</v>
      </c>
      <c r="L67" s="53" t="s">
        <v>306</v>
      </c>
      <c r="M67" s="54" t="s">
        <v>143</v>
      </c>
      <c r="N67" s="54"/>
      <c r="O67" s="55" t="s">
        <v>144</v>
      </c>
      <c r="P67" s="55" t="s">
        <v>300</v>
      </c>
    </row>
    <row r="68" spans="1:16" ht="12.75" customHeight="1" thickBot="1">
      <c r="A68" s="44" t="str">
        <f t="shared" si="6"/>
        <v> BBS 70 </v>
      </c>
      <c r="B68" s="5" t="str">
        <f t="shared" si="7"/>
        <v>II</v>
      </c>
      <c r="C68" s="44">
        <f t="shared" si="8"/>
        <v>45678.705000000002</v>
      </c>
      <c r="D68" s="14" t="str">
        <f t="shared" si="9"/>
        <v>vis</v>
      </c>
      <c r="E68" s="52">
        <f>VLOOKUP(C68,Active!C$21:E$973,3,FALSE)</f>
        <v>2195.5181516973107</v>
      </c>
      <c r="F68" s="5" t="str">
        <f>LEFT(M68,1)</f>
        <v>V</v>
      </c>
      <c r="G68" s="14" t="str">
        <f t="shared" si="10"/>
        <v>45678.705</v>
      </c>
      <c r="H68" s="44">
        <f t="shared" si="11"/>
        <v>2195.5</v>
      </c>
      <c r="I68" s="53" t="s">
        <v>307</v>
      </c>
      <c r="J68" s="54" t="s">
        <v>308</v>
      </c>
      <c r="K68" s="53">
        <v>2195.5</v>
      </c>
      <c r="L68" s="53" t="s">
        <v>309</v>
      </c>
      <c r="M68" s="54" t="s">
        <v>143</v>
      </c>
      <c r="N68" s="54"/>
      <c r="O68" s="55" t="s">
        <v>144</v>
      </c>
      <c r="P68" s="55" t="s">
        <v>310</v>
      </c>
    </row>
    <row r="69" spans="1:16" ht="12.75" customHeight="1" thickBot="1">
      <c r="A69" s="44" t="str">
        <f t="shared" si="6"/>
        <v> BBS 70 </v>
      </c>
      <c r="B69" s="5" t="str">
        <f t="shared" si="7"/>
        <v>II</v>
      </c>
      <c r="C69" s="44">
        <f t="shared" si="8"/>
        <v>45697.709000000003</v>
      </c>
      <c r="D69" s="14" t="str">
        <f t="shared" si="9"/>
        <v>vis</v>
      </c>
      <c r="E69" s="52">
        <f>VLOOKUP(C69,Active!C$21:E$973,3,FALSE)</f>
        <v>2210.5009292688565</v>
      </c>
      <c r="F69" s="5" t="str">
        <f>LEFT(M69,1)</f>
        <v>V</v>
      </c>
      <c r="G69" s="14" t="str">
        <f t="shared" si="10"/>
        <v>45697.709</v>
      </c>
      <c r="H69" s="44">
        <f t="shared" si="11"/>
        <v>2210.5</v>
      </c>
      <c r="I69" s="53" t="s">
        <v>311</v>
      </c>
      <c r="J69" s="54" t="s">
        <v>312</v>
      </c>
      <c r="K69" s="53">
        <v>2210.5</v>
      </c>
      <c r="L69" s="53" t="s">
        <v>163</v>
      </c>
      <c r="M69" s="54" t="s">
        <v>143</v>
      </c>
      <c r="N69" s="54"/>
      <c r="O69" s="55" t="s">
        <v>144</v>
      </c>
      <c r="P69" s="55" t="s">
        <v>310</v>
      </c>
    </row>
    <row r="70" spans="1:16" ht="12.75" customHeight="1" thickBot="1">
      <c r="A70" s="44" t="str">
        <f t="shared" si="6"/>
        <v> BBS 71 </v>
      </c>
      <c r="B70" s="5" t="str">
        <f t="shared" si="7"/>
        <v>I</v>
      </c>
      <c r="C70" s="44">
        <f t="shared" si="8"/>
        <v>45765.572</v>
      </c>
      <c r="D70" s="14" t="str">
        <f t="shared" si="9"/>
        <v>vis</v>
      </c>
      <c r="E70" s="52">
        <f>VLOOKUP(C70,Active!C$21:E$973,3,FALSE)</f>
        <v>2264.004204070884</v>
      </c>
      <c r="F70" s="5" t="str">
        <f>LEFT(M70,1)</f>
        <v>V</v>
      </c>
      <c r="G70" s="14" t="str">
        <f t="shared" si="10"/>
        <v>45765.572</v>
      </c>
      <c r="H70" s="44">
        <f t="shared" si="11"/>
        <v>2264</v>
      </c>
      <c r="I70" s="53" t="s">
        <v>313</v>
      </c>
      <c r="J70" s="54" t="s">
        <v>314</v>
      </c>
      <c r="K70" s="53">
        <v>2264</v>
      </c>
      <c r="L70" s="53" t="s">
        <v>151</v>
      </c>
      <c r="M70" s="54" t="s">
        <v>143</v>
      </c>
      <c r="N70" s="54"/>
      <c r="O70" s="55" t="s">
        <v>144</v>
      </c>
      <c r="P70" s="55" t="s">
        <v>315</v>
      </c>
    </row>
    <row r="71" spans="1:16" ht="12.75" customHeight="1" thickBot="1">
      <c r="A71" s="44" t="str">
        <f t="shared" si="6"/>
        <v> BBS 72 </v>
      </c>
      <c r="B71" s="5" t="str">
        <f t="shared" si="7"/>
        <v>I</v>
      </c>
      <c r="C71" s="44">
        <f t="shared" si="8"/>
        <v>45840.404999999999</v>
      </c>
      <c r="D71" s="14" t="str">
        <f t="shared" si="9"/>
        <v>vis</v>
      </c>
      <c r="E71" s="52">
        <f>VLOOKUP(C71,Active!C$21:E$973,3,FALSE)</f>
        <v>2323.0026356648336</v>
      </c>
      <c r="F71" s="5" t="str">
        <f>LEFT(M71,1)</f>
        <v>V</v>
      </c>
      <c r="G71" s="14" t="str">
        <f t="shared" si="10"/>
        <v>45840.405</v>
      </c>
      <c r="H71" s="44">
        <f t="shared" si="11"/>
        <v>2323</v>
      </c>
      <c r="I71" s="53" t="s">
        <v>316</v>
      </c>
      <c r="J71" s="54" t="s">
        <v>317</v>
      </c>
      <c r="K71" s="53">
        <v>2323</v>
      </c>
      <c r="L71" s="53" t="s">
        <v>207</v>
      </c>
      <c r="M71" s="54" t="s">
        <v>143</v>
      </c>
      <c r="N71" s="54"/>
      <c r="O71" s="55" t="s">
        <v>144</v>
      </c>
      <c r="P71" s="55" t="s">
        <v>318</v>
      </c>
    </row>
    <row r="72" spans="1:16" ht="12.75" customHeight="1" thickBot="1">
      <c r="A72" s="44" t="str">
        <f t="shared" si="6"/>
        <v> BBS 72 </v>
      </c>
      <c r="B72" s="5" t="str">
        <f t="shared" si="7"/>
        <v>II</v>
      </c>
      <c r="C72" s="44">
        <f t="shared" si="8"/>
        <v>45871.481</v>
      </c>
      <c r="D72" s="14" t="str">
        <f t="shared" si="9"/>
        <v>vis</v>
      </c>
      <c r="E72" s="52">
        <f>VLOOKUP(C72,Active!C$21:E$973,3,FALSE)</f>
        <v>2347.5029932639368</v>
      </c>
      <c r="F72" s="5" t="s">
        <v>106</v>
      </c>
      <c r="G72" s="14" t="str">
        <f t="shared" si="10"/>
        <v>45871.481</v>
      </c>
      <c r="H72" s="44">
        <f t="shared" si="11"/>
        <v>2347.5</v>
      </c>
      <c r="I72" s="53" t="s">
        <v>319</v>
      </c>
      <c r="J72" s="54" t="s">
        <v>320</v>
      </c>
      <c r="K72" s="53">
        <v>2347.5</v>
      </c>
      <c r="L72" s="53" t="s">
        <v>151</v>
      </c>
      <c r="M72" s="54" t="s">
        <v>143</v>
      </c>
      <c r="N72" s="54"/>
      <c r="O72" s="55" t="s">
        <v>144</v>
      </c>
      <c r="P72" s="55" t="s">
        <v>318</v>
      </c>
    </row>
    <row r="73" spans="1:16" ht="12.75" customHeight="1" thickBot="1">
      <c r="A73" s="44" t="str">
        <f t="shared" si="6"/>
        <v> BBS 75 </v>
      </c>
      <c r="B73" s="5" t="str">
        <f t="shared" si="7"/>
        <v>I</v>
      </c>
      <c r="C73" s="44">
        <f t="shared" si="8"/>
        <v>46096.608</v>
      </c>
      <c r="D73" s="14" t="str">
        <f t="shared" si="9"/>
        <v>vis</v>
      </c>
      <c r="E73" s="52">
        <f>VLOOKUP(C73,Active!C$21:E$973,3,FALSE)</f>
        <v>2524.9934040379449</v>
      </c>
      <c r="F73" s="5" t="s">
        <v>106</v>
      </c>
      <c r="G73" s="14" t="str">
        <f t="shared" si="10"/>
        <v>46096.608</v>
      </c>
      <c r="H73" s="44">
        <f t="shared" si="11"/>
        <v>2525</v>
      </c>
      <c r="I73" s="53" t="s">
        <v>321</v>
      </c>
      <c r="J73" s="54" t="s">
        <v>322</v>
      </c>
      <c r="K73" s="53">
        <v>2525</v>
      </c>
      <c r="L73" s="53" t="s">
        <v>323</v>
      </c>
      <c r="M73" s="54" t="s">
        <v>143</v>
      </c>
      <c r="N73" s="54"/>
      <c r="O73" s="55" t="s">
        <v>144</v>
      </c>
      <c r="P73" s="55" t="s">
        <v>324</v>
      </c>
    </row>
    <row r="74" spans="1:16" ht="12.75" customHeight="1" thickBot="1">
      <c r="A74" s="44" t="str">
        <f t="shared" si="6"/>
        <v> BBS 76 </v>
      </c>
      <c r="B74" s="5" t="str">
        <f t="shared" si="7"/>
        <v>I</v>
      </c>
      <c r="C74" s="44">
        <f t="shared" si="8"/>
        <v>46148.616999999998</v>
      </c>
      <c r="D74" s="14" t="str">
        <f t="shared" si="9"/>
        <v>vis</v>
      </c>
      <c r="E74" s="52">
        <f>VLOOKUP(C74,Active!C$21:E$973,3,FALSE)</f>
        <v>2565.9973652418212</v>
      </c>
      <c r="F74" s="5" t="s">
        <v>106</v>
      </c>
      <c r="G74" s="14" t="str">
        <f t="shared" si="10"/>
        <v>46148.617</v>
      </c>
      <c r="H74" s="44">
        <f t="shared" si="11"/>
        <v>2566</v>
      </c>
      <c r="I74" s="53" t="s">
        <v>325</v>
      </c>
      <c r="J74" s="54" t="s">
        <v>326</v>
      </c>
      <c r="K74" s="53">
        <v>2566</v>
      </c>
      <c r="L74" s="53" t="s">
        <v>108</v>
      </c>
      <c r="M74" s="54" t="s">
        <v>143</v>
      </c>
      <c r="N74" s="54"/>
      <c r="O74" s="55" t="s">
        <v>144</v>
      </c>
      <c r="P74" s="55" t="s">
        <v>327</v>
      </c>
    </row>
    <row r="75" spans="1:16" ht="12.75" customHeight="1" thickBot="1">
      <c r="A75" s="44" t="str">
        <f t="shared" ref="A75:A106" si="12">P75</f>
        <v> BBS 114 </v>
      </c>
      <c r="B75" s="5" t="str">
        <f t="shared" ref="B75:B106" si="13">IF(H75=INT(H75),"I","II")</f>
        <v>II</v>
      </c>
      <c r="C75" s="44">
        <f t="shared" ref="C75:C106" si="14">1*G75</f>
        <v>50517.593999999997</v>
      </c>
      <c r="D75" s="14" t="str">
        <f t="shared" ref="D75:D106" si="15">VLOOKUP(F75,I$1:J$5,2,FALSE)</f>
        <v>vis</v>
      </c>
      <c r="E75" s="52">
        <f>VLOOKUP(C75,Active!C$21:E$973,3,FALSE)</f>
        <v>6010.5043430463147</v>
      </c>
      <c r="F75" s="5" t="s">
        <v>106</v>
      </c>
      <c r="G75" s="14" t="str">
        <f t="shared" ref="G75:G106" si="16">MID(I75,3,LEN(I75)-3)</f>
        <v>50517.594</v>
      </c>
      <c r="H75" s="44">
        <f t="shared" ref="H75:H106" si="17">1*K75</f>
        <v>6010.5</v>
      </c>
      <c r="I75" s="53" t="s">
        <v>333</v>
      </c>
      <c r="J75" s="54" t="s">
        <v>334</v>
      </c>
      <c r="K75" s="53">
        <v>6010.5</v>
      </c>
      <c r="L75" s="53" t="s">
        <v>183</v>
      </c>
      <c r="M75" s="54" t="s">
        <v>143</v>
      </c>
      <c r="N75" s="54"/>
      <c r="O75" s="55" t="s">
        <v>331</v>
      </c>
      <c r="P75" s="55" t="s">
        <v>335</v>
      </c>
    </row>
    <row r="76" spans="1:16" ht="12.75" customHeight="1" thickBot="1">
      <c r="A76" s="44" t="str">
        <f t="shared" si="12"/>
        <v>IBVS 4888 </v>
      </c>
      <c r="B76" s="5" t="str">
        <f t="shared" si="13"/>
        <v>II</v>
      </c>
      <c r="C76" s="44">
        <f t="shared" si="14"/>
        <v>50895.570599999999</v>
      </c>
      <c r="D76" s="14" t="str">
        <f t="shared" si="15"/>
        <v>vis</v>
      </c>
      <c r="E76" s="52">
        <f>VLOOKUP(C76,Active!C$21:E$973,3,FALSE)</f>
        <v>6308.5015712640006</v>
      </c>
      <c r="F76" s="5" t="s">
        <v>106</v>
      </c>
      <c r="G76" s="14" t="str">
        <f t="shared" si="16"/>
        <v>50895.5706</v>
      </c>
      <c r="H76" s="44">
        <f t="shared" si="17"/>
        <v>6308.5</v>
      </c>
      <c r="I76" s="53" t="s">
        <v>336</v>
      </c>
      <c r="J76" s="54" t="s">
        <v>337</v>
      </c>
      <c r="K76" s="53">
        <v>6308.5</v>
      </c>
      <c r="L76" s="53" t="s">
        <v>338</v>
      </c>
      <c r="M76" s="54" t="s">
        <v>113</v>
      </c>
      <c r="N76" s="54" t="s">
        <v>114</v>
      </c>
      <c r="O76" s="55" t="s">
        <v>339</v>
      </c>
      <c r="P76" s="56" t="s">
        <v>340</v>
      </c>
    </row>
    <row r="77" spans="1:16" ht="12.75" customHeight="1" thickBot="1">
      <c r="A77" s="44" t="str">
        <f t="shared" si="12"/>
        <v>OEJV 0074 </v>
      </c>
      <c r="B77" s="5" t="str">
        <f t="shared" si="13"/>
        <v>II</v>
      </c>
      <c r="C77" s="44">
        <f t="shared" si="14"/>
        <v>52043.462180000002</v>
      </c>
      <c r="D77" s="14" t="str">
        <f t="shared" si="15"/>
        <v>vis</v>
      </c>
      <c r="E77" s="52">
        <f>VLOOKUP(C77,Active!C$21:E$973,3,FALSE)</f>
        <v>7213.5007408803749</v>
      </c>
      <c r="F77" s="5" t="s">
        <v>106</v>
      </c>
      <c r="G77" s="14" t="str">
        <f t="shared" si="16"/>
        <v>52043.46218</v>
      </c>
      <c r="H77" s="44">
        <f t="shared" si="17"/>
        <v>7213.5</v>
      </c>
      <c r="I77" s="53" t="s">
        <v>345</v>
      </c>
      <c r="J77" s="54" t="s">
        <v>346</v>
      </c>
      <c r="K77" s="53">
        <v>7213.5</v>
      </c>
      <c r="L77" s="53" t="s">
        <v>347</v>
      </c>
      <c r="M77" s="54" t="s">
        <v>348</v>
      </c>
      <c r="N77" s="54" t="s">
        <v>349</v>
      </c>
      <c r="O77" s="55" t="s">
        <v>350</v>
      </c>
      <c r="P77" s="56" t="s">
        <v>351</v>
      </c>
    </row>
    <row r="78" spans="1:16" ht="12.75" customHeight="1" thickBot="1">
      <c r="A78" s="44" t="str">
        <f t="shared" si="12"/>
        <v> BBS 129 </v>
      </c>
      <c r="B78" s="5" t="str">
        <f t="shared" si="13"/>
        <v>I</v>
      </c>
      <c r="C78" s="44">
        <f t="shared" si="14"/>
        <v>52717.612000000001</v>
      </c>
      <c r="D78" s="14" t="str">
        <f t="shared" si="15"/>
        <v>vis</v>
      </c>
      <c r="E78" s="52">
        <f>VLOOKUP(C78,Active!C$21:E$973,3,FALSE)</f>
        <v>7745.0013093373936</v>
      </c>
      <c r="F78" s="5" t="s">
        <v>106</v>
      </c>
      <c r="G78" s="14" t="str">
        <f t="shared" si="16"/>
        <v>52717.612</v>
      </c>
      <c r="H78" s="44">
        <f t="shared" si="17"/>
        <v>7745</v>
      </c>
      <c r="I78" s="53" t="s">
        <v>352</v>
      </c>
      <c r="J78" s="54" t="s">
        <v>353</v>
      </c>
      <c r="K78" s="53">
        <v>7745</v>
      </c>
      <c r="L78" s="53" t="s">
        <v>163</v>
      </c>
      <c r="M78" s="54" t="s">
        <v>113</v>
      </c>
      <c r="N78" s="54" t="s">
        <v>114</v>
      </c>
      <c r="O78" s="55" t="s">
        <v>343</v>
      </c>
      <c r="P78" s="55" t="s">
        <v>354</v>
      </c>
    </row>
    <row r="79" spans="1:16" ht="12.75" customHeight="1" thickBot="1">
      <c r="A79" s="44" t="str">
        <f t="shared" si="12"/>
        <v> BBS 129 </v>
      </c>
      <c r="B79" s="5" t="str">
        <f t="shared" si="13"/>
        <v>I</v>
      </c>
      <c r="C79" s="44">
        <f t="shared" si="14"/>
        <v>52717.6129</v>
      </c>
      <c r="D79" s="14" t="str">
        <f t="shared" si="15"/>
        <v>vis</v>
      </c>
      <c r="E79" s="52">
        <f>VLOOKUP(C79,Active!C$21:E$973,3,FALSE)</f>
        <v>7745.0020188985281</v>
      </c>
      <c r="F79" s="5" t="s">
        <v>106</v>
      </c>
      <c r="G79" s="14" t="str">
        <f t="shared" si="16"/>
        <v>52717.6129</v>
      </c>
      <c r="H79" s="44">
        <f t="shared" si="17"/>
        <v>7745</v>
      </c>
      <c r="I79" s="53" t="s">
        <v>355</v>
      </c>
      <c r="J79" s="54" t="s">
        <v>356</v>
      </c>
      <c r="K79" s="53">
        <v>7745</v>
      </c>
      <c r="L79" s="53" t="s">
        <v>357</v>
      </c>
      <c r="M79" s="54" t="s">
        <v>113</v>
      </c>
      <c r="N79" s="54" t="s">
        <v>114</v>
      </c>
      <c r="O79" s="55" t="s">
        <v>358</v>
      </c>
      <c r="P79" s="55" t="s">
        <v>354</v>
      </c>
    </row>
    <row r="80" spans="1:16" ht="12.75" customHeight="1" thickBot="1">
      <c r="A80" s="44" t="str">
        <f t="shared" si="12"/>
        <v>IBVS 5603 </v>
      </c>
      <c r="B80" s="5" t="str">
        <f t="shared" si="13"/>
        <v>I</v>
      </c>
      <c r="C80" s="44">
        <f t="shared" si="14"/>
        <v>53082.908900000002</v>
      </c>
      <c r="D80" s="14" t="str">
        <f t="shared" si="15"/>
        <v>vis</v>
      </c>
      <c r="E80" s="52">
        <f>VLOOKUP(C80,Active!C$21:E$973,3,FALSE)</f>
        <v>8033.0018460809733</v>
      </c>
      <c r="F80" s="5" t="s">
        <v>106</v>
      </c>
      <c r="G80" s="14" t="str">
        <f t="shared" si="16"/>
        <v>53082.9089</v>
      </c>
      <c r="H80" s="44">
        <f t="shared" si="17"/>
        <v>8033</v>
      </c>
      <c r="I80" s="53" t="s">
        <v>359</v>
      </c>
      <c r="J80" s="54" t="s">
        <v>360</v>
      </c>
      <c r="K80" s="53">
        <v>8033</v>
      </c>
      <c r="L80" s="53" t="s">
        <v>361</v>
      </c>
      <c r="M80" s="54" t="s">
        <v>113</v>
      </c>
      <c r="N80" s="54" t="s">
        <v>114</v>
      </c>
      <c r="O80" s="55" t="s">
        <v>362</v>
      </c>
      <c r="P80" s="56" t="s">
        <v>363</v>
      </c>
    </row>
    <row r="81" spans="1:16" ht="12.75" customHeight="1" thickBot="1">
      <c r="A81" s="44" t="str">
        <f t="shared" si="12"/>
        <v>OEJV 0074 </v>
      </c>
      <c r="B81" s="5" t="str">
        <f t="shared" si="13"/>
        <v>II</v>
      </c>
      <c r="C81" s="44">
        <f t="shared" si="14"/>
        <v>53386.686629999997</v>
      </c>
      <c r="D81" s="14" t="str">
        <f t="shared" si="15"/>
        <v>vis</v>
      </c>
      <c r="E81" s="52">
        <f>VLOOKUP(C81,Active!C$21:E$973,3,FALSE)</f>
        <v>8272.5005915965921</v>
      </c>
      <c r="F81" s="5" t="s">
        <v>106</v>
      </c>
      <c r="G81" s="14" t="str">
        <f t="shared" si="16"/>
        <v>53386.68663</v>
      </c>
      <c r="H81" s="44">
        <f t="shared" si="17"/>
        <v>8272.5</v>
      </c>
      <c r="I81" s="53" t="s">
        <v>364</v>
      </c>
      <c r="J81" s="54" t="s">
        <v>365</v>
      </c>
      <c r="K81" s="53">
        <v>8272.5</v>
      </c>
      <c r="L81" s="53" t="s">
        <v>366</v>
      </c>
      <c r="M81" s="54" t="s">
        <v>348</v>
      </c>
      <c r="N81" s="54" t="s">
        <v>99</v>
      </c>
      <c r="O81" s="55" t="s">
        <v>367</v>
      </c>
      <c r="P81" s="56" t="s">
        <v>351</v>
      </c>
    </row>
    <row r="82" spans="1:16" ht="12.75" customHeight="1" thickBot="1">
      <c r="A82" s="44" t="str">
        <f t="shared" si="12"/>
        <v>IBVS 5745 </v>
      </c>
      <c r="B82" s="5" t="str">
        <f t="shared" si="13"/>
        <v>I</v>
      </c>
      <c r="C82" s="44">
        <f t="shared" si="14"/>
        <v>53478.646699999998</v>
      </c>
      <c r="D82" s="14" t="str">
        <f t="shared" si="15"/>
        <v>vis</v>
      </c>
      <c r="E82" s="52">
        <f>VLOOKUP(C82,Active!C$21:E$973,3,FALSE)</f>
        <v>8345.0020267825385</v>
      </c>
      <c r="F82" s="5" t="s">
        <v>106</v>
      </c>
      <c r="G82" s="14" t="str">
        <f t="shared" si="16"/>
        <v>53478.6467</v>
      </c>
      <c r="H82" s="44">
        <f t="shared" si="17"/>
        <v>8345</v>
      </c>
      <c r="I82" s="53" t="s">
        <v>368</v>
      </c>
      <c r="J82" s="54" t="s">
        <v>369</v>
      </c>
      <c r="K82" s="53">
        <v>8345</v>
      </c>
      <c r="L82" s="53" t="s">
        <v>357</v>
      </c>
      <c r="M82" s="54" t="s">
        <v>113</v>
      </c>
      <c r="N82" s="54" t="s">
        <v>114</v>
      </c>
      <c r="O82" s="55" t="s">
        <v>370</v>
      </c>
      <c r="P82" s="56" t="s">
        <v>371</v>
      </c>
    </row>
    <row r="83" spans="1:16" ht="12.75" customHeight="1" thickBot="1">
      <c r="A83" s="44" t="str">
        <f t="shared" si="12"/>
        <v>IBVS 5898 </v>
      </c>
      <c r="B83" s="5" t="str">
        <f t="shared" si="13"/>
        <v>I</v>
      </c>
      <c r="C83" s="44">
        <f t="shared" si="14"/>
        <v>53997.417699999998</v>
      </c>
      <c r="D83" s="14" t="str">
        <f t="shared" si="15"/>
        <v>vis</v>
      </c>
      <c r="E83" s="52">
        <f>VLOOKUP(C83,Active!C$21:E$973,3,FALSE)</f>
        <v>8754.0017375575371</v>
      </c>
      <c r="F83" s="5" t="s">
        <v>106</v>
      </c>
      <c r="G83" s="14" t="str">
        <f t="shared" si="16"/>
        <v>53997.4177</v>
      </c>
      <c r="H83" s="44">
        <f t="shared" si="17"/>
        <v>8754</v>
      </c>
      <c r="I83" s="53" t="s">
        <v>377</v>
      </c>
      <c r="J83" s="54" t="s">
        <v>378</v>
      </c>
      <c r="K83" s="53">
        <v>8754</v>
      </c>
      <c r="L83" s="53" t="s">
        <v>379</v>
      </c>
      <c r="M83" s="54" t="s">
        <v>348</v>
      </c>
      <c r="N83" s="54" t="s">
        <v>349</v>
      </c>
      <c r="O83" s="55" t="s">
        <v>380</v>
      </c>
      <c r="P83" s="56" t="s">
        <v>381</v>
      </c>
    </row>
    <row r="84" spans="1:16" ht="12.75" customHeight="1" thickBot="1">
      <c r="A84" s="44" t="str">
        <f t="shared" si="12"/>
        <v>IBVS 5898 </v>
      </c>
      <c r="B84" s="5" t="str">
        <f t="shared" si="13"/>
        <v>I</v>
      </c>
      <c r="C84" s="44">
        <f t="shared" si="14"/>
        <v>54020.249100000001</v>
      </c>
      <c r="D84" s="14" t="str">
        <f t="shared" si="15"/>
        <v>vis</v>
      </c>
      <c r="E84" s="52">
        <f>VLOOKUP(C84,Active!C$21:E$973,3,FALSE)</f>
        <v>8772.0020421169465</v>
      </c>
      <c r="F84" s="5" t="s">
        <v>106</v>
      </c>
      <c r="G84" s="14" t="str">
        <f t="shared" si="16"/>
        <v>54020.2491</v>
      </c>
      <c r="H84" s="44">
        <f t="shared" si="17"/>
        <v>8772</v>
      </c>
      <c r="I84" s="53" t="s">
        <v>382</v>
      </c>
      <c r="J84" s="54" t="s">
        <v>383</v>
      </c>
      <c r="K84" s="53">
        <v>8772</v>
      </c>
      <c r="L84" s="53" t="s">
        <v>357</v>
      </c>
      <c r="M84" s="54" t="s">
        <v>348</v>
      </c>
      <c r="N84" s="54" t="s">
        <v>106</v>
      </c>
      <c r="O84" s="55" t="s">
        <v>380</v>
      </c>
      <c r="P84" s="56" t="s">
        <v>381</v>
      </c>
    </row>
    <row r="85" spans="1:16" ht="12.75" customHeight="1" thickBot="1">
      <c r="A85" s="44" t="str">
        <f t="shared" si="12"/>
        <v>IBVS 5898 </v>
      </c>
      <c r="B85" s="5" t="str">
        <f t="shared" si="13"/>
        <v>I</v>
      </c>
      <c r="C85" s="44">
        <f t="shared" si="14"/>
        <v>54191.481899999999</v>
      </c>
      <c r="D85" s="14" t="str">
        <f t="shared" si="15"/>
        <v>vis</v>
      </c>
      <c r="E85" s="52">
        <f>VLOOKUP(C85,Active!C$21:E$973,3,FALSE)</f>
        <v>8907.0021976290936</v>
      </c>
      <c r="F85" s="5" t="s">
        <v>106</v>
      </c>
      <c r="G85" s="14" t="str">
        <f t="shared" si="16"/>
        <v>54191.4819</v>
      </c>
      <c r="H85" s="44">
        <f t="shared" si="17"/>
        <v>8907</v>
      </c>
      <c r="I85" s="53" t="s">
        <v>384</v>
      </c>
      <c r="J85" s="54" t="s">
        <v>385</v>
      </c>
      <c r="K85" s="53">
        <v>8907</v>
      </c>
      <c r="L85" s="53" t="s">
        <v>386</v>
      </c>
      <c r="M85" s="54" t="s">
        <v>348</v>
      </c>
      <c r="N85" s="54" t="s">
        <v>106</v>
      </c>
      <c r="O85" s="55" t="s">
        <v>380</v>
      </c>
      <c r="P85" s="56" t="s">
        <v>381</v>
      </c>
    </row>
    <row r="86" spans="1:16" ht="12.75" customHeight="1" thickBot="1">
      <c r="A86" s="44" t="str">
        <f t="shared" si="12"/>
        <v>OEJV 0074 </v>
      </c>
      <c r="B86" s="5" t="str">
        <f t="shared" si="13"/>
        <v>I</v>
      </c>
      <c r="C86" s="44">
        <f t="shared" si="14"/>
        <v>54243.485379999998</v>
      </c>
      <c r="D86" s="14" t="str">
        <f t="shared" si="15"/>
        <v>vis</v>
      </c>
      <c r="E86" s="52">
        <f>VLOOKUP(C86,Active!C$21:E$973,3,FALSE)</f>
        <v>8948.0018068580066</v>
      </c>
      <c r="F86" s="5" t="s">
        <v>106</v>
      </c>
      <c r="G86" s="14" t="str">
        <f t="shared" si="16"/>
        <v>54243.48538</v>
      </c>
      <c r="H86" s="44">
        <f t="shared" si="17"/>
        <v>8948</v>
      </c>
      <c r="I86" s="53" t="s">
        <v>387</v>
      </c>
      <c r="J86" s="54" t="s">
        <v>388</v>
      </c>
      <c r="K86" s="53">
        <v>8948</v>
      </c>
      <c r="L86" s="53" t="s">
        <v>389</v>
      </c>
      <c r="M86" s="54" t="s">
        <v>348</v>
      </c>
      <c r="N86" s="54" t="s">
        <v>390</v>
      </c>
      <c r="O86" s="55" t="s">
        <v>391</v>
      </c>
      <c r="P86" s="56" t="s">
        <v>351</v>
      </c>
    </row>
    <row r="87" spans="1:16" ht="12.75" customHeight="1" thickBot="1">
      <c r="A87" s="44" t="str">
        <f t="shared" si="12"/>
        <v>IBVS 6007 </v>
      </c>
      <c r="B87" s="5" t="str">
        <f t="shared" si="13"/>
        <v>I</v>
      </c>
      <c r="C87" s="44">
        <f t="shared" si="14"/>
        <v>54252.364529999999</v>
      </c>
      <c r="D87" s="14" t="str">
        <f t="shared" si="15"/>
        <v>vis</v>
      </c>
      <c r="E87" s="52">
        <f>VLOOKUP(C87,Active!C$21:E$973,3,FALSE)</f>
        <v>8955.0021399181205</v>
      </c>
      <c r="F87" s="5" t="s">
        <v>106</v>
      </c>
      <c r="G87" s="14" t="str">
        <f t="shared" si="16"/>
        <v>54252.36453</v>
      </c>
      <c r="H87" s="44">
        <f t="shared" si="17"/>
        <v>8955</v>
      </c>
      <c r="I87" s="53" t="s">
        <v>392</v>
      </c>
      <c r="J87" s="54" t="s">
        <v>393</v>
      </c>
      <c r="K87" s="53">
        <v>8955</v>
      </c>
      <c r="L87" s="53" t="s">
        <v>394</v>
      </c>
      <c r="M87" s="54" t="s">
        <v>348</v>
      </c>
      <c r="N87" s="54" t="s">
        <v>390</v>
      </c>
      <c r="O87" s="55" t="s">
        <v>395</v>
      </c>
      <c r="P87" s="56" t="s">
        <v>396</v>
      </c>
    </row>
    <row r="88" spans="1:16" ht="12.75" customHeight="1" thickBot="1">
      <c r="A88" s="44" t="str">
        <f t="shared" si="12"/>
        <v>IBVS 5898 </v>
      </c>
      <c r="B88" s="5" t="str">
        <f t="shared" si="13"/>
        <v>I</v>
      </c>
      <c r="C88" s="44">
        <f t="shared" si="14"/>
        <v>54309.442000000003</v>
      </c>
      <c r="D88" s="14" t="str">
        <f t="shared" si="15"/>
        <v>vis</v>
      </c>
      <c r="E88" s="52">
        <f>VLOOKUP(C88,Active!C$21:E$973,3,FALSE)</f>
        <v>9000.002089263342</v>
      </c>
      <c r="F88" s="5" t="s">
        <v>106</v>
      </c>
      <c r="G88" s="14" t="str">
        <f t="shared" si="16"/>
        <v>54309.4420</v>
      </c>
      <c r="H88" s="44">
        <f t="shared" si="17"/>
        <v>9000</v>
      </c>
      <c r="I88" s="53" t="s">
        <v>397</v>
      </c>
      <c r="J88" s="54" t="s">
        <v>398</v>
      </c>
      <c r="K88" s="53">
        <v>9000</v>
      </c>
      <c r="L88" s="53" t="s">
        <v>357</v>
      </c>
      <c r="M88" s="54" t="s">
        <v>348</v>
      </c>
      <c r="N88" s="54" t="s">
        <v>106</v>
      </c>
      <c r="O88" s="55" t="s">
        <v>380</v>
      </c>
      <c r="P88" s="56" t="s">
        <v>381</v>
      </c>
    </row>
    <row r="89" spans="1:16" ht="12.75" customHeight="1" thickBot="1">
      <c r="A89" s="44" t="str">
        <f t="shared" si="12"/>
        <v>IBVS 5898 </v>
      </c>
      <c r="B89" s="5" t="str">
        <f t="shared" si="13"/>
        <v>I</v>
      </c>
      <c r="C89" s="44">
        <f t="shared" si="14"/>
        <v>54621.466</v>
      </c>
      <c r="D89" s="14" t="str">
        <f t="shared" si="15"/>
        <v>vis</v>
      </c>
      <c r="E89" s="52">
        <f>VLOOKUP(C89,Active!C$21:E$973,3,FALSE)</f>
        <v>9246.002204448765</v>
      </c>
      <c r="F89" s="5" t="s">
        <v>106</v>
      </c>
      <c r="G89" s="14" t="str">
        <f t="shared" si="16"/>
        <v>54621.4660</v>
      </c>
      <c r="H89" s="44">
        <f t="shared" si="17"/>
        <v>9246</v>
      </c>
      <c r="I89" s="53" t="s">
        <v>399</v>
      </c>
      <c r="J89" s="54" t="s">
        <v>400</v>
      </c>
      <c r="K89" s="53">
        <v>9246</v>
      </c>
      <c r="L89" s="53" t="s">
        <v>386</v>
      </c>
      <c r="M89" s="54" t="s">
        <v>348</v>
      </c>
      <c r="N89" s="54" t="s">
        <v>106</v>
      </c>
      <c r="O89" s="55" t="s">
        <v>380</v>
      </c>
      <c r="P89" s="56" t="s">
        <v>381</v>
      </c>
    </row>
    <row r="90" spans="1:16" ht="12.75" customHeight="1" thickBot="1">
      <c r="A90" s="44" t="str">
        <f t="shared" si="12"/>
        <v> JAAVSO 38;85 </v>
      </c>
      <c r="B90" s="5" t="str">
        <f t="shared" si="13"/>
        <v>I</v>
      </c>
      <c r="C90" s="44">
        <f t="shared" si="14"/>
        <v>54970.267899999999</v>
      </c>
      <c r="D90" s="14" t="str">
        <f t="shared" si="15"/>
        <v>vis</v>
      </c>
      <c r="E90" s="52">
        <f>VLOOKUP(C90,Active!C$21:E$973,3,FALSE)</f>
        <v>9520.9980623856372</v>
      </c>
      <c r="F90" s="5" t="s">
        <v>106</v>
      </c>
      <c r="G90" s="14" t="str">
        <f t="shared" si="16"/>
        <v>54970.2679</v>
      </c>
      <c r="H90" s="44">
        <f t="shared" si="17"/>
        <v>9521</v>
      </c>
      <c r="I90" s="53" t="s">
        <v>401</v>
      </c>
      <c r="J90" s="54" t="s">
        <v>402</v>
      </c>
      <c r="K90" s="53">
        <v>9521</v>
      </c>
      <c r="L90" s="53" t="s">
        <v>403</v>
      </c>
      <c r="M90" s="54" t="s">
        <v>348</v>
      </c>
      <c r="N90" s="54" t="s">
        <v>404</v>
      </c>
      <c r="O90" s="55" t="s">
        <v>405</v>
      </c>
      <c r="P90" s="55" t="s">
        <v>406</v>
      </c>
    </row>
    <row r="91" spans="1:16" ht="12.75" customHeight="1" thickBot="1">
      <c r="A91" s="44" t="str">
        <f t="shared" si="12"/>
        <v>IBVS 5980 </v>
      </c>
      <c r="B91" s="5" t="str">
        <f t="shared" si="13"/>
        <v>I</v>
      </c>
      <c r="C91" s="44">
        <f t="shared" si="14"/>
        <v>55051.450199999999</v>
      </c>
      <c r="D91" s="14" t="str">
        <f t="shared" si="15"/>
        <v>vis</v>
      </c>
      <c r="E91" s="52">
        <f>VLOOKUP(C91,Active!C$21:E$973,3,FALSE)</f>
        <v>9585.0022901085613</v>
      </c>
      <c r="F91" s="5" t="s">
        <v>106</v>
      </c>
      <c r="G91" s="14" t="str">
        <f t="shared" si="16"/>
        <v>55051.4502</v>
      </c>
      <c r="H91" s="44">
        <f t="shared" si="17"/>
        <v>9585</v>
      </c>
      <c r="I91" s="53" t="s">
        <v>407</v>
      </c>
      <c r="J91" s="54" t="s">
        <v>408</v>
      </c>
      <c r="K91" s="53">
        <v>9585</v>
      </c>
      <c r="L91" s="53" t="s">
        <v>409</v>
      </c>
      <c r="M91" s="54" t="s">
        <v>348</v>
      </c>
      <c r="N91" s="54" t="s">
        <v>106</v>
      </c>
      <c r="O91" s="55" t="s">
        <v>380</v>
      </c>
      <c r="P91" s="56" t="s">
        <v>410</v>
      </c>
    </row>
    <row r="92" spans="1:16" ht="12.75" customHeight="1" thickBot="1">
      <c r="A92" s="44" t="str">
        <f t="shared" si="12"/>
        <v>IBVS 5980 </v>
      </c>
      <c r="B92" s="5" t="str">
        <f t="shared" si="13"/>
        <v>I</v>
      </c>
      <c r="C92" s="44">
        <f t="shared" si="14"/>
        <v>55093.307000000001</v>
      </c>
      <c r="D92" s="14" t="str">
        <f t="shared" si="15"/>
        <v>vis</v>
      </c>
      <c r="E92" s="52">
        <f>VLOOKUP(C92,Active!C$21:E$973,3,FALSE)</f>
        <v>9618.0022440265093</v>
      </c>
      <c r="F92" s="5" t="s">
        <v>106</v>
      </c>
      <c r="G92" s="14" t="str">
        <f t="shared" si="16"/>
        <v>55093.3070</v>
      </c>
      <c r="H92" s="44">
        <f t="shared" si="17"/>
        <v>9618</v>
      </c>
      <c r="I92" s="53" t="s">
        <v>411</v>
      </c>
      <c r="J92" s="54" t="s">
        <v>412</v>
      </c>
      <c r="K92" s="53">
        <v>9618</v>
      </c>
      <c r="L92" s="53" t="s">
        <v>386</v>
      </c>
      <c r="M92" s="54" t="s">
        <v>348</v>
      </c>
      <c r="N92" s="54" t="s">
        <v>106</v>
      </c>
      <c r="O92" s="55" t="s">
        <v>380</v>
      </c>
      <c r="P92" s="56" t="s">
        <v>410</v>
      </c>
    </row>
    <row r="93" spans="1:16" ht="12.75" customHeight="1" thickBot="1">
      <c r="A93" s="44" t="str">
        <f t="shared" si="12"/>
        <v>IBVS 5980 </v>
      </c>
      <c r="B93" s="5" t="str">
        <f t="shared" si="13"/>
        <v>II</v>
      </c>
      <c r="C93" s="44">
        <f t="shared" si="14"/>
        <v>55100.282200000001</v>
      </c>
      <c r="D93" s="14" t="str">
        <f t="shared" si="15"/>
        <v>vis</v>
      </c>
      <c r="E93" s="52">
        <f>VLOOKUP(C93,Active!C$21:E$973,3,FALSE)</f>
        <v>9623.50150050499</v>
      </c>
      <c r="F93" s="5" t="s">
        <v>106</v>
      </c>
      <c r="G93" s="14" t="str">
        <f t="shared" si="16"/>
        <v>55100.2822</v>
      </c>
      <c r="H93" s="44">
        <f t="shared" si="17"/>
        <v>9623.5</v>
      </c>
      <c r="I93" s="53" t="s">
        <v>413</v>
      </c>
      <c r="J93" s="54" t="s">
        <v>414</v>
      </c>
      <c r="K93" s="53">
        <v>9623.5</v>
      </c>
      <c r="L93" s="53" t="s">
        <v>415</v>
      </c>
      <c r="M93" s="54" t="s">
        <v>348</v>
      </c>
      <c r="N93" s="54" t="s">
        <v>390</v>
      </c>
      <c r="O93" s="55" t="s">
        <v>380</v>
      </c>
      <c r="P93" s="56" t="s">
        <v>410</v>
      </c>
    </row>
    <row r="94" spans="1:16" ht="12.75" customHeight="1" thickBot="1">
      <c r="A94" s="44" t="str">
        <f t="shared" si="12"/>
        <v>IBVS 5980 </v>
      </c>
      <c r="B94" s="5" t="str">
        <f t="shared" si="13"/>
        <v>I</v>
      </c>
      <c r="C94" s="44">
        <f t="shared" si="14"/>
        <v>55264.539799999999</v>
      </c>
      <c r="D94" s="14" t="str">
        <f t="shared" si="15"/>
        <v>vis</v>
      </c>
      <c r="E94" s="52">
        <f>VLOOKUP(C94,Active!C$21:E$973,3,FALSE)</f>
        <v>9753.0023995386564</v>
      </c>
      <c r="F94" s="5" t="s">
        <v>106</v>
      </c>
      <c r="G94" s="14" t="str">
        <f t="shared" si="16"/>
        <v>55264.5398</v>
      </c>
      <c r="H94" s="44">
        <f t="shared" si="17"/>
        <v>9753</v>
      </c>
      <c r="I94" s="53" t="s">
        <v>416</v>
      </c>
      <c r="J94" s="54" t="s">
        <v>417</v>
      </c>
      <c r="K94" s="53">
        <v>9753</v>
      </c>
      <c r="L94" s="53" t="s">
        <v>415</v>
      </c>
      <c r="M94" s="54" t="s">
        <v>348</v>
      </c>
      <c r="N94" s="54" t="s">
        <v>106</v>
      </c>
      <c r="O94" s="55" t="s">
        <v>380</v>
      </c>
      <c r="P94" s="56" t="s">
        <v>410</v>
      </c>
    </row>
    <row r="95" spans="1:16" ht="12.75" customHeight="1" thickBot="1">
      <c r="A95" s="44" t="str">
        <f t="shared" si="12"/>
        <v>IBVS 5980 </v>
      </c>
      <c r="B95" s="5" t="str">
        <f t="shared" si="13"/>
        <v>I</v>
      </c>
      <c r="C95" s="44">
        <f t="shared" si="14"/>
        <v>55311.470300000001</v>
      </c>
      <c r="D95" s="14" t="str">
        <f t="shared" si="15"/>
        <v>vis</v>
      </c>
      <c r="E95" s="52">
        <f>VLOOKUP(C95,Active!C$21:E$973,3,FALSE)</f>
        <v>9790.0024649365423</v>
      </c>
      <c r="F95" s="5" t="s">
        <v>106</v>
      </c>
      <c r="G95" s="14" t="str">
        <f t="shared" si="16"/>
        <v>55311.4703</v>
      </c>
      <c r="H95" s="44">
        <f t="shared" si="17"/>
        <v>9790</v>
      </c>
      <c r="I95" s="53" t="s">
        <v>418</v>
      </c>
      <c r="J95" s="54" t="s">
        <v>419</v>
      </c>
      <c r="K95" s="53">
        <v>9790</v>
      </c>
      <c r="L95" s="53" t="s">
        <v>338</v>
      </c>
      <c r="M95" s="54" t="s">
        <v>348</v>
      </c>
      <c r="N95" s="54" t="s">
        <v>404</v>
      </c>
      <c r="O95" s="55" t="s">
        <v>380</v>
      </c>
      <c r="P95" s="56" t="s">
        <v>410</v>
      </c>
    </row>
    <row r="96" spans="1:16" ht="12.75" customHeight="1" thickBot="1">
      <c r="A96" s="44" t="str">
        <f t="shared" si="12"/>
        <v>BAVM 220 </v>
      </c>
      <c r="B96" s="5" t="str">
        <f t="shared" si="13"/>
        <v>I</v>
      </c>
      <c r="C96" s="44">
        <f t="shared" si="14"/>
        <v>55642.520700000001</v>
      </c>
      <c r="D96" s="14" t="str">
        <f t="shared" si="15"/>
        <v>vis</v>
      </c>
      <c r="E96" s="52">
        <f>VLOOKUP(C96,Active!C$21:E$973,3,FALSE)</f>
        <v>10051.003017881767</v>
      </c>
      <c r="F96" s="5" t="s">
        <v>106</v>
      </c>
      <c r="G96" s="14" t="str">
        <f t="shared" si="16"/>
        <v>55642.5207</v>
      </c>
      <c r="H96" s="44">
        <f t="shared" si="17"/>
        <v>10051</v>
      </c>
      <c r="I96" s="53" t="s">
        <v>420</v>
      </c>
      <c r="J96" s="54" t="s">
        <v>421</v>
      </c>
      <c r="K96" s="53">
        <v>10051</v>
      </c>
      <c r="L96" s="53" t="s">
        <v>330</v>
      </c>
      <c r="M96" s="54" t="s">
        <v>348</v>
      </c>
      <c r="N96" s="54" t="s">
        <v>422</v>
      </c>
      <c r="O96" s="55" t="s">
        <v>423</v>
      </c>
      <c r="P96" s="56" t="s">
        <v>424</v>
      </c>
    </row>
    <row r="97" spans="1:16" ht="12.75" customHeight="1" thickBot="1">
      <c r="A97" s="44" t="str">
        <f t="shared" si="12"/>
        <v>IBVS 5992 </v>
      </c>
      <c r="B97" s="5" t="str">
        <f t="shared" si="13"/>
        <v>I</v>
      </c>
      <c r="C97" s="44">
        <f t="shared" si="14"/>
        <v>55695.7935</v>
      </c>
      <c r="D97" s="14" t="str">
        <f t="shared" si="15"/>
        <v>vis</v>
      </c>
      <c r="E97" s="52">
        <f>VLOOKUP(C97,Active!C$21:E$973,3,FALSE)</f>
        <v>10093.003360599794</v>
      </c>
      <c r="F97" s="5" t="s">
        <v>106</v>
      </c>
      <c r="G97" s="14" t="str">
        <f t="shared" si="16"/>
        <v>55695.7935</v>
      </c>
      <c r="H97" s="44">
        <f t="shared" si="17"/>
        <v>10093</v>
      </c>
      <c r="I97" s="53" t="s">
        <v>425</v>
      </c>
      <c r="J97" s="54" t="s">
        <v>426</v>
      </c>
      <c r="K97" s="53" t="s">
        <v>427</v>
      </c>
      <c r="L97" s="53" t="s">
        <v>428</v>
      </c>
      <c r="M97" s="54" t="s">
        <v>348</v>
      </c>
      <c r="N97" s="54" t="s">
        <v>106</v>
      </c>
      <c r="O97" s="55" t="s">
        <v>343</v>
      </c>
      <c r="P97" s="56" t="s">
        <v>429</v>
      </c>
    </row>
    <row r="98" spans="1:16" ht="12.75" customHeight="1" thickBot="1">
      <c r="A98" s="44" t="str">
        <f t="shared" si="12"/>
        <v>IBVS 6029 </v>
      </c>
      <c r="B98" s="5" t="str">
        <f t="shared" si="13"/>
        <v>I</v>
      </c>
      <c r="C98" s="44">
        <f t="shared" si="14"/>
        <v>56087.723899999997</v>
      </c>
      <c r="D98" s="14" t="str">
        <f t="shared" si="15"/>
        <v>vis</v>
      </c>
      <c r="E98" s="52">
        <f>VLOOKUP(C98,Active!C$21:E$973,3,FALSE)</f>
        <v>10402.001782338728</v>
      </c>
      <c r="F98" s="5" t="s">
        <v>106</v>
      </c>
      <c r="G98" s="14" t="str">
        <f t="shared" si="16"/>
        <v>56087.7239</v>
      </c>
      <c r="H98" s="44">
        <f t="shared" si="17"/>
        <v>10402</v>
      </c>
      <c r="I98" s="53" t="s">
        <v>430</v>
      </c>
      <c r="J98" s="54" t="s">
        <v>431</v>
      </c>
      <c r="K98" s="53" t="s">
        <v>432</v>
      </c>
      <c r="L98" s="53" t="s">
        <v>361</v>
      </c>
      <c r="M98" s="54" t="s">
        <v>348</v>
      </c>
      <c r="N98" s="54" t="s">
        <v>106</v>
      </c>
      <c r="O98" s="55" t="s">
        <v>343</v>
      </c>
      <c r="P98" s="56" t="s">
        <v>433</v>
      </c>
    </row>
    <row r="99" spans="1:16" ht="12.75" customHeight="1" thickBot="1">
      <c r="A99" s="44" t="str">
        <f t="shared" si="12"/>
        <v>IBVS 6114 </v>
      </c>
      <c r="B99" s="5" t="str">
        <f t="shared" si="13"/>
        <v>I</v>
      </c>
      <c r="C99" s="44">
        <f t="shared" si="14"/>
        <v>56729.530180000002</v>
      </c>
      <c r="D99" s="14" t="str">
        <f t="shared" si="15"/>
        <v>vis</v>
      </c>
      <c r="E99" s="52">
        <f>VLOOKUP(C99,Active!C$21:E$973,3,FALSE)</f>
        <v>10908.002663061779</v>
      </c>
      <c r="F99" s="5" t="s">
        <v>106</v>
      </c>
      <c r="G99" s="14" t="str">
        <f t="shared" si="16"/>
        <v>56729.53018</v>
      </c>
      <c r="H99" s="44">
        <f t="shared" si="17"/>
        <v>10908</v>
      </c>
      <c r="I99" s="53" t="s">
        <v>434</v>
      </c>
      <c r="J99" s="54" t="s">
        <v>435</v>
      </c>
      <c r="K99" s="53" t="s">
        <v>436</v>
      </c>
      <c r="L99" s="53" t="s">
        <v>437</v>
      </c>
      <c r="M99" s="54" t="s">
        <v>348</v>
      </c>
      <c r="N99" s="54" t="s">
        <v>390</v>
      </c>
      <c r="O99" s="55" t="s">
        <v>438</v>
      </c>
      <c r="P99" s="56" t="s">
        <v>439</v>
      </c>
    </row>
    <row r="100" spans="1:16" ht="12.75" customHeight="1" thickBot="1">
      <c r="A100" s="44" t="str">
        <f t="shared" si="12"/>
        <v>IBVS 6114 </v>
      </c>
      <c r="B100" s="5" t="str">
        <f t="shared" si="13"/>
        <v>II</v>
      </c>
      <c r="C100" s="44">
        <f t="shared" si="14"/>
        <v>56731.431519999998</v>
      </c>
      <c r="D100" s="14" t="str">
        <f t="shared" si="15"/>
        <v>vis</v>
      </c>
      <c r="E100" s="52">
        <f>VLOOKUP(C100,Active!C$21:E$973,3,FALSE)</f>
        <v>10909.501681916117</v>
      </c>
      <c r="F100" s="5" t="s">
        <v>106</v>
      </c>
      <c r="G100" s="14" t="str">
        <f t="shared" si="16"/>
        <v>56731.43152</v>
      </c>
      <c r="H100" s="44">
        <f t="shared" si="17"/>
        <v>10909.5</v>
      </c>
      <c r="I100" s="53" t="s">
        <v>440</v>
      </c>
      <c r="J100" s="54" t="s">
        <v>441</v>
      </c>
      <c r="K100" s="53" t="s">
        <v>442</v>
      </c>
      <c r="L100" s="53" t="s">
        <v>443</v>
      </c>
      <c r="M100" s="54" t="s">
        <v>348</v>
      </c>
      <c r="N100" s="54" t="s">
        <v>390</v>
      </c>
      <c r="O100" s="55" t="s">
        <v>438</v>
      </c>
      <c r="P100" s="56" t="s">
        <v>439</v>
      </c>
    </row>
    <row r="101" spans="1:16" ht="12.75" customHeight="1" thickBot="1">
      <c r="A101" s="44" t="str">
        <f t="shared" si="12"/>
        <v> PASP 87.168 </v>
      </c>
      <c r="B101" s="5" t="str">
        <f t="shared" si="13"/>
        <v>II</v>
      </c>
      <c r="C101" s="44">
        <f t="shared" si="14"/>
        <v>41855.754200000003</v>
      </c>
      <c r="D101" s="14" t="str">
        <f t="shared" si="15"/>
        <v>vis</v>
      </c>
      <c r="E101" s="52">
        <f>VLOOKUP(C101,Active!C$21:E$973,3,FALSE)</f>
        <v>-818.50108127261967</v>
      </c>
      <c r="F101" s="5" t="s">
        <v>106</v>
      </c>
      <c r="G101" s="14" t="str">
        <f t="shared" si="16"/>
        <v>41855.7542</v>
      </c>
      <c r="H101" s="44">
        <f t="shared" si="17"/>
        <v>-818.5</v>
      </c>
      <c r="I101" s="53" t="s">
        <v>110</v>
      </c>
      <c r="J101" s="54" t="s">
        <v>111</v>
      </c>
      <c r="K101" s="53">
        <v>-818.5</v>
      </c>
      <c r="L101" s="53" t="s">
        <v>112</v>
      </c>
      <c r="M101" s="54" t="s">
        <v>113</v>
      </c>
      <c r="N101" s="54" t="s">
        <v>114</v>
      </c>
      <c r="O101" s="55" t="s">
        <v>115</v>
      </c>
      <c r="P101" s="55" t="s">
        <v>116</v>
      </c>
    </row>
    <row r="102" spans="1:16" ht="12.75" customHeight="1" thickBot="1">
      <c r="A102" s="44" t="str">
        <f t="shared" si="12"/>
        <v> APJ 218.440 </v>
      </c>
      <c r="B102" s="5" t="str">
        <f t="shared" si="13"/>
        <v>II</v>
      </c>
      <c r="C102" s="44">
        <f t="shared" si="14"/>
        <v>42555.905400000003</v>
      </c>
      <c r="D102" s="14" t="str">
        <f t="shared" si="15"/>
        <v>vis</v>
      </c>
      <c r="E102" s="52">
        <f>VLOOKUP(C102,Active!C$21:E$973,3,FALSE)</f>
        <v>-266.50099202559664</v>
      </c>
      <c r="F102" s="5" t="s">
        <v>106</v>
      </c>
      <c r="G102" s="14" t="str">
        <f t="shared" si="16"/>
        <v>42555.9054</v>
      </c>
      <c r="H102" s="44">
        <f t="shared" si="17"/>
        <v>-266.5</v>
      </c>
      <c r="I102" s="53" t="s">
        <v>117</v>
      </c>
      <c r="J102" s="54" t="s">
        <v>118</v>
      </c>
      <c r="K102" s="53">
        <v>-266.5</v>
      </c>
      <c r="L102" s="53" t="s">
        <v>119</v>
      </c>
      <c r="M102" s="54" t="s">
        <v>113</v>
      </c>
      <c r="N102" s="54" t="s">
        <v>114</v>
      </c>
      <c r="O102" s="55" t="s">
        <v>120</v>
      </c>
      <c r="P102" s="55" t="s">
        <v>121</v>
      </c>
    </row>
    <row r="103" spans="1:16" ht="12.75" customHeight="1" thickBot="1">
      <c r="A103" s="44" t="str">
        <f t="shared" si="12"/>
        <v> APJ 218.440 </v>
      </c>
      <c r="B103" s="5" t="str">
        <f t="shared" si="13"/>
        <v>I</v>
      </c>
      <c r="C103" s="44">
        <f t="shared" si="14"/>
        <v>42557.809000000001</v>
      </c>
      <c r="D103" s="14" t="str">
        <f t="shared" si="15"/>
        <v>vis</v>
      </c>
      <c r="E103" s="52">
        <f>VLOOKUP(C103,Active!C$21:E$973,3,FALSE)</f>
        <v>-265.0001913844074</v>
      </c>
      <c r="F103" s="5" t="s">
        <v>106</v>
      </c>
      <c r="G103" s="14" t="str">
        <f t="shared" si="16"/>
        <v>42557.8090</v>
      </c>
      <c r="H103" s="44">
        <f t="shared" si="17"/>
        <v>-265</v>
      </c>
      <c r="I103" s="53" t="s">
        <v>122</v>
      </c>
      <c r="J103" s="54" t="s">
        <v>123</v>
      </c>
      <c r="K103" s="53">
        <v>-265</v>
      </c>
      <c r="L103" s="53" t="s">
        <v>112</v>
      </c>
      <c r="M103" s="54" t="s">
        <v>113</v>
      </c>
      <c r="N103" s="54" t="s">
        <v>114</v>
      </c>
      <c r="O103" s="55" t="s">
        <v>120</v>
      </c>
      <c r="P103" s="55" t="s">
        <v>121</v>
      </c>
    </row>
    <row r="104" spans="1:16" ht="12.75" customHeight="1" thickBot="1">
      <c r="A104" s="44" t="str">
        <f t="shared" si="12"/>
        <v> APJ 218.440 </v>
      </c>
      <c r="B104" s="5" t="str">
        <f t="shared" si="13"/>
        <v>II</v>
      </c>
      <c r="C104" s="44">
        <f t="shared" si="14"/>
        <v>42607.91</v>
      </c>
      <c r="D104" s="14" t="str">
        <f t="shared" si="15"/>
        <v>vis</v>
      </c>
      <c r="E104" s="52">
        <f>VLOOKUP(C104,Active!C$21:E$973,3,FALSE)</f>
        <v>-225.50049978726892</v>
      </c>
      <c r="F104" s="5" t="s">
        <v>106</v>
      </c>
      <c r="G104" s="14" t="str">
        <f t="shared" si="16"/>
        <v>42607.9100</v>
      </c>
      <c r="H104" s="44">
        <f t="shared" si="17"/>
        <v>-225.5</v>
      </c>
      <c r="I104" s="53" t="s">
        <v>124</v>
      </c>
      <c r="J104" s="54" t="s">
        <v>125</v>
      </c>
      <c r="K104" s="53">
        <v>-225.5</v>
      </c>
      <c r="L104" s="53" t="s">
        <v>126</v>
      </c>
      <c r="M104" s="54" t="s">
        <v>113</v>
      </c>
      <c r="N104" s="54" t="s">
        <v>114</v>
      </c>
      <c r="O104" s="55" t="s">
        <v>120</v>
      </c>
      <c r="P104" s="55" t="s">
        <v>121</v>
      </c>
    </row>
    <row r="105" spans="1:16" ht="12.75" customHeight="1" thickBot="1">
      <c r="A105" s="44" t="str">
        <f t="shared" si="12"/>
        <v> APJ 218.440 </v>
      </c>
      <c r="B105" s="5" t="str">
        <f t="shared" si="13"/>
        <v>I</v>
      </c>
      <c r="C105" s="44">
        <f t="shared" si="14"/>
        <v>42888.858699999997</v>
      </c>
      <c r="D105" s="14" t="str">
        <f t="shared" si="15"/>
        <v>vis</v>
      </c>
      <c r="E105" s="52">
        <f>VLOOKUP(C105,Active!C$21:E$973,3,FALSE)</f>
        <v>-4.0001903200688966</v>
      </c>
      <c r="F105" s="5" t="s">
        <v>106</v>
      </c>
      <c r="G105" s="14" t="str">
        <f t="shared" si="16"/>
        <v>42888.8587</v>
      </c>
      <c r="H105" s="44">
        <f t="shared" si="17"/>
        <v>-4</v>
      </c>
      <c r="I105" s="53" t="s">
        <v>127</v>
      </c>
      <c r="J105" s="54" t="s">
        <v>128</v>
      </c>
      <c r="K105" s="53">
        <v>-4</v>
      </c>
      <c r="L105" s="53" t="s">
        <v>112</v>
      </c>
      <c r="M105" s="54" t="s">
        <v>113</v>
      </c>
      <c r="N105" s="54" t="s">
        <v>114</v>
      </c>
      <c r="O105" s="55" t="s">
        <v>120</v>
      </c>
      <c r="P105" s="55" t="s">
        <v>121</v>
      </c>
    </row>
    <row r="106" spans="1:16" ht="12.75" customHeight="1" thickBot="1">
      <c r="A106" s="44" t="str">
        <f t="shared" si="12"/>
        <v> APJ 218.440 </v>
      </c>
      <c r="B106" s="5" t="str">
        <f t="shared" si="13"/>
        <v>I</v>
      </c>
      <c r="C106" s="44">
        <f t="shared" si="14"/>
        <v>42893.932399999998</v>
      </c>
      <c r="D106" s="14" t="str">
        <f t="shared" si="15"/>
        <v>vis</v>
      </c>
      <c r="E106" s="52">
        <f>VLOOKUP(C106,Active!C$21:E$973,3,FALSE)</f>
        <v>-7.8840129884176464E-5</v>
      </c>
      <c r="F106" s="5" t="s">
        <v>106</v>
      </c>
      <c r="G106" s="14" t="str">
        <f t="shared" si="16"/>
        <v>42893.9324</v>
      </c>
      <c r="H106" s="44">
        <f t="shared" si="17"/>
        <v>0</v>
      </c>
      <c r="I106" s="53" t="s">
        <v>129</v>
      </c>
      <c r="J106" s="54" t="s">
        <v>130</v>
      </c>
      <c r="K106" s="53">
        <v>0</v>
      </c>
      <c r="L106" s="53" t="s">
        <v>119</v>
      </c>
      <c r="M106" s="54" t="s">
        <v>113</v>
      </c>
      <c r="N106" s="54" t="s">
        <v>114</v>
      </c>
      <c r="O106" s="55" t="s">
        <v>120</v>
      </c>
      <c r="P106" s="55" t="s">
        <v>121</v>
      </c>
    </row>
    <row r="107" spans="1:16" ht="12.75" customHeight="1" thickBot="1">
      <c r="A107" s="44" t="str">
        <f t="shared" ref="A107:A114" si="18">P107</f>
        <v> APJ 218.440 </v>
      </c>
      <c r="B107" s="5" t="str">
        <f t="shared" ref="B107:B114" si="19">IF(H107=INT(H107),"I","II")</f>
        <v>I</v>
      </c>
      <c r="C107" s="44">
        <f t="shared" ref="C107:C114" si="20">1*G107</f>
        <v>42912.958700000003</v>
      </c>
      <c r="D107" s="14" t="str">
        <f t="shared" ref="D107:D114" si="21">VLOOKUP(F107,I$1:J$5,2,FALSE)</f>
        <v>vis</v>
      </c>
      <c r="E107" s="52">
        <f>VLOOKUP(C107,Active!C$21:E$973,3,FALSE)</f>
        <v>15.000280079548302</v>
      </c>
      <c r="F107" s="5" t="s">
        <v>106</v>
      </c>
      <c r="G107" s="14" t="str">
        <f t="shared" ref="G107:G114" si="22">MID(I107,3,LEN(I107)-3)</f>
        <v>42912.9587</v>
      </c>
      <c r="H107" s="44">
        <f t="shared" ref="H107:H114" si="23">1*K107</f>
        <v>15</v>
      </c>
      <c r="I107" s="53" t="s">
        <v>131</v>
      </c>
      <c r="J107" s="54" t="s">
        <v>132</v>
      </c>
      <c r="K107" s="53">
        <v>15</v>
      </c>
      <c r="L107" s="53" t="s">
        <v>133</v>
      </c>
      <c r="M107" s="54" t="s">
        <v>113</v>
      </c>
      <c r="N107" s="54" t="s">
        <v>114</v>
      </c>
      <c r="O107" s="55" t="s">
        <v>120</v>
      </c>
      <c r="P107" s="55" t="s">
        <v>121</v>
      </c>
    </row>
    <row r="108" spans="1:16" ht="12.75" customHeight="1" thickBot="1">
      <c r="A108" s="44" t="str">
        <f t="shared" si="18"/>
        <v> APJ 218.440 </v>
      </c>
      <c r="B108" s="5" t="str">
        <f t="shared" si="19"/>
        <v>II</v>
      </c>
      <c r="C108" s="44">
        <f t="shared" si="20"/>
        <v>42966.863799999999</v>
      </c>
      <c r="D108" s="14" t="str">
        <f t="shared" si="21"/>
        <v>vis</v>
      </c>
      <c r="E108" s="52">
        <f>VLOOKUP(C108,Active!C$21:E$973,3,FALSE)</f>
        <v>57.499128915153598</v>
      </c>
      <c r="F108" s="5" t="s">
        <v>106</v>
      </c>
      <c r="G108" s="14" t="str">
        <f t="shared" si="22"/>
        <v>42966.8638</v>
      </c>
      <c r="H108" s="44">
        <f t="shared" si="23"/>
        <v>57.5</v>
      </c>
      <c r="I108" s="53" t="s">
        <v>134</v>
      </c>
      <c r="J108" s="54" t="s">
        <v>135</v>
      </c>
      <c r="K108" s="53">
        <v>57.5</v>
      </c>
      <c r="L108" s="53" t="s">
        <v>136</v>
      </c>
      <c r="M108" s="54" t="s">
        <v>113</v>
      </c>
      <c r="N108" s="54" t="s">
        <v>114</v>
      </c>
      <c r="O108" s="55" t="s">
        <v>120</v>
      </c>
      <c r="P108" s="55" t="s">
        <v>121</v>
      </c>
    </row>
    <row r="109" spans="1:16" ht="12.75" customHeight="1" thickBot="1">
      <c r="A109" s="44" t="str">
        <f t="shared" si="18"/>
        <v> APJ 218.440 </v>
      </c>
      <c r="B109" s="5" t="str">
        <f t="shared" si="19"/>
        <v>II</v>
      </c>
      <c r="C109" s="44">
        <f t="shared" si="20"/>
        <v>42994.768400000001</v>
      </c>
      <c r="D109" s="14" t="str">
        <f t="shared" si="21"/>
        <v>vis</v>
      </c>
      <c r="E109" s="52">
        <f>VLOOKUP(C109,Active!C$21:E$973,3,FALSE)</f>
        <v>79.499150753869856</v>
      </c>
      <c r="F109" s="5" t="s">
        <v>106</v>
      </c>
      <c r="G109" s="14" t="str">
        <f t="shared" si="22"/>
        <v>42994.7684</v>
      </c>
      <c r="H109" s="44">
        <f t="shared" si="23"/>
        <v>79.5</v>
      </c>
      <c r="I109" s="53" t="s">
        <v>137</v>
      </c>
      <c r="J109" s="54" t="s">
        <v>138</v>
      </c>
      <c r="K109" s="53">
        <v>79.5</v>
      </c>
      <c r="L109" s="53" t="s">
        <v>139</v>
      </c>
      <c r="M109" s="54" t="s">
        <v>113</v>
      </c>
      <c r="N109" s="54" t="s">
        <v>114</v>
      </c>
      <c r="O109" s="55" t="s">
        <v>120</v>
      </c>
      <c r="P109" s="55" t="s">
        <v>121</v>
      </c>
    </row>
    <row r="110" spans="1:16" ht="12.75" customHeight="1" thickBot="1">
      <c r="A110" s="44" t="str">
        <f t="shared" si="18"/>
        <v> BBS 46 </v>
      </c>
      <c r="B110" s="5" t="str">
        <f t="shared" si="19"/>
        <v>II</v>
      </c>
      <c r="C110" s="44">
        <f t="shared" si="20"/>
        <v>44284.718999999997</v>
      </c>
      <c r="D110" s="14" t="str">
        <f t="shared" si="21"/>
        <v>vis</v>
      </c>
      <c r="E110" s="52">
        <f>VLOOKUP(C110,Active!C$21:E$973,3,FALSE)</f>
        <v>1096.4978309307355</v>
      </c>
      <c r="F110" s="5" t="s">
        <v>106</v>
      </c>
      <c r="G110" s="14" t="str">
        <f t="shared" si="22"/>
        <v>44284.719</v>
      </c>
      <c r="H110" s="44">
        <f t="shared" si="23"/>
        <v>1096.5</v>
      </c>
      <c r="I110" s="53" t="s">
        <v>213</v>
      </c>
      <c r="J110" s="54" t="s">
        <v>214</v>
      </c>
      <c r="K110" s="53">
        <v>1096.5</v>
      </c>
      <c r="L110" s="53" t="s">
        <v>195</v>
      </c>
      <c r="M110" s="54" t="s">
        <v>143</v>
      </c>
      <c r="N110" s="54"/>
      <c r="O110" s="55" t="s">
        <v>144</v>
      </c>
      <c r="P110" s="55" t="s">
        <v>212</v>
      </c>
    </row>
    <row r="111" spans="1:16" ht="12.75" customHeight="1" thickBot="1">
      <c r="A111" s="44" t="str">
        <f t="shared" si="18"/>
        <v> BBS 56 </v>
      </c>
      <c r="B111" s="5" t="str">
        <f t="shared" si="19"/>
        <v>I</v>
      </c>
      <c r="C111" s="44">
        <f t="shared" si="20"/>
        <v>44772.415999999997</v>
      </c>
      <c r="D111" s="14" t="str">
        <f t="shared" si="21"/>
        <v>vis</v>
      </c>
      <c r="E111" s="52">
        <f>VLOOKUP(C111,Active!C$21:E$973,3,FALSE)</f>
        <v>1480.9987609091534</v>
      </c>
      <c r="F111" s="5" t="s">
        <v>106</v>
      </c>
      <c r="G111" s="14" t="str">
        <f t="shared" si="22"/>
        <v>44772.416</v>
      </c>
      <c r="H111" s="44">
        <f t="shared" si="23"/>
        <v>1481</v>
      </c>
      <c r="I111" s="53" t="s">
        <v>250</v>
      </c>
      <c r="J111" s="54" t="s">
        <v>251</v>
      </c>
      <c r="K111" s="53">
        <v>1481</v>
      </c>
      <c r="L111" s="53" t="s">
        <v>195</v>
      </c>
      <c r="M111" s="54" t="s">
        <v>143</v>
      </c>
      <c r="N111" s="54"/>
      <c r="O111" s="55" t="s">
        <v>240</v>
      </c>
      <c r="P111" s="55" t="s">
        <v>249</v>
      </c>
    </row>
    <row r="112" spans="1:16" ht="12.75" customHeight="1" thickBot="1">
      <c r="A112" s="44" t="str">
        <f t="shared" si="18"/>
        <v> BRNO 32 </v>
      </c>
      <c r="B112" s="5" t="str">
        <f t="shared" si="19"/>
        <v>II</v>
      </c>
      <c r="C112" s="44">
        <f t="shared" si="20"/>
        <v>50200.493699999999</v>
      </c>
      <c r="D112" s="14" t="str">
        <f t="shared" si="21"/>
        <v>vis</v>
      </c>
      <c r="E112" s="52">
        <f>VLOOKUP(C112,Active!C$21:E$973,3,FALSE)</f>
        <v>5760.5020665376733</v>
      </c>
      <c r="F112" s="5" t="s">
        <v>106</v>
      </c>
      <c r="G112" s="14" t="str">
        <f t="shared" si="22"/>
        <v>50200.4937</v>
      </c>
      <c r="H112" s="44">
        <f t="shared" si="23"/>
        <v>5760.5</v>
      </c>
      <c r="I112" s="53" t="s">
        <v>328</v>
      </c>
      <c r="J112" s="54" t="s">
        <v>329</v>
      </c>
      <c r="K112" s="53">
        <v>5760.5</v>
      </c>
      <c r="L112" s="53" t="s">
        <v>330</v>
      </c>
      <c r="M112" s="54" t="s">
        <v>143</v>
      </c>
      <c r="N112" s="54"/>
      <c r="O112" s="55" t="s">
        <v>331</v>
      </c>
      <c r="P112" s="55" t="s">
        <v>332</v>
      </c>
    </row>
    <row r="113" spans="1:16" ht="12.75" customHeight="1" thickBot="1">
      <c r="A113" s="44" t="str">
        <f t="shared" si="18"/>
        <v> BBS 124 </v>
      </c>
      <c r="B113" s="5" t="str">
        <f t="shared" si="19"/>
        <v>I</v>
      </c>
      <c r="C113" s="44">
        <f t="shared" si="20"/>
        <v>51951.502999999997</v>
      </c>
      <c r="D113" s="14" t="str">
        <f t="shared" si="21"/>
        <v>vis</v>
      </c>
      <c r="E113" s="52">
        <f>VLOOKUP(C113,Active!C$21:E$973,3,FALSE)</f>
        <v>7141.0000073715473</v>
      </c>
      <c r="F113" s="5" t="s">
        <v>106</v>
      </c>
      <c r="G113" s="14" t="str">
        <f t="shared" si="22"/>
        <v>51951.503</v>
      </c>
      <c r="H113" s="44">
        <f t="shared" si="23"/>
        <v>7141</v>
      </c>
      <c r="I113" s="53" t="s">
        <v>341</v>
      </c>
      <c r="J113" s="54" t="s">
        <v>342</v>
      </c>
      <c r="K113" s="53">
        <v>7141</v>
      </c>
      <c r="L113" s="53" t="s">
        <v>160</v>
      </c>
      <c r="M113" s="54" t="s">
        <v>113</v>
      </c>
      <c r="N113" s="54" t="s">
        <v>114</v>
      </c>
      <c r="O113" s="55" t="s">
        <v>343</v>
      </c>
      <c r="P113" s="55" t="s">
        <v>344</v>
      </c>
    </row>
    <row r="114" spans="1:16" ht="12.75" customHeight="1" thickBot="1">
      <c r="A114" s="44" t="str">
        <f t="shared" si="18"/>
        <v>VSB 44 </v>
      </c>
      <c r="B114" s="5" t="str">
        <f t="shared" si="19"/>
        <v>II</v>
      </c>
      <c r="C114" s="44">
        <f t="shared" si="20"/>
        <v>53510.988899999997</v>
      </c>
      <c r="D114" s="14" t="str">
        <f t="shared" si="21"/>
        <v>vis</v>
      </c>
      <c r="E114" s="52">
        <f>VLOOKUP(C114,Active!C$21:E$973,3,FALSE)</f>
        <v>8370.5006580588179</v>
      </c>
      <c r="F114" s="5" t="s">
        <v>106</v>
      </c>
      <c r="G114" s="14" t="str">
        <f t="shared" si="22"/>
        <v>53510.9889</v>
      </c>
      <c r="H114" s="44">
        <f t="shared" si="23"/>
        <v>8370.5</v>
      </c>
      <c r="I114" s="53" t="s">
        <v>372</v>
      </c>
      <c r="J114" s="54" t="s">
        <v>373</v>
      </c>
      <c r="K114" s="53">
        <v>8370.5</v>
      </c>
      <c r="L114" s="53" t="s">
        <v>374</v>
      </c>
      <c r="M114" s="54" t="s">
        <v>113</v>
      </c>
      <c r="N114" s="54" t="s">
        <v>114</v>
      </c>
      <c r="O114" s="55" t="s">
        <v>375</v>
      </c>
      <c r="P114" s="56" t="s">
        <v>376</v>
      </c>
    </row>
    <row r="115" spans="1:16">
      <c r="B115" s="5"/>
      <c r="F115" s="5"/>
    </row>
    <row r="116" spans="1:16">
      <c r="B116" s="5"/>
      <c r="F116" s="5"/>
    </row>
    <row r="117" spans="1:16">
      <c r="B117" s="5"/>
      <c r="F117" s="5"/>
    </row>
    <row r="118" spans="1:16">
      <c r="B118" s="5"/>
      <c r="F118" s="5"/>
    </row>
    <row r="119" spans="1:16">
      <c r="B119" s="5"/>
      <c r="F119" s="5"/>
    </row>
    <row r="120" spans="1:16">
      <c r="B120" s="5"/>
      <c r="F120" s="5"/>
    </row>
    <row r="121" spans="1:16">
      <c r="B121" s="5"/>
      <c r="F121" s="5"/>
    </row>
    <row r="122" spans="1:16">
      <c r="B122" s="5"/>
      <c r="F122" s="5"/>
    </row>
    <row r="123" spans="1:16">
      <c r="B123" s="5"/>
      <c r="F123" s="5"/>
    </row>
    <row r="124" spans="1:16">
      <c r="B124" s="5"/>
      <c r="F124" s="5"/>
    </row>
    <row r="125" spans="1:16">
      <c r="B125" s="5"/>
      <c r="F125" s="5"/>
    </row>
    <row r="126" spans="1:16">
      <c r="B126" s="5"/>
      <c r="F126" s="5"/>
    </row>
    <row r="127" spans="1:16">
      <c r="B127" s="5"/>
      <c r="F127" s="5"/>
    </row>
    <row r="128" spans="1:1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  <row r="866" spans="2:6">
      <c r="B866" s="5"/>
      <c r="F866" s="5"/>
    </row>
    <row r="867" spans="2:6">
      <c r="B867" s="5"/>
      <c r="F867" s="5"/>
    </row>
    <row r="868" spans="2:6">
      <c r="B868" s="5"/>
      <c r="F868" s="5"/>
    </row>
    <row r="869" spans="2:6">
      <c r="B869" s="5"/>
      <c r="F869" s="5"/>
    </row>
  </sheetData>
  <phoneticPr fontId="8" type="noConversion"/>
  <hyperlinks>
    <hyperlink ref="P76" r:id="rId1" display="http://www.konkoly.hu/cgi-bin/IBVS?4888"/>
    <hyperlink ref="P77" r:id="rId2" display="http://var.astro.cz/oejv/issues/oejv0074.pdf"/>
    <hyperlink ref="P80" r:id="rId3" display="http://www.konkoly.hu/cgi-bin/IBVS?5603"/>
    <hyperlink ref="P81" r:id="rId4" display="http://var.astro.cz/oejv/issues/oejv0074.pdf"/>
    <hyperlink ref="P82" r:id="rId5" display="http://www.konkoly.hu/cgi-bin/IBVS?5745"/>
    <hyperlink ref="P114" r:id="rId6" display="http://vsolj.cetus-net.org/no44.pdf"/>
    <hyperlink ref="P83" r:id="rId7" display="http://www.konkoly.hu/cgi-bin/IBVS?5898"/>
    <hyperlink ref="P84" r:id="rId8" display="http://www.konkoly.hu/cgi-bin/IBVS?5898"/>
    <hyperlink ref="P85" r:id="rId9" display="http://www.konkoly.hu/cgi-bin/IBVS?5898"/>
    <hyperlink ref="P86" r:id="rId10" display="http://var.astro.cz/oejv/issues/oejv0074.pdf"/>
    <hyperlink ref="P87" r:id="rId11" display="http://www.konkoly.hu/cgi-bin/IBVS?6007"/>
    <hyperlink ref="P88" r:id="rId12" display="http://www.konkoly.hu/cgi-bin/IBVS?5898"/>
    <hyperlink ref="P89" r:id="rId13" display="http://www.konkoly.hu/cgi-bin/IBVS?5898"/>
    <hyperlink ref="P91" r:id="rId14" display="http://www.konkoly.hu/cgi-bin/IBVS?5980"/>
    <hyperlink ref="P92" r:id="rId15" display="http://www.konkoly.hu/cgi-bin/IBVS?5980"/>
    <hyperlink ref="P93" r:id="rId16" display="http://www.konkoly.hu/cgi-bin/IBVS?5980"/>
    <hyperlink ref="P94" r:id="rId17" display="http://www.konkoly.hu/cgi-bin/IBVS?5980"/>
    <hyperlink ref="P95" r:id="rId18" display="http://www.konkoly.hu/cgi-bin/IBVS?5980"/>
    <hyperlink ref="P96" r:id="rId19" display="http://www.bav-astro.de/sfs/BAVM_link.php?BAVMnr=220"/>
    <hyperlink ref="P97" r:id="rId20" display="http://www.konkoly.hu/cgi-bin/IBVS?5992"/>
    <hyperlink ref="P98" r:id="rId21" display="http://www.konkoly.hu/cgi-bin/IBVS?6029"/>
    <hyperlink ref="P99" r:id="rId22" display="http://www.konkoly.hu/cgi-bin/IBVS?6114"/>
    <hyperlink ref="P100" r:id="rId23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2023-01-13T07:12:55Z</dcterms:modified>
</cp:coreProperties>
</file>