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1E2BC24-D48D-4308-AFF4-A87B6BFBD431}" xr6:coauthVersionLast="47" xr6:coauthVersionMax="47" xr10:uidLastSave="{00000000-0000-0000-0000-000000000000}"/>
  <bookViews>
    <workbookView xWindow="15135" yWindow="570" windowWidth="1347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F23" i="1"/>
  <c r="G23" i="1"/>
  <c r="K23" i="1"/>
  <c r="E23" i="1"/>
  <c r="E24" i="1"/>
  <c r="F24" i="1"/>
  <c r="G24" i="1"/>
  <c r="K24" i="1"/>
  <c r="D9" i="1"/>
  <c r="C9" i="1"/>
  <c r="C21" i="1"/>
  <c r="E21" i="1"/>
  <c r="F21" i="1"/>
  <c r="G21" i="1"/>
  <c r="I21" i="1"/>
  <c r="E22" i="1"/>
  <c r="F22" i="1"/>
  <c r="G22" i="1"/>
  <c r="K22" i="1"/>
  <c r="Q23" i="1"/>
  <c r="Q24" i="1"/>
  <c r="Q22" i="1"/>
  <c r="F16" i="1"/>
  <c r="F17" i="1" s="1"/>
  <c r="C17" i="1"/>
  <c r="Q21" i="1"/>
  <c r="C12" i="1"/>
  <c r="C11" i="1"/>
  <c r="O25" i="1" l="1"/>
  <c r="O24" i="1"/>
  <c r="O23" i="1"/>
  <c r="O22" i="1"/>
  <c r="O21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<sst xmlns="http://schemas.openxmlformats.org/spreadsheetml/2006/main" count="57" uniqueCount="50">
  <si>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</si>
  <si>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</si>
  <si>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</si>
  <si>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</si>
  <si>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</si>
  <si>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</si>
  <si>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</si>
  <si>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</si>
  <si>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</si>
  <si>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</si>
  <si>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</si>
  <si>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</si>
  <si>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</si>
  <si>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</si>
  <si>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</si>
  <si>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</si>
  <si>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</si>
  <si>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</si>
  <si>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</si>
  <si>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</si>
  <si>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</si>
  <si>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</si>
  <si>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</si>
  <si>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</si>
  <si>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</si>
  <si>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</si>
  <si>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</si>
  <si>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</si>
  <si>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</si>
  <si>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</si>
  <si>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</si>
  <si>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</si>
  <si>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</si>
  <si>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</si>
  <si>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</si>
  <si>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</si>
  <si>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</si>
  <si>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</si>
  <si>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</si>
  <si>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</si>
  <si>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</si>
  <si>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</si>
  <si>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</si>
  <si>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PQ Dra / GSC 3862-1007</t>
  </si>
  <si>
    <t>IBVS 6029</t>
  </si>
  <si>
    <t>I</t>
  </si>
  <si>
    <t>EB</t>
  </si>
  <si>
    <t>vis</t>
  </si>
  <si>
    <t>OEJV 0179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</si>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</sst>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8" fillId="24" borderId="0" xfId="0" applyFont="1" applyFill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2-4DE4-9747-95ED0CC63E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52-4DE4-9747-95ED0CC63E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52-4DE4-9747-95ED0CC63E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-8.2376000005751848E-2</c:v>
                </c:pt>
                <c:pt idx="2">
                  <c:v>-9.5382000006793533E-2</c:v>
                </c:pt>
                <c:pt idx="3">
                  <c:v>-9.7945500005153008E-2</c:v>
                </c:pt>
                <c:pt idx="4">
                  <c:v>-0.13104050000401912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2-4DE4-9747-95ED0CC63E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52-4DE4-9747-95ED0CC63E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52-4DE4-9747-95ED0CC63E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52-4DE4-9747-95ED0CC63E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-9.8270270005294535E-3</c:v>
                </c:pt>
                <c:pt idx="1">
                  <c:v>-8.0186883626062966E-2</c:v>
                </c:pt>
                <c:pt idx="2">
                  <c:v>-9.8392154690748482E-2</c:v>
                </c:pt>
                <c:pt idx="3">
                  <c:v>-9.8394596384829044E-2</c:v>
                </c:pt>
                <c:pt idx="4">
                  <c:v>-0.12977036532007702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52-4DE4-9747-95ED0CC63E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52-4DE4-9747-95ED0CC6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92288"/>
        <c:axId val="1"/>
      </c:scatterChart>
      <c:valAx>
        <c:axId val="797692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92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0EA144-5EB5-4D76-35AC-C7AC36A1D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46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51393.779000000002</v>
      </c>
      <c r="D7" s="29" t="s">
        <v>42</v>
      </c>
    </row>
    <row r="8" spans="1:6" x14ac:dyDescent="0.2">
      <c r="A8" t="s">
        <v>7</v>
      </c>
      <c r="C8" s="8">
        <v>0.32094699999999998</v>
      </c>
      <c r="D8" s="29" t="s">
        <v>42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-9.8270270005294535E-3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-4.8833881611280894E-6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59276.42849907637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0.32094211661183886</v>
      </c>
      <c r="E16" s="14" t="s">
        <v>34</v>
      </c>
      <c r="F16" s="15">
        <f ca="1">NOW()+15018.5+$C$5/24</f>
        <v>60171.542949768518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39</v>
      </c>
      <c r="F17" s="15">
        <f ca="1">ROUND(2*(F16-$C$7)/$C$8,0)/2+F15</f>
        <v>27350.5</v>
      </c>
    </row>
    <row r="18" spans="1:21" ht="14.25" thickTop="1" thickBot="1" x14ac:dyDescent="0.25">
      <c r="A18" s="16" t="s">
        <v>9</v>
      </c>
      <c r="B18" s="10"/>
      <c r="C18" s="19">
        <f ca="1">+C15</f>
        <v>59276.42849907637</v>
      </c>
      <c r="D18" s="20">
        <f ca="1">+C16</f>
        <v>0.32094211661183886</v>
      </c>
      <c r="E18" s="14" t="s">
        <v>40</v>
      </c>
      <c r="F18" s="23">
        <f ca="1">ROUND(2*(F16-$C$15)/$C$16,0)/2+F15</f>
        <v>2790</v>
      </c>
    </row>
    <row r="19" spans="1:21" ht="13.5" thickTop="1" x14ac:dyDescent="0.2">
      <c r="E19" s="14" t="s">
        <v>35</v>
      </c>
      <c r="F19" s="18">
        <f ca="1">+$C$15+$C$16*F18-15018.5-$C$5/24</f>
        <v>45153.752837756736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51393.779000000002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-9.8270270005294535E-3</v>
      </c>
      <c r="Q21" s="2">
        <f>+C21-15018.5</f>
        <v>36375.279000000002</v>
      </c>
    </row>
    <row r="22" spans="1:21" x14ac:dyDescent="0.2">
      <c r="A22" s="30" t="s">
        <v>44</v>
      </c>
      <c r="B22" s="31" t="s">
        <v>45</v>
      </c>
      <c r="C22" s="30">
        <v>56017.900999999998</v>
      </c>
      <c r="D22" s="30">
        <v>4.0000000000000002E-4</v>
      </c>
      <c r="E22">
        <f>+(C22-C$7)/C$8</f>
        <v>14407.743334569246</v>
      </c>
      <c r="F22" s="35">
        <f>ROUND(2*E22,0)/2+0.5</f>
        <v>14408</v>
      </c>
      <c r="G22">
        <f>+C22-(C$7+F22*C$8)</f>
        <v>-8.2376000005751848E-2</v>
      </c>
      <c r="K22">
        <f>+G22</f>
        <v>-8.2376000005751848E-2</v>
      </c>
      <c r="O22">
        <f ca="1">+C$11+C$12*$F22</f>
        <v>-8.0186883626062966E-2</v>
      </c>
      <c r="Q22" s="2">
        <f>+C22-15018.5</f>
        <v>40999.400999999998</v>
      </c>
    </row>
    <row r="23" spans="1:21" x14ac:dyDescent="0.2">
      <c r="A23" s="32" t="s">
        <v>48</v>
      </c>
      <c r="B23" s="33" t="s">
        <v>45</v>
      </c>
      <c r="C23" s="34">
        <v>57214.378409999998</v>
      </c>
      <c r="D23" s="34">
        <v>2.0000000000000001E-4</v>
      </c>
      <c r="E23">
        <f>+(C23-C$7)/C$8</f>
        <v>18135.702810744438</v>
      </c>
      <c r="F23" s="35">
        <f>ROUND(2*E23,0)/2+0.5</f>
        <v>18136</v>
      </c>
      <c r="G23">
        <f>+C23-(C$7+F23*C$8)</f>
        <v>-9.5382000006793533E-2</v>
      </c>
      <c r="K23">
        <f>+G23</f>
        <v>-9.5382000006793533E-2</v>
      </c>
      <c r="O23">
        <f ca="1">+C$11+C$12*$F23</f>
        <v>-9.8392154690748482E-2</v>
      </c>
      <c r="Q23" s="2">
        <f>+C23-15018.5</f>
        <v>42195.878409999998</v>
      </c>
    </row>
    <row r="24" spans="1:21" x14ac:dyDescent="0.2">
      <c r="A24" s="32" t="s">
        <v>48</v>
      </c>
      <c r="B24" s="33" t="s">
        <v>1</v>
      </c>
      <c r="C24" s="34">
        <v>57214.536319999999</v>
      </c>
      <c r="D24" s="34">
        <v>1.9E-3</v>
      </c>
      <c r="E24">
        <f>+(C24-C$7)/C$8</f>
        <v>18136.194823444363</v>
      </c>
      <c r="F24" s="35">
        <f>ROUND(2*E24,0)/2+0.5</f>
        <v>18136.5</v>
      </c>
      <c r="G24">
        <f>+C24-(C$7+F24*C$8)</f>
        <v>-9.7945500005153008E-2</v>
      </c>
      <c r="K24">
        <f>+G24</f>
        <v>-9.7945500005153008E-2</v>
      </c>
      <c r="O24">
        <f ca="1">+C$11+C$12*$F24</f>
        <v>-9.8394596384829044E-2</v>
      </c>
      <c r="Q24" s="2">
        <f>+C24-15018.5</f>
        <v>42196.036319999999</v>
      </c>
    </row>
    <row r="25" spans="1:21" x14ac:dyDescent="0.2">
      <c r="A25" s="36" t="s">
        <v>49</v>
      </c>
      <c r="B25" s="37" t="s">
        <v>45</v>
      </c>
      <c r="C25" s="38">
        <v>59276.587699999996</v>
      </c>
      <c r="D25" s="36">
        <v>2.9999999999999997E-4</v>
      </c>
      <c r="E25">
        <f>+(C25-C$7)/C$8</f>
        <v>24561.091706730378</v>
      </c>
      <c r="F25" s="39">
        <f>ROUND(2*E25,0)/2+0.5</f>
        <v>24561.5</v>
      </c>
      <c r="G25">
        <f>+C25-(C$7+F25*C$8)</f>
        <v>-0.13104050000401912</v>
      </c>
      <c r="K25">
        <f>+G25</f>
        <v>-0.13104050000401912</v>
      </c>
      <c r="O25">
        <f ca="1">+C$11+C$12*$F25</f>
        <v>-0.12977036532007702</v>
      </c>
      <c r="Q25" s="2">
        <f>+C25-15018.5</f>
        <v>44258.087699999996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9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2023-08-15T01:01:50Z</dcterms:modified>
</cp:coreProperties>
</file>