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288B9B8B-C4C5-4690-8267-F6780652A691}" xr6:coauthVersionLast="47" xr6:coauthVersionMax="47" xr10:uidLastSave="{00000000-0000-0000-0000-000000000000}"/>
  <bookViews>
    <workbookView xWindow="14625" yWindow="840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K28" i="1" s="1"/>
  <c r="Q28" i="1"/>
  <c r="E25" i="1"/>
  <c r="F25" i="1"/>
  <c r="G25" i="1"/>
  <c r="K25" i="1"/>
  <c r="Q25" i="1"/>
  <c r="E26" i="1"/>
  <c r="F26" i="1"/>
  <c r="G26" i="1"/>
  <c r="K26" i="1"/>
  <c r="Q26" i="1"/>
  <c r="E27" i="1"/>
  <c r="F27" i="1"/>
  <c r="G27" i="1"/>
  <c r="K27" i="1"/>
  <c r="Q27" i="1"/>
  <c r="E24" i="1"/>
  <c r="F24" i="1"/>
  <c r="G24" i="1"/>
  <c r="K24" i="1"/>
  <c r="Q24" i="1"/>
  <c r="E23" i="1"/>
  <c r="F23" i="1"/>
  <c r="G23" i="1"/>
  <c r="J23" i="1"/>
  <c r="Q23" i="1"/>
  <c r="E22" i="1"/>
  <c r="F22" i="1"/>
  <c r="G22" i="1"/>
  <c r="K22" i="1"/>
  <c r="C9" i="1"/>
  <c r="D9" i="1"/>
  <c r="Q22" i="1"/>
  <c r="A21" i="1"/>
  <c r="C21" i="1"/>
  <c r="E21" i="1"/>
  <c r="F21" i="1"/>
  <c r="G21" i="1"/>
  <c r="H21" i="1"/>
  <c r="F16" i="1"/>
  <c r="F17" i="1" s="1"/>
  <c r="C17" i="1"/>
  <c r="Q21" i="1"/>
  <c r="C12" i="1"/>
  <c r="C11" i="1"/>
  <c r="O28" i="1" l="1"/>
  <c r="O25" i="1"/>
  <c r="O24" i="1"/>
  <c r="C15" i="1"/>
  <c r="O21" i="1"/>
  <c r="O23" i="1"/>
  <c r="O22" i="1"/>
  <c r="O27" i="1"/>
  <c r="O26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<sst xmlns="http://schemas.openxmlformats.org/spreadsheetml/2006/main" count="63" uniqueCount="54">
  <si>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</si>
  <si>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</si>
  <si>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</si>
  <si>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</si>
  <si>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</si>
  <si>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</si>
  <si>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</si>
  <si>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</si>
  <si>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</si>
  <si>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</si>
  <si>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</si>
  <si>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</si>
  <si>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</si>
  <si>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</si>
  <si>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</si>
  <si>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</si>
  <si>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</si>
  <si>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</si>
  <si>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</si>
  <si>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</si>
  <si>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</si>
  <si>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</si>
  <si>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</si>
  <si>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</si>
  <si>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</si>
  <si>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</si>
  <si>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</si>
  <si>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</si>
  <si>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</si>
  <si>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</si>
  <si>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</si>
  <si>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</si>
  <si>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</si>
  <si>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</si>
  <si>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</si>
  <si>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</si>
  <si>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</si>
  <si>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</si>
  <si>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</si>
  <si>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V0347 Dra</t>
  </si>
  <si>
    <t>V0347 Dra / GSC 4192-2377</t>
  </si>
  <si>
    <t>EA/RS</t>
  </si>
  <si>
    <t>VSX</t>
  </si>
  <si>
    <t>OEJV 0160</t>
  </si>
  <si>
    <t>II</t>
  </si>
  <si>
    <t>IBVS 6157</t>
  </si>
  <si>
    <t>pg</t>
  </si>
  <si>
    <t>vis</t>
  </si>
  <si>
    <t>PE</t>
  </si>
  <si>
    <t>CCD</t>
  </si>
  <si>
    <t>G4192-2377</t>
  </si>
  <si>
    <t>OEJV 0179</t>
  </si>
  <si>
    <t>JAVSO 49, 106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</si>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</sst>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>
      <alignment vertical="top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32" fillId="0" borderId="0" xfId="0" applyFont="1" applyAlignme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72" fontId="33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V0347 Dra - O-C Diagr.</a:t>
            </a:r>
          </a:p>
        </c:rich>
      </c:tx>
      <c:layout>
        <c:manualLayout>
          <c:xMode val="edge"/>
          <c:yMode val="edge"/>
          <c:x val="0.4002293577981651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82568807339449"/>
          <c:y val="0.14035127795846455"/>
          <c:w val="0.848623853211009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9.7999999999999997E-5</c:v>
                  </c:pt>
                  <c:pt idx="5">
                    <c:v>1.9000000000000001E-4</c:v>
                  </c:pt>
                  <c:pt idx="6">
                    <c:v>1.55E-4</c:v>
                  </c:pt>
                  <c:pt idx="7">
                    <c:v>1.9E-3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9.7999999999999997E-5</c:v>
                  </c:pt>
                  <c:pt idx="5">
                    <c:v>1.9000000000000001E-4</c:v>
                  </c:pt>
                  <c:pt idx="6">
                    <c:v>1.55E-4</c:v>
                  </c:pt>
                  <c:pt idx="7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8271.5</c:v>
                </c:pt>
                <c:pt idx="2">
                  <c:v>10365</c:v>
                </c:pt>
                <c:pt idx="3">
                  <c:v>11374</c:v>
                </c:pt>
                <c:pt idx="4">
                  <c:v>13413</c:v>
                </c:pt>
                <c:pt idx="5">
                  <c:v>13415</c:v>
                </c:pt>
                <c:pt idx="6">
                  <c:v>13415</c:v>
                </c:pt>
                <c:pt idx="7">
                  <c:v>15504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E6-459E-AC43-AA1FD067BF3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9.7999999999999997E-5</c:v>
                  </c:pt>
                  <c:pt idx="5">
                    <c:v>1.9000000000000001E-4</c:v>
                  </c:pt>
                  <c:pt idx="6">
                    <c:v>1.55E-4</c:v>
                  </c:pt>
                  <c:pt idx="7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9.7999999999999997E-5</c:v>
                  </c:pt>
                  <c:pt idx="5">
                    <c:v>1.9000000000000001E-4</c:v>
                  </c:pt>
                  <c:pt idx="6">
                    <c:v>1.55E-4</c:v>
                  </c:pt>
                  <c:pt idx="7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8271.5</c:v>
                </c:pt>
                <c:pt idx="2">
                  <c:v>10365</c:v>
                </c:pt>
                <c:pt idx="3">
                  <c:v>11374</c:v>
                </c:pt>
                <c:pt idx="4">
                  <c:v>13413</c:v>
                </c:pt>
                <c:pt idx="5">
                  <c:v>13415</c:v>
                </c:pt>
                <c:pt idx="6">
                  <c:v>13415</c:v>
                </c:pt>
                <c:pt idx="7">
                  <c:v>15504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E6-459E-AC43-AA1FD067BF3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9.7999999999999997E-5</c:v>
                  </c:pt>
                  <c:pt idx="5">
                    <c:v>1.9000000000000001E-4</c:v>
                  </c:pt>
                  <c:pt idx="6">
                    <c:v>1.55E-4</c:v>
                  </c:pt>
                  <c:pt idx="7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9.7999999999999997E-5</c:v>
                  </c:pt>
                  <c:pt idx="5">
                    <c:v>1.9000000000000001E-4</c:v>
                  </c:pt>
                  <c:pt idx="6">
                    <c:v>1.55E-4</c:v>
                  </c:pt>
                  <c:pt idx="7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8271.5</c:v>
                </c:pt>
                <c:pt idx="2">
                  <c:v>10365</c:v>
                </c:pt>
                <c:pt idx="3">
                  <c:v>11374</c:v>
                </c:pt>
                <c:pt idx="4">
                  <c:v>13413</c:v>
                </c:pt>
                <c:pt idx="5">
                  <c:v>13415</c:v>
                </c:pt>
                <c:pt idx="6">
                  <c:v>13415</c:v>
                </c:pt>
                <c:pt idx="7">
                  <c:v>15504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-1.0300000001734588E-2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E6-459E-AC43-AA1FD067BF3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9.7999999999999997E-5</c:v>
                  </c:pt>
                  <c:pt idx="5">
                    <c:v>1.9000000000000001E-4</c:v>
                  </c:pt>
                  <c:pt idx="6">
                    <c:v>1.55E-4</c:v>
                  </c:pt>
                  <c:pt idx="7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9.7999999999999997E-5</c:v>
                  </c:pt>
                  <c:pt idx="5">
                    <c:v>1.9000000000000001E-4</c:v>
                  </c:pt>
                  <c:pt idx="6">
                    <c:v>1.55E-4</c:v>
                  </c:pt>
                  <c:pt idx="7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8271.5</c:v>
                </c:pt>
                <c:pt idx="2">
                  <c:v>10365</c:v>
                </c:pt>
                <c:pt idx="3">
                  <c:v>11374</c:v>
                </c:pt>
                <c:pt idx="4">
                  <c:v>13413</c:v>
                </c:pt>
                <c:pt idx="5">
                  <c:v>13415</c:v>
                </c:pt>
                <c:pt idx="6">
                  <c:v>13415</c:v>
                </c:pt>
                <c:pt idx="7">
                  <c:v>15504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-9.1700000048149377E-3</c:v>
                </c:pt>
                <c:pt idx="3">
                  <c:v>-1.1469999997643754E-2</c:v>
                </c:pt>
                <c:pt idx="4">
                  <c:v>-1.0510000000067521E-2</c:v>
                </c:pt>
                <c:pt idx="5">
                  <c:v>-1.0746000007202383E-2</c:v>
                </c:pt>
                <c:pt idx="6">
                  <c:v>-1.0555000000749715E-2</c:v>
                </c:pt>
                <c:pt idx="7">
                  <c:v>-9.3200000046635978E-3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E6-459E-AC43-AA1FD067BF3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9.7999999999999997E-5</c:v>
                  </c:pt>
                  <c:pt idx="5">
                    <c:v>1.9000000000000001E-4</c:v>
                  </c:pt>
                  <c:pt idx="6">
                    <c:v>1.55E-4</c:v>
                  </c:pt>
                  <c:pt idx="7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9.7999999999999997E-5</c:v>
                  </c:pt>
                  <c:pt idx="5">
                    <c:v>1.9000000000000001E-4</c:v>
                  </c:pt>
                  <c:pt idx="6">
                    <c:v>1.55E-4</c:v>
                  </c:pt>
                  <c:pt idx="7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8271.5</c:v>
                </c:pt>
                <c:pt idx="2">
                  <c:v>10365</c:v>
                </c:pt>
                <c:pt idx="3">
                  <c:v>11374</c:v>
                </c:pt>
                <c:pt idx="4">
                  <c:v>13413</c:v>
                </c:pt>
                <c:pt idx="5">
                  <c:v>13415</c:v>
                </c:pt>
                <c:pt idx="6">
                  <c:v>13415</c:v>
                </c:pt>
                <c:pt idx="7">
                  <c:v>15504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E6-459E-AC43-AA1FD067BF3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9.7999999999999997E-5</c:v>
                  </c:pt>
                  <c:pt idx="5">
                    <c:v>1.9000000000000001E-4</c:v>
                  </c:pt>
                  <c:pt idx="6">
                    <c:v>1.55E-4</c:v>
                  </c:pt>
                  <c:pt idx="7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9.7999999999999997E-5</c:v>
                  </c:pt>
                  <c:pt idx="5">
                    <c:v>1.9000000000000001E-4</c:v>
                  </c:pt>
                  <c:pt idx="6">
                    <c:v>1.55E-4</c:v>
                  </c:pt>
                  <c:pt idx="7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8271.5</c:v>
                </c:pt>
                <c:pt idx="2">
                  <c:v>10365</c:v>
                </c:pt>
                <c:pt idx="3">
                  <c:v>11374</c:v>
                </c:pt>
                <c:pt idx="4">
                  <c:v>13413</c:v>
                </c:pt>
                <c:pt idx="5">
                  <c:v>13415</c:v>
                </c:pt>
                <c:pt idx="6">
                  <c:v>13415</c:v>
                </c:pt>
                <c:pt idx="7">
                  <c:v>15504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E6-459E-AC43-AA1FD067BF3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9.7999999999999997E-5</c:v>
                  </c:pt>
                  <c:pt idx="5">
                    <c:v>1.9000000000000001E-4</c:v>
                  </c:pt>
                  <c:pt idx="6">
                    <c:v>1.55E-4</c:v>
                  </c:pt>
                  <c:pt idx="7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9.7999999999999997E-5</c:v>
                  </c:pt>
                  <c:pt idx="5">
                    <c:v>1.9000000000000001E-4</c:v>
                  </c:pt>
                  <c:pt idx="6">
                    <c:v>1.55E-4</c:v>
                  </c:pt>
                  <c:pt idx="7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8271.5</c:v>
                </c:pt>
                <c:pt idx="2">
                  <c:v>10365</c:v>
                </c:pt>
                <c:pt idx="3">
                  <c:v>11374</c:v>
                </c:pt>
                <c:pt idx="4">
                  <c:v>13413</c:v>
                </c:pt>
                <c:pt idx="5">
                  <c:v>13415</c:v>
                </c:pt>
                <c:pt idx="6">
                  <c:v>13415</c:v>
                </c:pt>
                <c:pt idx="7">
                  <c:v>15504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E6-459E-AC43-AA1FD067BF3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8271.5</c:v>
                </c:pt>
                <c:pt idx="2">
                  <c:v>10365</c:v>
                </c:pt>
                <c:pt idx="3">
                  <c:v>11374</c:v>
                </c:pt>
                <c:pt idx="4">
                  <c:v>13413</c:v>
                </c:pt>
                <c:pt idx="5">
                  <c:v>13415</c:v>
                </c:pt>
                <c:pt idx="6">
                  <c:v>13415</c:v>
                </c:pt>
                <c:pt idx="7">
                  <c:v>15504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-1.8007094142788501E-3</c:v>
                </c:pt>
                <c:pt idx="1">
                  <c:v>-7.3626571538693685E-3</c:v>
                </c:pt>
                <c:pt idx="2">
                  <c:v>-8.770374930914978E-3</c:v>
                </c:pt>
                <c:pt idx="3">
                  <c:v>-9.4488498471027096E-3</c:v>
                </c:pt>
                <c:pt idx="4">
                  <c:v>-1.0819920564750667E-2</c:v>
                </c:pt>
                <c:pt idx="5">
                  <c:v>-1.0821265410967094E-2</c:v>
                </c:pt>
                <c:pt idx="6">
                  <c:v>-1.0821265410967094E-2</c:v>
                </c:pt>
                <c:pt idx="7">
                  <c:v>-1.222595728402574E-2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E6-459E-AC43-AA1FD067BF3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8271.5</c:v>
                </c:pt>
                <c:pt idx="2">
                  <c:v>10365</c:v>
                </c:pt>
                <c:pt idx="3">
                  <c:v>11374</c:v>
                </c:pt>
                <c:pt idx="4">
                  <c:v>13413</c:v>
                </c:pt>
                <c:pt idx="5">
                  <c:v>13415</c:v>
                </c:pt>
                <c:pt idx="6">
                  <c:v>13415</c:v>
                </c:pt>
                <c:pt idx="7">
                  <c:v>15504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FE6-459E-AC43-AA1FD067B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101248"/>
        <c:axId val="1"/>
      </c:scatterChart>
      <c:valAx>
        <c:axId val="524101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5229357798164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724770642201837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4101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472477064220182"/>
          <c:y val="0.92397937099967764"/>
          <c:w val="0.5447247706422018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20</xdr:col>
      <xdr:colOff>142875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46525CD-9983-C9EC-F010-6381A7C37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40</v>
      </c>
    </row>
    <row r="2" spans="1:6" x14ac:dyDescent="0.2">
      <c r="A2" t="s">
        <v>24</v>
      </c>
      <c r="B2" t="s">
        <v>41</v>
      </c>
      <c r="C2" s="3"/>
      <c r="D2" s="3"/>
      <c r="E2" s="30" t="s">
        <v>39</v>
      </c>
      <c r="F2" t="s">
        <v>50</v>
      </c>
    </row>
    <row r="3" spans="1:6" ht="13.5" thickBot="1" x14ac:dyDescent="0.25"/>
    <row r="4" spans="1:6" ht="14.25" thickTop="1" thickBot="1" x14ac:dyDescent="0.25">
      <c r="A4" s="5" t="s">
        <v>1</v>
      </c>
      <c r="C4" s="27" t="s">
        <v>38</v>
      </c>
      <c r="D4" s="28" t="s">
        <v>38</v>
      </c>
    </row>
    <row r="5" spans="1:6" ht="13.5" thickTop="1" x14ac:dyDescent="0.2">
      <c r="A5" s="9" t="s">
        <v>29</v>
      </c>
      <c r="B5" s="10"/>
      <c r="C5" s="11">
        <v>-9.5</v>
      </c>
      <c r="D5" s="10" t="s">
        <v>30</v>
      </c>
    </row>
    <row r="6" spans="1:6" x14ac:dyDescent="0.2">
      <c r="A6" s="5" t="s">
        <v>2</v>
      </c>
    </row>
    <row r="7" spans="1:6" x14ac:dyDescent="0.2">
      <c r="A7" t="s">
        <v>3</v>
      </c>
      <c r="C7" s="8">
        <v>51465.614000000001</v>
      </c>
      <c r="D7" s="29" t="s">
        <v>42</v>
      </c>
    </row>
    <row r="8" spans="1:6" x14ac:dyDescent="0.2">
      <c r="A8" t="s">
        <v>4</v>
      </c>
      <c r="C8" s="8">
        <v>0.50727999999999995</v>
      </c>
      <c r="D8" s="29" t="s">
        <v>42</v>
      </c>
    </row>
    <row r="9" spans="1:6" x14ac:dyDescent="0.2">
      <c r="A9" s="24" t="s">
        <v>33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6" x14ac:dyDescent="0.2">
      <c r="A11" s="10" t="s">
        <v>16</v>
      </c>
      <c r="B11" s="10"/>
      <c r="C11" s="21">
        <f ca="1">INTERCEPT(INDIRECT($D$9):G992,INDIRECT($C$9):F992)</f>
        <v>-1.8007094142788501E-3</v>
      </c>
      <c r="D11" s="3"/>
      <c r="E11" s="10"/>
    </row>
    <row r="12" spans="1:6" x14ac:dyDescent="0.2">
      <c r="A12" s="10" t="s">
        <v>17</v>
      </c>
      <c r="B12" s="10"/>
      <c r="C12" s="21">
        <f ca="1">SLOPE(INDIRECT($D$9):G992,INDIRECT($C$9):F992)</f>
        <v>-6.7242310821380867E-7</v>
      </c>
      <c r="D12" s="3"/>
      <c r="E12" s="10"/>
    </row>
    <row r="13" spans="1:6" x14ac:dyDescent="0.2">
      <c r="A13" s="10" t="s">
        <v>19</v>
      </c>
      <c r="B13" s="10"/>
      <c r="C13" s="3" t="s">
        <v>14</v>
      </c>
    </row>
    <row r="14" spans="1:6" x14ac:dyDescent="0.2">
      <c r="A14" s="10"/>
      <c r="B14" s="10"/>
      <c r="C14" s="10"/>
    </row>
    <row r="15" spans="1:6" x14ac:dyDescent="0.2">
      <c r="A15" s="12" t="s">
        <v>18</v>
      </c>
      <c r="B15" s="10"/>
      <c r="C15" s="13">
        <f ca="1">(C7+C11)+(C8+C12)*INT(MAX(F21:F3533))</f>
        <v>59330.470894042723</v>
      </c>
      <c r="E15" s="14" t="s">
        <v>35</v>
      </c>
      <c r="F15" s="11">
        <v>1</v>
      </c>
    </row>
    <row r="16" spans="1:6" x14ac:dyDescent="0.2">
      <c r="A16" s="16" t="s">
        <v>5</v>
      </c>
      <c r="B16" s="10"/>
      <c r="C16" s="17">
        <f ca="1">+C8+C12</f>
        <v>0.50727932757689176</v>
      </c>
      <c r="E16" s="14" t="s">
        <v>31</v>
      </c>
      <c r="F16" s="15">
        <f ca="1">NOW()+15018.5+$C$5/24</f>
        <v>59958.612046643517</v>
      </c>
    </row>
    <row r="17" spans="1:21" ht="13.5" thickBot="1" x14ac:dyDescent="0.25">
      <c r="A17" s="14" t="s">
        <v>28</v>
      </c>
      <c r="B17" s="10"/>
      <c r="C17" s="10">
        <f>COUNT(C21:C2191)</f>
        <v>8</v>
      </c>
      <c r="E17" s="14" t="s">
        <v>36</v>
      </c>
      <c r="F17" s="15">
        <f ca="1">ROUND(2*(F16-$C$7)/$C$8,0)/2+F15</f>
        <v>16743</v>
      </c>
    </row>
    <row r="18" spans="1:21" ht="14.25" thickTop="1" thickBot="1" x14ac:dyDescent="0.25">
      <c r="A18" s="16" t="s">
        <v>6</v>
      </c>
      <c r="B18" s="10"/>
      <c r="C18" s="19">
        <f ca="1">+C15</f>
        <v>59330.470894042723</v>
      </c>
      <c r="D18" s="20">
        <f ca="1">+C16</f>
        <v>0.50727932757689176</v>
      </c>
      <c r="E18" s="14" t="s">
        <v>37</v>
      </c>
      <c r="F18" s="23">
        <f ca="1">ROUND(2*(F16-$C$15)/$C$16,0)/2+F15</f>
        <v>1239.5</v>
      </c>
    </row>
    <row r="19" spans="1:21" ht="13.5" thickTop="1" x14ac:dyDescent="0.2">
      <c r="E19" s="14" t="s">
        <v>32</v>
      </c>
      <c r="F19" s="18">
        <f ca="1">+$C$15+$C$16*F18-15018.5-$C$5/24</f>
        <v>44941.139453907614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46</v>
      </c>
      <c r="I20" s="7" t="s">
        <v>47</v>
      </c>
      <c r="J20" s="7" t="s">
        <v>48</v>
      </c>
      <c r="K20" s="7" t="s">
        <v>49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4"/>
      <c r="S20" s="4"/>
      <c r="T20" s="4"/>
      <c r="U20" s="26" t="s">
        <v>34</v>
      </c>
    </row>
    <row r="21" spans="1:21" x14ac:dyDescent="0.2">
      <c r="A21" t="str">
        <f>D7</f>
        <v>VSX</v>
      </c>
      <c r="C21" s="8">
        <f>C$7</f>
        <v>51465.614000000001</v>
      </c>
      <c r="D21" s="8" t="s">
        <v>14</v>
      </c>
      <c r="E21">
        <f t="shared" ref="E21:E27" si="0">+(C21-C$7)/C$8</f>
        <v>0</v>
      </c>
      <c r="F21">
        <f t="shared" ref="F21:F27" si="1">ROUND(2*E21,0)/2</f>
        <v>0</v>
      </c>
      <c r="G21">
        <f t="shared" ref="G21:G27" si="2">+C21-(C$7+F21*C$8)</f>
        <v>0</v>
      </c>
      <c r="H21">
        <f>+G21</f>
        <v>0</v>
      </c>
      <c r="O21">
        <f t="shared" ref="O21:O27" ca="1" si="3">+C$11+C$12*$F21</f>
        <v>-1.8007094142788501E-3</v>
      </c>
      <c r="Q21" s="2">
        <f t="shared" ref="Q21:Q27" si="4">+C21-15018.5</f>
        <v>36447.114000000001</v>
      </c>
      <c r="R21" s="2"/>
      <c r="S21" s="2"/>
      <c r="T21" s="2"/>
    </row>
    <row r="22" spans="1:21" x14ac:dyDescent="0.2">
      <c r="A22" s="31" t="s">
        <v>43</v>
      </c>
      <c r="B22" s="32" t="s">
        <v>44</v>
      </c>
      <c r="C22" s="33">
        <v>55661.571349999998</v>
      </c>
      <c r="D22" s="33">
        <v>4.0000000000000002E-4</v>
      </c>
      <c r="E22">
        <f t="shared" si="0"/>
        <v>8271.4819231982292</v>
      </c>
      <c r="F22">
        <f t="shared" si="1"/>
        <v>8271.5</v>
      </c>
      <c r="G22">
        <f t="shared" si="2"/>
        <v>-9.1700000048149377E-3</v>
      </c>
      <c r="K22">
        <f>+G22</f>
        <v>-9.1700000048149377E-3</v>
      </c>
      <c r="O22">
        <f t="shared" ca="1" si="3"/>
        <v>-7.3626571538693685E-3</v>
      </c>
      <c r="Q22" s="2">
        <f t="shared" si="4"/>
        <v>40643.071349999998</v>
      </c>
      <c r="R22" s="2"/>
      <c r="S22" s="2"/>
      <c r="T22" s="2"/>
    </row>
    <row r="23" spans="1:21" x14ac:dyDescent="0.2">
      <c r="A23" s="33" t="s">
        <v>45</v>
      </c>
      <c r="B23" s="32"/>
      <c r="C23" s="33">
        <v>56723.560899999997</v>
      </c>
      <c r="D23" s="33">
        <v>2.0000000000000001E-4</v>
      </c>
      <c r="E23">
        <f t="shared" si="0"/>
        <v>10364.979695631595</v>
      </c>
      <c r="F23">
        <f t="shared" si="1"/>
        <v>10365</v>
      </c>
      <c r="G23">
        <f t="shared" si="2"/>
        <v>-1.0300000001734588E-2</v>
      </c>
      <c r="J23">
        <f>+G23</f>
        <v>-1.0300000001734588E-2</v>
      </c>
      <c r="O23">
        <f t="shared" ca="1" si="3"/>
        <v>-8.770374930914978E-3</v>
      </c>
      <c r="Q23" s="2">
        <f t="shared" si="4"/>
        <v>41705.060899999997</v>
      </c>
      <c r="R23" s="2"/>
      <c r="S23" s="2"/>
      <c r="T23" s="2"/>
    </row>
    <row r="24" spans="1:21" x14ac:dyDescent="0.2">
      <c r="A24" s="34" t="s">
        <v>51</v>
      </c>
      <c r="B24" s="35" t="s">
        <v>0</v>
      </c>
      <c r="C24" s="36">
        <v>57235.405250000003</v>
      </c>
      <c r="D24" s="36">
        <v>2.0000000000000001E-4</v>
      </c>
      <c r="E24">
        <f t="shared" si="0"/>
        <v>11373.977389213063</v>
      </c>
      <c r="F24">
        <f t="shared" si="1"/>
        <v>11374</v>
      </c>
      <c r="G24">
        <f t="shared" si="2"/>
        <v>-1.1469999997643754E-2</v>
      </c>
      <c r="K24">
        <f>+G24</f>
        <v>-1.1469999997643754E-2</v>
      </c>
      <c r="O24">
        <f t="shared" ca="1" si="3"/>
        <v>-9.4488498471027096E-3</v>
      </c>
      <c r="Q24" s="2">
        <f t="shared" si="4"/>
        <v>42216.905250000003</v>
      </c>
      <c r="R24" s="2"/>
      <c r="S24" s="2"/>
      <c r="T24" s="2"/>
    </row>
    <row r="25" spans="1:21" x14ac:dyDescent="0.2">
      <c r="A25" s="37" t="s">
        <v>52</v>
      </c>
      <c r="B25" s="38" t="s">
        <v>0</v>
      </c>
      <c r="C25" s="39">
        <v>58269.75013</v>
      </c>
      <c r="D25" s="39">
        <v>9.7999999999999997E-5</v>
      </c>
      <c r="E25">
        <f t="shared" si="0"/>
        <v>13412.979281659043</v>
      </c>
      <c r="F25">
        <f t="shared" si="1"/>
        <v>13413</v>
      </c>
      <c r="G25">
        <f t="shared" si="2"/>
        <v>-1.0510000000067521E-2</v>
      </c>
      <c r="K25">
        <f>+G25</f>
        <v>-1.0510000000067521E-2</v>
      </c>
      <c r="O25">
        <f t="shared" ca="1" si="3"/>
        <v>-1.0819920564750667E-2</v>
      </c>
      <c r="Q25" s="2">
        <f t="shared" si="4"/>
        <v>43251.25013</v>
      </c>
      <c r="R25" s="2"/>
      <c r="S25" s="2"/>
      <c r="T25" s="2"/>
    </row>
    <row r="26" spans="1:21" x14ac:dyDescent="0.2">
      <c r="A26" s="37" t="s">
        <v>52</v>
      </c>
      <c r="B26" s="38" t="s">
        <v>0</v>
      </c>
      <c r="C26" s="39">
        <v>58270.764453999996</v>
      </c>
      <c r="D26" s="39">
        <v>1.9000000000000001E-4</v>
      </c>
      <c r="E26">
        <f t="shared" si="0"/>
        <v>13414.978816432731</v>
      </c>
      <c r="F26">
        <f t="shared" si="1"/>
        <v>13415</v>
      </c>
      <c r="G26">
        <f t="shared" si="2"/>
        <v>-1.0746000007202383E-2</v>
      </c>
      <c r="K26">
        <f>+G26</f>
        <v>-1.0746000007202383E-2</v>
      </c>
      <c r="O26">
        <f t="shared" ca="1" si="3"/>
        <v>-1.0821265410967094E-2</v>
      </c>
      <c r="Q26" s="2">
        <f t="shared" si="4"/>
        <v>43252.264453999996</v>
      </c>
      <c r="R26" s="2"/>
      <c r="S26" s="2"/>
      <c r="T26" s="2"/>
    </row>
    <row r="27" spans="1:21" x14ac:dyDescent="0.2">
      <c r="A27" s="37" t="s">
        <v>52</v>
      </c>
      <c r="B27" s="38" t="s">
        <v>0</v>
      </c>
      <c r="C27" s="39">
        <v>58270.764645000003</v>
      </c>
      <c r="D27" s="39">
        <v>1.55E-4</v>
      </c>
      <c r="E27">
        <f t="shared" si="0"/>
        <v>13414.979192950643</v>
      </c>
      <c r="F27">
        <f t="shared" si="1"/>
        <v>13415</v>
      </c>
      <c r="G27">
        <f t="shared" si="2"/>
        <v>-1.0555000000749715E-2</v>
      </c>
      <c r="K27">
        <f>+G27</f>
        <v>-1.0555000000749715E-2</v>
      </c>
      <c r="O27">
        <f t="shared" ca="1" si="3"/>
        <v>-1.0821265410967094E-2</v>
      </c>
      <c r="Q27" s="2">
        <f t="shared" si="4"/>
        <v>43252.264645000003</v>
      </c>
      <c r="R27" s="2"/>
      <c r="S27" s="2"/>
      <c r="T27" s="2"/>
    </row>
    <row r="28" spans="1:21" x14ac:dyDescent="0.2">
      <c r="A28" s="40" t="s">
        <v>53</v>
      </c>
      <c r="B28" s="41" t="s">
        <v>0</v>
      </c>
      <c r="C28" s="42">
        <v>59330.4738</v>
      </c>
      <c r="D28" s="40">
        <v>1.9E-3</v>
      </c>
      <c r="E28">
        <f t="shared" ref="E28" si="5">+(C28-C$7)/C$8</f>
        <v>15503.981627503546</v>
      </c>
      <c r="F28">
        <f t="shared" ref="F28" si="6">ROUND(2*E28,0)/2</f>
        <v>15504</v>
      </c>
      <c r="G28">
        <f t="shared" ref="G28" si="7">+C28-(C$7+F28*C$8)</f>
        <v>-9.3200000046635978E-3</v>
      </c>
      <c r="K28">
        <f>+G28</f>
        <v>-9.3200000046635978E-3</v>
      </c>
      <c r="O28">
        <f t="shared" ref="O28" ca="1" si="8">+C$11+C$12*$F28</f>
        <v>-1.222595728402574E-2</v>
      </c>
      <c r="Q28" s="2">
        <f t="shared" ref="Q28" si="9">+C28-15018.5</f>
        <v>44311.9738</v>
      </c>
      <c r="R28" s="2"/>
      <c r="S28" s="2"/>
      <c r="T28" s="2"/>
    </row>
    <row r="29" spans="1:21" x14ac:dyDescent="0.2">
      <c r="C29" s="8"/>
      <c r="D29" s="8"/>
      <c r="Q29" s="2"/>
      <c r="R29" s="2"/>
      <c r="S29" s="2"/>
      <c r="T29" s="2"/>
    </row>
    <row r="30" spans="1:21" x14ac:dyDescent="0.2">
      <c r="C30" s="8"/>
      <c r="D30" s="8"/>
      <c r="Q30" s="2"/>
      <c r="R30" s="2"/>
      <c r="S30" s="2"/>
      <c r="T30" s="2"/>
    </row>
    <row r="31" spans="1:21" x14ac:dyDescent="0.2">
      <c r="C31" s="8"/>
      <c r="D31" s="8"/>
      <c r="Q31" s="2"/>
      <c r="R31" s="2"/>
      <c r="S31" s="2"/>
      <c r="T31" s="2"/>
    </row>
    <row r="32" spans="1:21" x14ac:dyDescent="0.2">
      <c r="C32" s="8"/>
      <c r="D32" s="8"/>
      <c r="Q32" s="2"/>
      <c r="R32" s="2"/>
      <c r="S32" s="2"/>
      <c r="T32" s="2"/>
    </row>
    <row r="33" spans="3:20" x14ac:dyDescent="0.2">
      <c r="C33" s="8"/>
      <c r="D33" s="8"/>
      <c r="Q33" s="2"/>
      <c r="R33" s="2"/>
      <c r="S33" s="2"/>
      <c r="T33" s="2"/>
    </row>
    <row r="34" spans="3:20" x14ac:dyDescent="0.2">
      <c r="C34" s="8"/>
      <c r="D34" s="8"/>
    </row>
    <row r="35" spans="3:20" x14ac:dyDescent="0.2">
      <c r="C35" s="8"/>
      <c r="D35" s="8"/>
    </row>
    <row r="36" spans="3:20" x14ac:dyDescent="0.2">
      <c r="C36" s="8"/>
      <c r="D36" s="8"/>
    </row>
    <row r="37" spans="3:20" x14ac:dyDescent="0.2">
      <c r="C37" s="8"/>
      <c r="D37" s="8"/>
    </row>
    <row r="38" spans="3:20" x14ac:dyDescent="0.2">
      <c r="C38" s="8"/>
      <c r="D38" s="8"/>
    </row>
    <row r="39" spans="3:20" x14ac:dyDescent="0.2">
      <c r="C39" s="8"/>
      <c r="D39" s="8"/>
    </row>
    <row r="40" spans="3:20" x14ac:dyDescent="0.2">
      <c r="C40" s="8"/>
      <c r="D40" s="8"/>
    </row>
    <row r="41" spans="3:20" x14ac:dyDescent="0.2">
      <c r="C41" s="8"/>
      <c r="D41" s="8"/>
    </row>
    <row r="42" spans="3:20" x14ac:dyDescent="0.2">
      <c r="C42" s="8"/>
      <c r="D42" s="8"/>
    </row>
    <row r="43" spans="3:20" x14ac:dyDescent="0.2">
      <c r="C43" s="8"/>
      <c r="D43" s="8"/>
    </row>
    <row r="44" spans="3:20" x14ac:dyDescent="0.2">
      <c r="C44" s="8"/>
      <c r="D44" s="8"/>
    </row>
    <row r="45" spans="3:20" x14ac:dyDescent="0.2">
      <c r="C45" s="8"/>
      <c r="D45" s="8"/>
    </row>
    <row r="46" spans="3:20" x14ac:dyDescent="0.2">
      <c r="C46" s="8"/>
      <c r="D46" s="8"/>
    </row>
    <row r="47" spans="3:20" x14ac:dyDescent="0.2">
      <c r="C47" s="8"/>
      <c r="D47" s="8"/>
    </row>
    <row r="48" spans="3:20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596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2023-01-14T01:41:20Z</dcterms:modified>
</cp:coreProperties>
</file>