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88B9B8B-C4C5-4690-8267-F6780652A691}" xr6:coauthVersionLast="47" xr6:coauthVersionMax="47" xr10:uidLastSave="{00000000-0000-0000-0000-000000000000}"/>
  <bookViews>
    <workbookView xWindow="14625" yWindow="84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4" i="1"/>
  <c r="F24" i="1"/>
  <c r="G24" i="1"/>
  <c r="K24" i="1"/>
  <c r="Q24" i="1"/>
  <c r="E23" i="1"/>
  <c r="F23" i="1"/>
  <c r="G23" i="1"/>
  <c r="J23" i="1"/>
  <c r="Q23" i="1"/>
  <c r="E22" i="1"/>
  <c r="F22" i="1"/>
  <c r="G22" i="1"/>
  <c r="K22" i="1"/>
  <c r="C9" i="1"/>
  <c r="D9" i="1"/>
  <c r="Q22" i="1"/>
  <c r="A21" i="1"/>
  <c r="C21" i="1"/>
  <c r="E21" i="1"/>
  <c r="F21" i="1"/>
  <c r="G21" i="1"/>
  <c r="H21" i="1"/>
  <c r="F16" i="1"/>
  <c r="F17" i="1" s="1"/>
  <c r="C17" i="1"/>
  <c r="Q21" i="1"/>
  <c r="C12" i="1"/>
  <c r="C11" i="1"/>
  <c r="O28" i="1" l="1"/>
  <c r="O25" i="1"/>
  <c r="O24" i="1"/>
  <c r="C15" i="1"/>
  <c r="O21" i="1"/>
  <c r="O23" i="1"/>
  <c r="O22" i="1"/>
  <c r="O27" i="1"/>
  <c r="O26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<sst xmlns="http://schemas.openxmlformats.org/spreadsheetml/2006/main" count="63" uniqueCount="54">
  <si>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</si>
  <si>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</si>
  <si>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</si>
  <si>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</si>
  <si>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</si>
  <si>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</si>
  <si>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</si>
  <si>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</si>
  <si>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</si>
  <si>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</si>
  <si>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</si>
  <si>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</si>
  <si>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</si>
  <si>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</si>
  <si>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</si>
  <si>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</si>
  <si>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</si>
  <si>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</si>
  <si>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</si>
  <si>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</si>
  <si>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</si>
  <si>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</si>
  <si>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</si>
  <si>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</si>
  <si>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</si>
  <si>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</si>
  <si>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</si>
  <si>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</si>
  <si>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</si>
  <si>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</si>
  <si>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</si>
  <si>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</si>
  <si>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</si>
  <si>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</si>
  <si>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</si>
  <si>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</si>
  <si>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</si>
  <si>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</si>
  <si>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</si>
  <si>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V0347 Dra</t>
  </si>
  <si>
    <t>V0347 Dra / GSC 4192-2377</t>
  </si>
  <si>
    <t>EA/RS</t>
  </si>
  <si>
    <t>VSX</t>
  </si>
  <si>
    <t>OEJV 0160</t>
  </si>
  <si>
    <t>II</t>
  </si>
  <si>
    <t>IBVS 6157</t>
  </si>
  <si>
    <t>pg</t>
  </si>
  <si>
    <t>vis</t>
  </si>
  <si>
    <t>PE</t>
  </si>
  <si>
    <t>CCD</t>
  </si>
  <si>
    <t>G4192-2377</t>
  </si>
  <si>
    <t>OEJV 0179</t>
  </si>
  <si>
    <t>JAVSO 49, 106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</si>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</sst>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V0347 Dra - O-C Diagr.</a:t>
            </a:r>
          </a:p>
        </c:rich>
      </c:tx>
      <c:layout>
        <c:manualLayout>
          <c:xMode val="edge"/>
          <c:yMode val="edge"/>
          <c:x val="0.4002293577981651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2568807339449"/>
          <c:y val="0.14035127795846455"/>
          <c:w val="0.848623853211009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E6-459E-AC43-AA1FD067BF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E6-459E-AC43-AA1FD067BF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-1.0300000001734588E-2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E6-459E-AC43-AA1FD067BF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-9.1700000048149377E-3</c:v>
                </c:pt>
                <c:pt idx="3">
                  <c:v>-1.1469999997643754E-2</c:v>
                </c:pt>
                <c:pt idx="4">
                  <c:v>-1.0510000000067521E-2</c:v>
                </c:pt>
                <c:pt idx="5">
                  <c:v>-1.0746000007202383E-2</c:v>
                </c:pt>
                <c:pt idx="6">
                  <c:v>-1.0555000000749715E-2</c:v>
                </c:pt>
                <c:pt idx="7">
                  <c:v>-9.3200000046635978E-3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E6-459E-AC43-AA1FD067BF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E6-459E-AC43-AA1FD067BF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E6-459E-AC43-AA1FD067BF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E6-459E-AC43-AA1FD067BF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-1.8007094142788501E-3</c:v>
                </c:pt>
                <c:pt idx="1">
                  <c:v>-7.3626571538693685E-3</c:v>
                </c:pt>
                <c:pt idx="2">
                  <c:v>-8.770374930914978E-3</c:v>
                </c:pt>
                <c:pt idx="3">
                  <c:v>-9.4488498471027096E-3</c:v>
                </c:pt>
                <c:pt idx="4">
                  <c:v>-1.0819920564750667E-2</c:v>
                </c:pt>
                <c:pt idx="5">
                  <c:v>-1.0821265410967094E-2</c:v>
                </c:pt>
                <c:pt idx="6">
                  <c:v>-1.0821265410967094E-2</c:v>
                </c:pt>
                <c:pt idx="7">
                  <c:v>-1.222595728402574E-2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E6-459E-AC43-AA1FD067BF3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E6-459E-AC43-AA1FD067B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101248"/>
        <c:axId val="1"/>
      </c:scatterChart>
      <c:valAx>
        <c:axId val="52410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5229357798164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101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72477064220182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20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46525CD-9983-C9EC-F010-6381A7C37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t="s">
        <v>41</v>
      </c>
      <c r="C2" s="3"/>
      <c r="D2" s="3"/>
      <c r="E2" s="30" t="s">
        <v>39</v>
      </c>
      <c r="F2" t="s">
        <v>50</v>
      </c>
    </row>
    <row r="3" spans="1:6" ht="13.5" thickBot="1" x14ac:dyDescent="0.25"/>
    <row r="4" spans="1:6" ht="14.25" thickTop="1" thickBot="1" x14ac:dyDescent="0.25">
      <c r="A4" s="5" t="s">
        <v>1</v>
      </c>
      <c r="C4" s="27" t="s">
        <v>38</v>
      </c>
      <c r="D4" s="28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2</v>
      </c>
    </row>
    <row r="7" spans="1:6" x14ac:dyDescent="0.2">
      <c r="A7" t="s">
        <v>3</v>
      </c>
      <c r="C7" s="8">
        <v>51465.614000000001</v>
      </c>
      <c r="D7" s="29" t="s">
        <v>42</v>
      </c>
    </row>
    <row r="8" spans="1:6" x14ac:dyDescent="0.2">
      <c r="A8" t="s">
        <v>4</v>
      </c>
      <c r="C8" s="8">
        <v>0.50727999999999995</v>
      </c>
      <c r="D8" s="29" t="s">
        <v>42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16</v>
      </c>
      <c r="B11" s="10"/>
      <c r="C11" s="21">
        <f ca="1">INTERCEPT(INDIRECT($D$9):G992,INDIRECT($C$9):F992)</f>
        <v>-1.8007094142788501E-3</v>
      </c>
      <c r="D11" s="3"/>
      <c r="E11" s="10"/>
    </row>
    <row r="12" spans="1:6" x14ac:dyDescent="0.2">
      <c r="A12" s="10" t="s">
        <v>17</v>
      </c>
      <c r="B12" s="10"/>
      <c r="C12" s="21">
        <f ca="1">SLOPE(INDIRECT($D$9):G992,INDIRECT($C$9):F992)</f>
        <v>-6.7242310821380867E-7</v>
      </c>
      <c r="D12" s="3"/>
      <c r="E12" s="10"/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2" t="s">
        <v>18</v>
      </c>
      <c r="B15" s="10"/>
      <c r="C15" s="13">
        <f ca="1">(C7+C11)+(C8+C12)*INT(MAX(F21:F3533))</f>
        <v>59330.470894042723</v>
      </c>
      <c r="E15" s="14" t="s">
        <v>35</v>
      </c>
      <c r="F15" s="11">
        <v>1</v>
      </c>
    </row>
    <row r="16" spans="1:6" x14ac:dyDescent="0.2">
      <c r="A16" s="16" t="s">
        <v>5</v>
      </c>
      <c r="B16" s="10"/>
      <c r="C16" s="17">
        <f ca="1">+C8+C12</f>
        <v>0.50727932757689176</v>
      </c>
      <c r="E16" s="14" t="s">
        <v>31</v>
      </c>
      <c r="F16" s="15">
        <f ca="1">NOW()+15018.5+$C$5/24</f>
        <v>59958.612046643517</v>
      </c>
    </row>
    <row r="17" spans="1:21" ht="13.5" thickBot="1" x14ac:dyDescent="0.25">
      <c r="A17" s="14" t="s">
        <v>28</v>
      </c>
      <c r="B17" s="10"/>
      <c r="C17" s="10">
        <f>COUNT(C21:C2191)</f>
        <v>8</v>
      </c>
      <c r="E17" s="14" t="s">
        <v>36</v>
      </c>
      <c r="F17" s="15">
        <f ca="1">ROUND(2*(F16-$C$7)/$C$8,0)/2+F15</f>
        <v>16743</v>
      </c>
    </row>
    <row r="18" spans="1:21" ht="14.25" thickTop="1" thickBot="1" x14ac:dyDescent="0.25">
      <c r="A18" s="16" t="s">
        <v>6</v>
      </c>
      <c r="B18" s="10"/>
      <c r="C18" s="19">
        <f ca="1">+C15</f>
        <v>59330.470894042723</v>
      </c>
      <c r="D18" s="20">
        <f ca="1">+C16</f>
        <v>0.50727932757689176</v>
      </c>
      <c r="E18" s="14" t="s">
        <v>37</v>
      </c>
      <c r="F18" s="23">
        <f ca="1">ROUND(2*(F16-$C$15)/$C$16,0)/2+F15</f>
        <v>1239.5</v>
      </c>
    </row>
    <row r="19" spans="1:21" ht="13.5" thickTop="1" x14ac:dyDescent="0.2">
      <c r="E19" s="14" t="s">
        <v>32</v>
      </c>
      <c r="F19" s="18">
        <f ca="1">+$C$15+$C$16*F18-15018.5-$C$5/24</f>
        <v>44941.139453907614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4"/>
      <c r="S20" s="4"/>
      <c r="T20" s="4"/>
      <c r="U20" s="26" t="s">
        <v>34</v>
      </c>
    </row>
    <row r="21" spans="1:21" x14ac:dyDescent="0.2">
      <c r="A21" t="str">
        <f>D7</f>
        <v>VSX</v>
      </c>
      <c r="C21" s="8">
        <f>C$7</f>
        <v>51465.614000000001</v>
      </c>
      <c r="D21" s="8" t="s">
        <v>14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-1.8007094142788501E-3</v>
      </c>
      <c r="Q21" s="2">
        <f t="shared" ref="Q21:Q27" si="4">+C21-15018.5</f>
        <v>36447.114000000001</v>
      </c>
      <c r="R21" s="2"/>
      <c r="S21" s="2"/>
      <c r="T21" s="2"/>
    </row>
    <row r="22" spans="1:21" x14ac:dyDescent="0.2">
      <c r="A22" s="31" t="s">
        <v>43</v>
      </c>
      <c r="B22" s="32" t="s">
        <v>44</v>
      </c>
      <c r="C22" s="33">
        <v>55661.571349999998</v>
      </c>
      <c r="D22" s="33">
        <v>4.0000000000000002E-4</v>
      </c>
      <c r="E22">
        <f t="shared" si="0"/>
        <v>8271.4819231982292</v>
      </c>
      <c r="F22">
        <f t="shared" si="1"/>
        <v>8271.5</v>
      </c>
      <c r="G22">
        <f t="shared" si="2"/>
        <v>-9.1700000048149377E-3</v>
      </c>
      <c r="K22">
        <f>+G22</f>
        <v>-9.1700000048149377E-3</v>
      </c>
      <c r="O22">
        <f t="shared" ca="1" si="3"/>
        <v>-7.3626571538693685E-3</v>
      </c>
      <c r="Q22" s="2">
        <f t="shared" si="4"/>
        <v>40643.071349999998</v>
      </c>
      <c r="R22" s="2"/>
      <c r="S22" s="2"/>
      <c r="T22" s="2"/>
    </row>
    <row r="23" spans="1:21" x14ac:dyDescent="0.2">
      <c r="A23" s="33" t="s">
        <v>45</v>
      </c>
      <c r="B23" s="32"/>
      <c r="C23" s="33">
        <v>56723.560899999997</v>
      </c>
      <c r="D23" s="33">
        <v>2.0000000000000001E-4</v>
      </c>
      <c r="E23">
        <f t="shared" si="0"/>
        <v>10364.979695631595</v>
      </c>
      <c r="F23">
        <f t="shared" si="1"/>
        <v>10365</v>
      </c>
      <c r="G23">
        <f t="shared" si="2"/>
        <v>-1.0300000001734588E-2</v>
      </c>
      <c r="J23">
        <f>+G23</f>
        <v>-1.0300000001734588E-2</v>
      </c>
      <c r="O23">
        <f t="shared" ca="1" si="3"/>
        <v>-8.770374930914978E-3</v>
      </c>
      <c r="Q23" s="2">
        <f t="shared" si="4"/>
        <v>41705.060899999997</v>
      </c>
      <c r="R23" s="2"/>
      <c r="S23" s="2"/>
      <c r="T23" s="2"/>
    </row>
    <row r="24" spans="1:21" x14ac:dyDescent="0.2">
      <c r="A24" s="34" t="s">
        <v>51</v>
      </c>
      <c r="B24" s="35" t="s">
        <v>0</v>
      </c>
      <c r="C24" s="36">
        <v>57235.405250000003</v>
      </c>
      <c r="D24" s="36">
        <v>2.0000000000000001E-4</v>
      </c>
      <c r="E24">
        <f t="shared" si="0"/>
        <v>11373.977389213063</v>
      </c>
      <c r="F24">
        <f t="shared" si="1"/>
        <v>11374</v>
      </c>
      <c r="G24">
        <f t="shared" si="2"/>
        <v>-1.1469999997643754E-2</v>
      </c>
      <c r="K24">
        <f>+G24</f>
        <v>-1.1469999997643754E-2</v>
      </c>
      <c r="O24">
        <f t="shared" ca="1" si="3"/>
        <v>-9.4488498471027096E-3</v>
      </c>
      <c r="Q24" s="2">
        <f t="shared" si="4"/>
        <v>42216.905250000003</v>
      </c>
      <c r="R24" s="2"/>
      <c r="S24" s="2"/>
      <c r="T24" s="2"/>
    </row>
    <row r="25" spans="1:21" x14ac:dyDescent="0.2">
      <c r="A25" s="37" t="s">
        <v>52</v>
      </c>
      <c r="B25" s="38" t="s">
        <v>0</v>
      </c>
      <c r="C25" s="39">
        <v>58269.75013</v>
      </c>
      <c r="D25" s="39">
        <v>9.7999999999999997E-5</v>
      </c>
      <c r="E25">
        <f t="shared" si="0"/>
        <v>13412.979281659043</v>
      </c>
      <c r="F25">
        <f t="shared" si="1"/>
        <v>13413</v>
      </c>
      <c r="G25">
        <f t="shared" si="2"/>
        <v>-1.0510000000067521E-2</v>
      </c>
      <c r="K25">
        <f>+G25</f>
        <v>-1.0510000000067521E-2</v>
      </c>
      <c r="O25">
        <f t="shared" ca="1" si="3"/>
        <v>-1.0819920564750667E-2</v>
      </c>
      <c r="Q25" s="2">
        <f t="shared" si="4"/>
        <v>43251.25013</v>
      </c>
      <c r="R25" s="2"/>
      <c r="S25" s="2"/>
      <c r="T25" s="2"/>
    </row>
    <row r="26" spans="1:21" x14ac:dyDescent="0.2">
      <c r="A26" s="37" t="s">
        <v>52</v>
      </c>
      <c r="B26" s="38" t="s">
        <v>0</v>
      </c>
      <c r="C26" s="39">
        <v>58270.764453999996</v>
      </c>
      <c r="D26" s="39">
        <v>1.9000000000000001E-4</v>
      </c>
      <c r="E26">
        <f t="shared" si="0"/>
        <v>13414.978816432731</v>
      </c>
      <c r="F26">
        <f t="shared" si="1"/>
        <v>13415</v>
      </c>
      <c r="G26">
        <f t="shared" si="2"/>
        <v>-1.0746000007202383E-2</v>
      </c>
      <c r="K26">
        <f>+G26</f>
        <v>-1.0746000007202383E-2</v>
      </c>
      <c r="O26">
        <f t="shared" ca="1" si="3"/>
        <v>-1.0821265410967094E-2</v>
      </c>
      <c r="Q26" s="2">
        <f t="shared" si="4"/>
        <v>43252.264453999996</v>
      </c>
      <c r="R26" s="2"/>
      <c r="S26" s="2"/>
      <c r="T26" s="2"/>
    </row>
    <row r="27" spans="1:21" x14ac:dyDescent="0.2">
      <c r="A27" s="37" t="s">
        <v>52</v>
      </c>
      <c r="B27" s="38" t="s">
        <v>0</v>
      </c>
      <c r="C27" s="39">
        <v>58270.764645000003</v>
      </c>
      <c r="D27" s="39">
        <v>1.55E-4</v>
      </c>
      <c r="E27">
        <f t="shared" si="0"/>
        <v>13414.979192950643</v>
      </c>
      <c r="F27">
        <f t="shared" si="1"/>
        <v>13415</v>
      </c>
      <c r="G27">
        <f t="shared" si="2"/>
        <v>-1.0555000000749715E-2</v>
      </c>
      <c r="K27">
        <f>+G27</f>
        <v>-1.0555000000749715E-2</v>
      </c>
      <c r="O27">
        <f t="shared" ca="1" si="3"/>
        <v>-1.0821265410967094E-2</v>
      </c>
      <c r="Q27" s="2">
        <f t="shared" si="4"/>
        <v>43252.264645000003</v>
      </c>
      <c r="R27" s="2"/>
      <c r="S27" s="2"/>
      <c r="T27" s="2"/>
    </row>
    <row r="28" spans="1:21" x14ac:dyDescent="0.2">
      <c r="A28" s="40" t="s">
        <v>53</v>
      </c>
      <c r="B28" s="41" t="s">
        <v>0</v>
      </c>
      <c r="C28" s="42">
        <v>59330.4738</v>
      </c>
      <c r="D28" s="40">
        <v>1.9E-3</v>
      </c>
      <c r="E28">
        <f t="shared" ref="E28" si="5">+(C28-C$7)/C$8</f>
        <v>15503.981627503546</v>
      </c>
      <c r="F28">
        <f t="shared" ref="F28" si="6">ROUND(2*E28,0)/2</f>
        <v>15504</v>
      </c>
      <c r="G28">
        <f t="shared" ref="G28" si="7">+C28-(C$7+F28*C$8)</f>
        <v>-9.3200000046635978E-3</v>
      </c>
      <c r="K28">
        <f>+G28</f>
        <v>-9.3200000046635978E-3</v>
      </c>
      <c r="O28">
        <f t="shared" ref="O28" ca="1" si="8">+C$11+C$12*$F28</f>
        <v>-1.222595728402574E-2</v>
      </c>
      <c r="Q28" s="2">
        <f t="shared" ref="Q28" si="9">+C28-15018.5</f>
        <v>44311.9738</v>
      </c>
      <c r="R28" s="2"/>
      <c r="S28" s="2"/>
      <c r="T28" s="2"/>
    </row>
    <row r="29" spans="1:21" x14ac:dyDescent="0.2">
      <c r="C29" s="8"/>
      <c r="D29" s="8"/>
      <c r="Q29" s="2"/>
      <c r="R29" s="2"/>
      <c r="S29" s="2"/>
      <c r="T29" s="2"/>
    </row>
    <row r="30" spans="1:21" x14ac:dyDescent="0.2"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596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2023-01-14T01:41:20Z</dcterms:modified>
</cp:coreProperties>
</file>