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7A884E4-DBBA-4F2C-A56B-3F7CED17A743}" xr6:coauthVersionLast="47" xr6:coauthVersionMax="47" xr10:uidLastSave="{00000000-0000-0000-0000-000000000000}"/>
  <bookViews>
    <workbookView xWindow="13845" yWindow="0" windowWidth="1347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2" i="1"/>
  <c r="F22" i="1" s="1"/>
  <c r="G22" i="1" s="1"/>
  <c r="K22" i="1" s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B79" i="2"/>
  <c r="G79" i="2"/>
  <c r="F79" i="2"/>
  <c r="D79" i="2"/>
  <c r="C79" i="2"/>
  <c r="A79" i="2"/>
  <c r="H78" i="2"/>
  <c r="G78" i="2"/>
  <c r="C78" i="2"/>
  <c r="F78" i="2"/>
  <c r="D78" i="2"/>
  <c r="B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E21" i="1"/>
  <c r="F21" i="1" s="1"/>
  <c r="G21" i="1" s="1"/>
  <c r="I21" i="1" s="1"/>
  <c r="D9" i="1"/>
  <c r="F16" i="1"/>
  <c r="F17" i="1" s="1"/>
  <c r="C17" i="1"/>
  <c r="Q21" i="1"/>
  <c r="C11" i="1"/>
  <c r="C12" i="1"/>
  <c r="O26" i="1" l="1"/>
  <c r="O24" i="1"/>
  <c r="O23" i="1"/>
  <c r="C16" i="1"/>
  <c r="D18" i="1" s="1"/>
  <c r="O25" i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<sst xmlns="http://schemas.openxmlformats.org/spreadsheetml/2006/main" count="432" uniqueCount="69">
  <si>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</si>
  <si>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</si>
  <si>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</si>
  <si>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</si>
  <si>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</si>
  <si>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</si>
  <si>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</si>
  <si>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</si>
  <si>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</si>
  <si>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</si>
  <si>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</si>
  <si>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</si>
  <si>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</si>
  <si>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</si>
  <si>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</si>
  <si>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</si>
  <si>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</si>
  <si>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</si>
  <si>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</si>
  <si>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</si>
  <si>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</si>
  <si>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</si>
  <si>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</si>
  <si>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</si>
  <si>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</si>
  <si>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</si>
  <si>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</si>
  <si>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</si>
  <si>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</si>
  <si>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</si>
  <si>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</si>
  <si>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</si>
  <si>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</si>
  <si>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</si>
  <si>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</si>
  <si>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</si>
  <si>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</si>
  <si>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</si>
  <si>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</si>
  <si>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</si>
  <si>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</si>
  <si>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</si>
  <si>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</si>
  <si>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</si>
  <si>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</si>
  <si>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</si>
  <si>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</si>
  <si>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</si>
  <si>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</si>
  <si>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</si>
  <si>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</si>
  <si>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</si>
  <si>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</si>
  <si>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</si>
  <si>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</si>
  <si>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</si>
  <si>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</si>
  <si>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V0348 Dra</t>
  </si>
  <si>
    <t>2019F</t>
  </si>
  <si>
    <t>G3497-1342</t>
  </si>
  <si>
    <t>EW</t>
  </si>
  <si>
    <t>pr_</t>
  </si>
  <si>
    <t>V0348 Dra / GSC 3497-1342</t>
  </si>
  <si>
    <t>GCVS</t>
  </si>
  <si>
    <t>RHN 2021</t>
  </si>
  <si>
    <t>JBAV, 55</t>
  </si>
  <si>
    <t>II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</si>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</sst>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0" fillId="27" borderId="0" xfId="0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43" fontId="35" fillId="0" borderId="0" xfId="48" applyFont="1" applyBorder="1"/>
    <xf numFmtId="165" fontId="35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18961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A-4C7A-AD17-21ED1C1EFD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18961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A-4C7A-AD17-21ED1C1EFD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18961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A-4C7A-AD17-21ED1C1EFD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18961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-0.13196500000049127</c:v>
                </c:pt>
                <c:pt idx="2">
                  <c:v>-0.15568500020890497</c:v>
                </c:pt>
                <c:pt idx="3">
                  <c:v>-0.16379500000039116</c:v>
                </c:pt>
                <c:pt idx="4">
                  <c:v>-0.1607399999993504</c:v>
                </c:pt>
                <c:pt idx="5">
                  <c:v>-0.16731000017898623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A-4C7A-AD17-21ED1C1EFD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18961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A-4C7A-AD17-21ED1C1EFD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18961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A-4C7A-AD17-21ED1C1EFD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18961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A-4C7A-AD17-21ED1C1EFD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18961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-2.5279011081461022E-4</c:v>
                </c:pt>
                <c:pt idx="1">
                  <c:v>-0.13053901226544046</c:v>
                </c:pt>
                <c:pt idx="2">
                  <c:v>-0.16006403789923729</c:v>
                </c:pt>
                <c:pt idx="3">
                  <c:v>-0.16051325517469184</c:v>
                </c:pt>
                <c:pt idx="4">
                  <c:v>-0.16086117835862232</c:v>
                </c:pt>
                <c:pt idx="5">
                  <c:v>-0.16726472657931751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A-4C7A-AD17-21ED1C1EFD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  <c:pt idx="5">
                  <c:v>18961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A-4C7A-AD17-21ED1C1EF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71968"/>
        <c:axId val="1"/>
      </c:scatterChart>
      <c:valAx>
        <c:axId val="68617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17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C7768D-2B65-FE17-BF24-0B1165010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7" t="s">
        <v>57</v>
      </c>
      <c r="G1" s="48" t="s">
        <v>58</v>
      </c>
      <c r="H1" s="49"/>
      <c r="I1" s="50" t="s">
        <v>59</v>
      </c>
      <c r="J1" s="51" t="s">
        <v>57</v>
      </c>
      <c r="K1" s="52">
        <v>16.103300000000001</v>
      </c>
      <c r="L1" s="52">
        <v>51.44</v>
      </c>
      <c r="M1" s="30">
        <v>51404.830999999998</v>
      </c>
      <c r="N1" s="30">
        <v>0.43551000000000001</v>
      </c>
      <c r="O1" s="53" t="s">
        <v>60</v>
      </c>
      <c r="P1" s="54">
        <v>11.1</v>
      </c>
      <c r="Q1" s="54">
        <v>11.3</v>
      </c>
      <c r="R1" s="55" t="s">
        <v>61</v>
      </c>
      <c r="S1" s="56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51404.830999999998</v>
      </c>
      <c r="D4" s="27">
        <v>0.43551000000000001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51404.830999999998</v>
      </c>
      <c r="D7" s="28" t="s">
        <v>63</v>
      </c>
    </row>
    <row r="8" spans="1:19" x14ac:dyDescent="0.2">
      <c r="A8" t="s">
        <v>5</v>
      </c>
      <c r="C8" s="8">
        <v>0.43551000000000001</v>
      </c>
      <c r="D8" s="28" t="s">
        <v>63</v>
      </c>
    </row>
    <row r="9" spans="1:19" x14ac:dyDescent="0.2">
      <c r="A9" s="24" t="s">
        <v>34</v>
      </c>
      <c r="B9" s="4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-2.5279011081461022E-4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-8.8081818716577666E-6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59662.36884527342</v>
      </c>
      <c r="E15" s="14" t="s">
        <v>36</v>
      </c>
      <c r="F15" s="31">
        <v>1</v>
      </c>
    </row>
    <row r="16" spans="1:19" x14ac:dyDescent="0.2">
      <c r="A16" s="16" t="s">
        <v>6</v>
      </c>
      <c r="B16" s="10"/>
      <c r="C16" s="17">
        <f ca="1">+C8+C12</f>
        <v>0.43550119181812835</v>
      </c>
      <c r="E16" s="14" t="s">
        <v>32</v>
      </c>
      <c r="F16" s="32">
        <f ca="1">NOW()+15018.5+$C$5/24</f>
        <v>60171.54465358796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20131</v>
      </c>
    </row>
    <row r="18" spans="1:21" ht="14.25" thickTop="1" thickBot="1" x14ac:dyDescent="0.25">
      <c r="A18" s="16" t="s">
        <v>7</v>
      </c>
      <c r="B18" s="10"/>
      <c r="C18" s="19">
        <f ca="1">+C15</f>
        <v>59662.36884527342</v>
      </c>
      <c r="D18" s="20">
        <f ca="1">+C16</f>
        <v>0.43550119181812835</v>
      </c>
      <c r="E18" s="14" t="s">
        <v>38</v>
      </c>
      <c r="F18" s="23">
        <f ca="1">ROUND(2*(F16-$C$15)/$C$16,0)/2+F15</f>
        <v>1170</v>
      </c>
    </row>
    <row r="19" spans="1:21" ht="13.5" thickTop="1" x14ac:dyDescent="0.2">
      <c r="E19" s="14" t="s">
        <v>33</v>
      </c>
      <c r="F19" s="18">
        <f ca="1">+$C$15+$C$16*F18-15018.5-$C$5/24</f>
        <v>45153.801073033967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51404.830999999998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-2.5279011081461022E-4</v>
      </c>
      <c r="Q21" s="2">
        <f>+C21-15018.5</f>
        <v>36386.330999999998</v>
      </c>
    </row>
    <row r="22" spans="1:21" x14ac:dyDescent="0.2">
      <c r="A22" s="57" t="s">
        <v>0</v>
      </c>
      <c r="B22" s="58" t="s">
        <v>1</v>
      </c>
      <c r="C22" s="58">
        <v>57846.5452</v>
      </c>
      <c r="D22" s="58">
        <v>2.5999999999999999E-3</v>
      </c>
      <c r="E22">
        <f>+(C22-C$7)/C$8</f>
        <v>14791.196987440018</v>
      </c>
      <c r="F22" s="60">
        <f>ROUND(2*E22,0)/2+0.5</f>
        <v>14791.5</v>
      </c>
      <c r="G22">
        <f>+C22-(C$7+F22*C$8)</f>
        <v>-0.13196500000049127</v>
      </c>
      <c r="K22">
        <f>+G22</f>
        <v>-0.13196500000049127</v>
      </c>
      <c r="O22">
        <f ca="1">+C$11+C$12*$F22</f>
        <v>-0.13053901226544046</v>
      </c>
      <c r="Q22" s="2">
        <f>+C22-15018.5</f>
        <v>42828.0452</v>
      </c>
    </row>
    <row r="23" spans="1:21" x14ac:dyDescent="0.2">
      <c r="A23" s="61" t="s">
        <v>65</v>
      </c>
      <c r="B23" s="62" t="s">
        <v>66</v>
      </c>
      <c r="C23" s="63">
        <v>59306.350999999791</v>
      </c>
      <c r="D23" s="61">
        <v>2E-3</v>
      </c>
      <c r="E23">
        <f>+(C23-C$7)/C$8</f>
        <v>18143.142522559283</v>
      </c>
      <c r="F23" s="60">
        <f>ROUND(2*E23,0)/2+0.5</f>
        <v>18143.5</v>
      </c>
      <c r="G23">
        <f>+C23-(C$7+F23*C$8)</f>
        <v>-0.15568500020890497</v>
      </c>
      <c r="K23">
        <f>+G23</f>
        <v>-0.15568500020890497</v>
      </c>
      <c r="O23">
        <f ca="1">+C$11+C$12*$F23</f>
        <v>-0.16006403789923729</v>
      </c>
      <c r="Q23" s="2">
        <f>+C23-15018.5</f>
        <v>44287.850999999791</v>
      </c>
    </row>
    <row r="24" spans="1:21" x14ac:dyDescent="0.2">
      <c r="A24" s="61" t="s">
        <v>67</v>
      </c>
      <c r="B24" s="62" t="s">
        <v>1</v>
      </c>
      <c r="C24" s="63">
        <v>59328.553899999999</v>
      </c>
      <c r="D24" s="61">
        <v>3.0000000000000001E-3</v>
      </c>
      <c r="E24">
        <f>+(C24-C$7)/C$8</f>
        <v>18194.123900714105</v>
      </c>
      <c r="F24" s="60">
        <f>ROUND(2*E24,0)/2+0.5</f>
        <v>18194.5</v>
      </c>
      <c r="G24">
        <f>+C24-(C$7+F24*C$8)</f>
        <v>-0.16379500000039116</v>
      </c>
      <c r="K24">
        <f>+G24</f>
        <v>-0.16379500000039116</v>
      </c>
      <c r="O24">
        <f ca="1">+C$11+C$12*$F24</f>
        <v>-0.16051325517469184</v>
      </c>
      <c r="Q24" s="2">
        <f>+C24-15018.5</f>
        <v>44310.053899999999</v>
      </c>
    </row>
    <row r="25" spans="1:21" x14ac:dyDescent="0.2">
      <c r="A25" s="5" t="s">
        <v>64</v>
      </c>
      <c r="C25" s="59">
        <v>59345.759599999998</v>
      </c>
      <c r="D25" s="8">
        <v>5.0000000000000001E-4</v>
      </c>
      <c r="E25">
        <f>+(C25-C$7)/C$8</f>
        <v>18233.630915478403</v>
      </c>
      <c r="F25" s="60">
        <f>ROUND(2*E25,0)/2+0.5</f>
        <v>18234</v>
      </c>
      <c r="G25">
        <f>+C25-(C$7+F25*C$8)</f>
        <v>-0.1607399999993504</v>
      </c>
      <c r="K25">
        <f>+G25</f>
        <v>-0.1607399999993504</v>
      </c>
      <c r="O25">
        <f ca="1">+C$11+C$12*$F25</f>
        <v>-0.16086117835862232</v>
      </c>
      <c r="Q25" s="2">
        <f>+C25-15018.5</f>
        <v>44327.259599999998</v>
      </c>
    </row>
    <row r="26" spans="1:21" x14ac:dyDescent="0.2">
      <c r="A26" s="64" t="s">
        <v>68</v>
      </c>
      <c r="B26" s="64" t="s">
        <v>1</v>
      </c>
      <c r="C26" s="65">
        <v>59662.368799999822</v>
      </c>
      <c r="D26" s="61">
        <v>1.8E-3</v>
      </c>
      <c r="E26">
        <f>+(C26-C$7)/C$8</f>
        <v>18960.615829716477</v>
      </c>
      <c r="F26" s="66">
        <f>ROUND(2*E26,0)/2+0.5</f>
        <v>18961</v>
      </c>
      <c r="G26">
        <f>+C26-(C$7+F26*C$8)</f>
        <v>-0.16731000017898623</v>
      </c>
      <c r="K26">
        <f>+G26</f>
        <v>-0.16731000017898623</v>
      </c>
      <c r="O26">
        <f ca="1">+C$11+C$12*$F26</f>
        <v>-0.16726472657931751</v>
      </c>
      <c r="Q26" s="2">
        <f>+C26-15018.5</f>
        <v>44643.868799999822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Q25">
    <sortCondition ref="C21:C25"/>
  </sortState>
  <phoneticPr fontId="7" type="noConversion"/>
  <hyperlinks>
    <hyperlink ref="H64451" r:id="rId1" display="http://vsolj.cetus-net.org/bulletin.html" xr:uid="{00000000-0004-0000-0000-000000000000}"/>
    <hyperlink ref="H64444" r:id="rId2" display="https://www.aavso.org/ejaavso" xr:uid="{00000000-0004-0000-0000-000001000000}"/>
    <hyperlink ref="AP595" r:id="rId3" display="http://cdsbib.u-strasbg.fr/cgi-bin/cdsbib?1990RMxAA..21..381G" xr:uid="{00000000-0004-0000-0000-000002000000}"/>
    <hyperlink ref="AP599" r:id="rId4" display="http://cdsbib.u-strasbg.fr/cgi-bin/cdsbib?1990RMxAA..21..381G" xr:uid="{00000000-0004-0000-0000-000003000000}"/>
    <hyperlink ref="AP598" r:id="rId5" display="http://cdsbib.u-strasbg.fr/cgi-bin/cdsbib?1990RMxAA..21..381G" xr:uid="{00000000-0004-0000-0000-000004000000}"/>
    <hyperlink ref="AP579" r:id="rId6" display="http://cdsbib.u-strasbg.fr/cgi-bin/cdsbib?1990RMxAA..21..381G" xr:uid="{00000000-0004-0000-0000-000005000000}"/>
    <hyperlink ref="I64451" r:id="rId7" display="http://vsolj.cetus-net.org/bulletin.html" xr:uid="{00000000-0004-0000-0000-000006000000}"/>
    <hyperlink ref="AQ735" r:id="rId8" display="http://cdsbib.u-strasbg.fr/cgi-bin/cdsbib?1990RMxAA..21..381G" xr:uid="{00000000-0004-0000-0000-000007000000}"/>
    <hyperlink ref="AQ55501" r:id="rId9" display="http://cdsbib.u-strasbg.fr/cgi-bin/cdsbib?1990RMxAA..21..381G" xr:uid="{00000000-0004-0000-0000-000008000000}"/>
    <hyperlink ref="AQ736" r:id="rId10" display="http://cdsbib.u-strasbg.fr/cgi-bin/cdsbib?1990RMxAA..21..381G" xr:uid="{00000000-0004-0000-0000-000009000000}"/>
    <hyperlink ref="H64448" r:id="rId11" display="https://www.aavso.org/ejaavso" xr:uid="{00000000-0004-0000-0000-00000A000000}"/>
    <hyperlink ref="H1621" r:id="rId12" display="http://vsolj.cetus-net.org/bulletin.html" xr:uid="{00000000-0004-0000-0000-00000B000000}"/>
    <hyperlink ref="AP2865" r:id="rId13" display="http://cdsbib.u-strasbg.fr/cgi-bin/cdsbib?1990RMxAA..21..381G" xr:uid="{00000000-0004-0000-0000-00000C000000}"/>
    <hyperlink ref="AP2868" r:id="rId14" display="http://cdsbib.u-strasbg.fr/cgi-bin/cdsbib?1990RMxAA..21..381G" xr:uid="{00000000-0004-0000-0000-00000D000000}"/>
    <hyperlink ref="AP2866" r:id="rId15" display="http://cdsbib.u-strasbg.fr/cgi-bin/cdsbib?1990RMxAA..21..381G" xr:uid="{00000000-0004-0000-0000-00000E000000}"/>
    <hyperlink ref="AP2850" r:id="rId16" display="http://cdsbib.u-strasbg.fr/cgi-bin/cdsbib?1990RMxAA..21..381G" xr:uid="{00000000-0004-0000-0000-00000F000000}"/>
    <hyperlink ref="I1621" r:id="rId17" display="http://vsolj.cetus-net.org/bulletin.html" xr:uid="{00000000-0004-0000-0000-000010000000}"/>
    <hyperlink ref="AQ3079" r:id="rId18" display="http://cdsbib.u-strasbg.fr/cgi-bin/cdsbib?1990RMxAA..21..381G" xr:uid="{00000000-0004-0000-0000-000011000000}"/>
    <hyperlink ref="AQ65316" r:id="rId19" display="http://cdsbib.u-strasbg.fr/cgi-bin/cdsbib?1990RMxAA..21..381G" xr:uid="{00000000-0004-0000-0000-000012000000}"/>
    <hyperlink ref="AQ308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43</v>
      </c>
      <c r="I1" s="34" t="s">
        <v>44</v>
      </c>
      <c r="J1" s="35" t="s">
        <v>42</v>
      </c>
    </row>
    <row r="2" spans="1:16" x14ac:dyDescent="0.2">
      <c r="I2" s="36" t="s">
        <v>45</v>
      </c>
      <c r="J2" s="37" t="s">
        <v>41</v>
      </c>
    </row>
    <row r="3" spans="1:16" x14ac:dyDescent="0.2">
      <c r="A3" s="38" t="s">
        <v>46</v>
      </c>
      <c r="I3" s="36" t="s">
        <v>47</v>
      </c>
      <c r="J3" s="37" t="s">
        <v>39</v>
      </c>
    </row>
    <row r="4" spans="1:16" x14ac:dyDescent="0.2">
      <c r="I4" s="36" t="s">
        <v>48</v>
      </c>
      <c r="J4" s="37" t="s">
        <v>39</v>
      </c>
    </row>
    <row r="5" spans="1:16" ht="13.5" thickBot="1" x14ac:dyDescent="0.25">
      <c r="I5" s="39" t="s">
        <v>49</v>
      </c>
      <c r="J5" s="40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51</v>
      </c>
      <c r="J11" s="43" t="s">
        <v>52</v>
      </c>
      <c r="K11" s="42">
        <v>-3273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2023-08-15T01:04:18Z</dcterms:modified>
</cp:coreProperties>
</file>