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F53A316-DEFC-4472-865F-ED2D67CECC63}" xr6:coauthVersionLast="47" xr6:coauthVersionMax="47" xr10:uidLastSave="{00000000-0000-0000-0000-000000000000}"/>
  <bookViews>
    <workbookView xWindow="13620" yWindow="510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Q24" i="1"/>
  <c r="E24" i="1"/>
  <c r="F24" i="1"/>
  <c r="G24" i="1"/>
  <c r="K24" i="1"/>
  <c r="Q22" i="1"/>
  <c r="Q23" i="1"/>
  <c r="C8" i="1"/>
  <c r="E22" i="1"/>
  <c r="F22" i="1"/>
  <c r="G22" i="1"/>
  <c r="K22" i="1"/>
  <c r="C9" i="1"/>
  <c r="E21" i="1"/>
  <c r="F21" i="1"/>
  <c r="G21" i="1"/>
  <c r="I21" i="1"/>
  <c r="D9" i="1"/>
  <c r="D8" i="1"/>
  <c r="F16" i="1"/>
  <c r="C17" i="1"/>
  <c r="Q21" i="1"/>
  <c r="E23" i="1"/>
  <c r="F23" i="1"/>
  <c r="G23" i="1"/>
  <c r="K23" i="1"/>
  <c r="C12" i="1"/>
  <c r="C11" i="1"/>
  <c r="O25" i="1" l="1"/>
  <c r="O24" i="1"/>
  <c r="O22" i="1"/>
  <c r="O23" i="1"/>
  <c r="O21" i="1"/>
  <c r="C15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<sst xmlns="http://schemas.openxmlformats.org/spreadsheetml/2006/main" count="60" uniqueCount="54">
  <si>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</si>
  <si>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</si>
  <si>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</si>
  <si>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</si>
  <si>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</si>
  <si>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</si>
  <si>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</si>
  <si>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</si>
  <si>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</si>
  <si>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</si>
  <si>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</si>
  <si>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</si>
  <si>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</si>
  <si>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</si>
  <si>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</si>
  <si>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</si>
  <si>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</si>
  <si>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</si>
  <si>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</si>
  <si>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</si>
  <si>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</si>
  <si>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</si>
  <si>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</si>
  <si>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</si>
  <si>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</si>
  <si>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</si>
  <si>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</si>
  <si>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</si>
  <si>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</si>
  <si>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</si>
  <si>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</si>
  <si>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</si>
  <si>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</si>
  <si>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</si>
  <si>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</si>
  <si>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</si>
  <si>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</si>
  <si>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</si>
  <si>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</si>
  <si>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</si>
  <si>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</si>
  <si>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V0353 Dra  </t>
  </si>
  <si>
    <t>2017K</t>
  </si>
  <si>
    <t>G3884-1488</t>
  </si>
  <si>
    <t xml:space="preserve">EB        </t>
  </si>
  <si>
    <t>pr_6</t>
  </si>
  <si>
    <t xml:space="preserve">      </t>
  </si>
  <si>
    <t>V0353 Dra   / GSC 3884-1488</t>
  </si>
  <si>
    <t>GCVS</t>
  </si>
  <si>
    <t>I</t>
  </si>
  <si>
    <t>OEJV 0179</t>
  </si>
  <si>
    <t>II</t>
  </si>
  <si>
    <t>RHN 2020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</si>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</sst>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26" borderId="0" xfId="0" applyFill="1" applyAlignment="1"/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72" fontId="33" fillId="0" borderId="0" xfId="0" applyNumberFormat="1" applyFont="1" applyAlignment="1">
      <alignment vertical="center" wrapText="1"/>
    </xf>
    <xf numFmtId="0" fontId="0" fillId="0" borderId="0" xfId="0" applyFill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V0353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7216.5</c:v>
                </c:pt>
                <c:pt idx="2">
                  <c:v>7751</c:v>
                </c:pt>
                <c:pt idx="3">
                  <c:v>9416</c:v>
                </c:pt>
                <c:pt idx="4">
                  <c:v>9928.5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69-466E-96D3-F15875D905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7216.5</c:v>
                </c:pt>
                <c:pt idx="2">
                  <c:v>7751</c:v>
                </c:pt>
                <c:pt idx="3">
                  <c:v>9416</c:v>
                </c:pt>
                <c:pt idx="4">
                  <c:v>9928.5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69-466E-96D3-F15875D905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7216.5</c:v>
                </c:pt>
                <c:pt idx="2">
                  <c:v>7751</c:v>
                </c:pt>
                <c:pt idx="3">
                  <c:v>9416</c:v>
                </c:pt>
                <c:pt idx="4">
                  <c:v>9928.5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69-466E-96D3-F15875D905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7216.5</c:v>
                </c:pt>
                <c:pt idx="2">
                  <c:v>7751</c:v>
                </c:pt>
                <c:pt idx="3">
                  <c:v>9416</c:v>
                </c:pt>
                <c:pt idx="4">
                  <c:v>9928.5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-0.16429999999672873</c:v>
                </c:pt>
                <c:pt idx="2">
                  <c:v>-0.17818999999872176</c:v>
                </c:pt>
                <c:pt idx="3">
                  <c:v>-0.21312000000034459</c:v>
                </c:pt>
                <c:pt idx="4">
                  <c:v>-0.21231999999872642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69-466E-96D3-F15875D905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7216.5</c:v>
                </c:pt>
                <c:pt idx="2">
                  <c:v>7751</c:v>
                </c:pt>
                <c:pt idx="3">
                  <c:v>9416</c:v>
                </c:pt>
                <c:pt idx="4">
                  <c:v>9928.5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69-466E-96D3-F15875D905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7216.5</c:v>
                </c:pt>
                <c:pt idx="2">
                  <c:v>7751</c:v>
                </c:pt>
                <c:pt idx="3">
                  <c:v>9416</c:v>
                </c:pt>
                <c:pt idx="4">
                  <c:v>9928.5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69-466E-96D3-F15875D905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7216.5</c:v>
                </c:pt>
                <c:pt idx="2">
                  <c:v>7751</c:v>
                </c:pt>
                <c:pt idx="3">
                  <c:v>9416</c:v>
                </c:pt>
                <c:pt idx="4">
                  <c:v>9928.5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69-466E-96D3-F15875D905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7216.5</c:v>
                </c:pt>
                <c:pt idx="2">
                  <c:v>7751</c:v>
                </c:pt>
                <c:pt idx="3">
                  <c:v>9416</c:v>
                </c:pt>
                <c:pt idx="4">
                  <c:v>9928.5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-2.0453908216348793E-3</c:v>
                </c:pt>
                <c:pt idx="1">
                  <c:v>-0.16140549896569015</c:v>
                </c:pt>
                <c:pt idx="2">
                  <c:v>-0.17320872460180148</c:v>
                </c:pt>
                <c:pt idx="3">
                  <c:v>-0.20997649014740558</c:v>
                </c:pt>
                <c:pt idx="4">
                  <c:v>-0.22129389545798944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69-466E-96D3-F15875D905B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7216.5</c:v>
                </c:pt>
                <c:pt idx="2">
                  <c:v>7751</c:v>
                </c:pt>
                <c:pt idx="3">
                  <c:v>9416</c:v>
                </c:pt>
                <c:pt idx="4">
                  <c:v>9928.5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569-466E-96D3-F15875D90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382152"/>
        <c:axId val="1"/>
      </c:scatterChart>
      <c:valAx>
        <c:axId val="685382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382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C547C6-AC4F-7A7A-C72B-140C72C5E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16.274899999999999</v>
      </c>
      <c r="L1" s="32">
        <v>58.502330000000008</v>
      </c>
      <c r="M1" s="33">
        <v>51358.74</v>
      </c>
      <c r="N1" s="33">
        <v>0.80271999999999999</v>
      </c>
      <c r="O1" s="31" t="s">
        <v>44</v>
      </c>
      <c r="P1" s="42">
        <v>11.25</v>
      </c>
      <c r="Q1" s="42">
        <v>11.63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51358.74</v>
      </c>
      <c r="D4" s="27">
        <v>0.80271999999999999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51358.74</v>
      </c>
      <c r="D7" s="28" t="s">
        <v>48</v>
      </c>
    </row>
    <row r="8" spans="1:19" x14ac:dyDescent="0.2">
      <c r="A8" t="s">
        <v>3</v>
      </c>
      <c r="C8" s="8">
        <f>N1</f>
        <v>0.80271999999999999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-2.0453908216348793E-3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-2.2082742069431893E-5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59327.922877145909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0.8026979172579306</v>
      </c>
      <c r="E16" s="14" t="s">
        <v>30</v>
      </c>
      <c r="F16" s="35">
        <f ca="1">NOW()+15018.5+$C$5/24</f>
        <v>59958.615918518517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10714.5</v>
      </c>
    </row>
    <row r="18" spans="1:21" ht="14.25" thickTop="1" thickBot="1" x14ac:dyDescent="0.25">
      <c r="A18" s="16" t="s">
        <v>5</v>
      </c>
      <c r="B18" s="10"/>
      <c r="C18" s="19">
        <f ca="1">+C15</f>
        <v>59327.922877145909</v>
      </c>
      <c r="D18" s="20">
        <f ca="1">+C16</f>
        <v>0.8026979172579306</v>
      </c>
      <c r="E18" s="14" t="s">
        <v>36</v>
      </c>
      <c r="F18" s="23">
        <f ca="1">ROUND(2*(F16-$C$15)/$C$16,0)/2+F15</f>
        <v>786.5</v>
      </c>
    </row>
    <row r="19" spans="1:21" ht="13.5" thickTop="1" x14ac:dyDescent="0.2">
      <c r="E19" s="14" t="s">
        <v>31</v>
      </c>
      <c r="F19" s="18">
        <f ca="1">+$C$15+$C$16*F18-15018.5-$C$5/24</f>
        <v>44941.140622402607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51358.74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-2.0453908216348793E-3</v>
      </c>
      <c r="Q21" s="2">
        <f>+C21-15018.5</f>
        <v>36340.239999999998</v>
      </c>
    </row>
    <row r="22" spans="1:21" x14ac:dyDescent="0.2">
      <c r="A22" s="44" t="s">
        <v>50</v>
      </c>
      <c r="B22" s="45" t="s">
        <v>51</v>
      </c>
      <c r="C22" s="46">
        <v>57151.404580000002</v>
      </c>
      <c r="D22" s="46">
        <v>5.0000000000000001E-4</v>
      </c>
      <c r="E22">
        <f>+(C22-C$7)/C$8</f>
        <v>7216.2953209089146</v>
      </c>
      <c r="F22">
        <f>ROUND(2*E22,0)/2</f>
        <v>7216.5</v>
      </c>
      <c r="G22">
        <f>+C22-(C$7+F22*C$8)</f>
        <v>-0.16429999999672873</v>
      </c>
      <c r="K22">
        <f>+G22</f>
        <v>-0.16429999999672873</v>
      </c>
      <c r="O22">
        <f ca="1">+C$11+C$12*$F22</f>
        <v>-0.16140549896569015</v>
      </c>
      <c r="Q22" s="2">
        <f>+C22-15018.5</f>
        <v>42132.904580000002</v>
      </c>
    </row>
    <row r="23" spans="1:21" x14ac:dyDescent="0.2">
      <c r="A23" s="44" t="s">
        <v>50</v>
      </c>
      <c r="B23" s="45" t="s">
        <v>49</v>
      </c>
      <c r="C23" s="46">
        <v>57580.444530000001</v>
      </c>
      <c r="D23" s="46">
        <v>2.9999999999999997E-4</v>
      </c>
      <c r="E23">
        <f>+(C23-C$7)/C$8</f>
        <v>7750.7780172413832</v>
      </c>
      <c r="F23">
        <f>ROUND(2*E23,0)/2</f>
        <v>7751</v>
      </c>
      <c r="G23">
        <f>+C23-(C$7+F23*C$8)</f>
        <v>-0.17818999999872176</v>
      </c>
      <c r="K23">
        <f>+G23</f>
        <v>-0.17818999999872176</v>
      </c>
      <c r="O23">
        <f ca="1">+C$11+C$12*$F23</f>
        <v>-0.17320872460180148</v>
      </c>
      <c r="Q23" s="2">
        <f>+C23-15018.5</f>
        <v>42561.944530000001</v>
      </c>
    </row>
    <row r="24" spans="1:21" x14ac:dyDescent="0.2">
      <c r="A24" s="5" t="s">
        <v>52</v>
      </c>
      <c r="C24" s="8">
        <v>58916.938399999999</v>
      </c>
      <c r="D24" s="8">
        <v>2.0000000000000001E-4</v>
      </c>
      <c r="E24">
        <f>+(C24-C$7)/C$8</f>
        <v>9415.7345026908533</v>
      </c>
      <c r="F24" s="47">
        <f>ROUND(2*E24,0)/2+0.5</f>
        <v>9416</v>
      </c>
      <c r="G24">
        <f>+C24-(C$7+F24*C$8)</f>
        <v>-0.21312000000034459</v>
      </c>
      <c r="K24">
        <f>+G24</f>
        <v>-0.21312000000034459</v>
      </c>
      <c r="O24">
        <f ca="1">+C$11+C$12*$F24</f>
        <v>-0.20997649014740558</v>
      </c>
      <c r="Q24" s="2">
        <f>+C24-15018.5</f>
        <v>43898.438399999999</v>
      </c>
    </row>
    <row r="25" spans="1:21" x14ac:dyDescent="0.2">
      <c r="A25" s="48" t="s">
        <v>53</v>
      </c>
      <c r="B25" s="49" t="s">
        <v>49</v>
      </c>
      <c r="C25" s="50">
        <v>59328.333200000001</v>
      </c>
      <c r="D25" s="48">
        <v>4.0000000000000002E-4</v>
      </c>
      <c r="E25">
        <f>+(C25-C$7)/C$8</f>
        <v>9928.2354993023764</v>
      </c>
      <c r="F25" s="51">
        <f>ROUND(2*E25,0)/2+0.5</f>
        <v>9928.5</v>
      </c>
      <c r="G25">
        <f>+C25-(C$7+F25*C$8)</f>
        <v>-0.21231999999872642</v>
      </c>
      <c r="K25">
        <f>+G25</f>
        <v>-0.21231999999872642</v>
      </c>
      <c r="O25">
        <f ca="1">+C$11+C$12*$F25</f>
        <v>-0.22129389545798944</v>
      </c>
      <c r="Q25" s="2">
        <f>+C25-15018.5</f>
        <v>44309.833200000001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2023-01-14T01:46:55Z</dcterms:modified>
</cp:coreProperties>
</file>