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FB4B326-4816-4BF8-8DBB-8A222343ED25}" xr6:coauthVersionLast="47" xr6:coauthVersionMax="47" xr10:uidLastSave="{00000000-0000-0000-0000-000000000000}"/>
  <bookViews>
    <workbookView xWindow="13800" yWindow="55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/>
  <c r="G26" i="1" s="1"/>
  <c r="K26" i="1" s="1"/>
  <c r="Q26" i="1"/>
  <c r="F23" i="1"/>
  <c r="D9" i="1"/>
  <c r="C9" i="1"/>
  <c r="G23" i="1"/>
  <c r="K23" i="1"/>
  <c r="Q24" i="1"/>
  <c r="E23" i="1"/>
  <c r="Q22" i="1"/>
  <c r="Q23" i="1"/>
  <c r="C8" i="1"/>
  <c r="E24" i="1"/>
  <c r="F24" i="1"/>
  <c r="G24" i="1"/>
  <c r="K24" i="1"/>
  <c r="E21" i="1"/>
  <c r="F21" i="1"/>
  <c r="G21" i="1"/>
  <c r="I21" i="1"/>
  <c r="D8" i="1"/>
  <c r="F16" i="1"/>
  <c r="C17" i="1"/>
  <c r="Q21" i="1"/>
  <c r="E22" i="1"/>
  <c r="F22" i="1"/>
  <c r="G22" i="1"/>
  <c r="K22" i="1"/>
  <c r="C11" i="1"/>
  <c r="C12" i="1"/>
  <c r="O25" i="1" l="1"/>
  <c r="O26" i="1"/>
  <c r="C16" i="1"/>
  <c r="D18" i="1" s="1"/>
  <c r="O23" i="1"/>
  <c r="C15" i="1"/>
  <c r="F18" i="1" s="1"/>
  <c r="O22" i="1"/>
  <c r="O21" i="1"/>
  <c r="O24" i="1"/>
  <c r="F17" i="1"/>
  <c r="C18" i="1" l="1"/>
  <c r="F19" i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<sst xmlns="http://schemas.openxmlformats.org/spreadsheetml/2006/main" count="62" uniqueCount="55">
  <si>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</si>
  <si>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</si>
  <si>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</si>
  <si>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</si>
  <si>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</si>
  <si>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</si>
  <si>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</si>
  <si>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</si>
  <si>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</si>
  <si>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</si>
  <si>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</si>
  <si>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</si>
  <si>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</si>
  <si>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</si>
  <si>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</si>
  <si>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</si>
  <si>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</si>
  <si>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</si>
  <si>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</si>
  <si>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</si>
  <si>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</si>
  <si>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</si>
  <si>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</si>
  <si>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</si>
  <si>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</si>
  <si>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</si>
  <si>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</si>
  <si>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</si>
  <si>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</si>
  <si>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</si>
  <si>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</si>
  <si>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</si>
  <si>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</si>
  <si>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</si>
  <si>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</si>
  <si>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</si>
  <si>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</si>
  <si>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</si>
  <si>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</si>
  <si>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</si>
  <si>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</si>
  <si>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V0471 Dra  </t>
  </si>
  <si>
    <t>2017K</t>
  </si>
  <si>
    <t>G3864-0488</t>
  </si>
  <si>
    <t xml:space="preserve">EW        </t>
  </si>
  <si>
    <t>pr_6</t>
  </si>
  <si>
    <t xml:space="preserve">           </t>
  </si>
  <si>
    <t>V0471 Dra   / GSC 3864-0488</t>
  </si>
  <si>
    <t>GCVS</t>
  </si>
  <si>
    <t>IBVS 6196</t>
  </si>
  <si>
    <t>I</t>
  </si>
  <si>
    <t>RHN 2020</t>
  </si>
  <si>
    <t>JBAV, 55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</si>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</sst>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26" borderId="0" xfId="0" applyFill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E-45AE-8C21-F8EB7E166B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E-45AE-8C21-F8EB7E166B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E-45AE-8C21-F8EB7E166B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-0.16268999999738298</c:v>
                </c:pt>
                <c:pt idx="2">
                  <c:v>-0.16250500000023749</c:v>
                </c:pt>
                <c:pt idx="3">
                  <c:v>-0.20240999999805354</c:v>
                </c:pt>
                <c:pt idx="4">
                  <c:v>-0.20528000011108816</c:v>
                </c:pt>
                <c:pt idx="5">
                  <c:v>-0.21659999999974389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E-45AE-8C21-F8EB7E166B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E-45AE-8C21-F8EB7E166B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E-45AE-8C21-F8EB7E166B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E-45AE-8C21-F8EB7E166B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-1.2857691254660575E-2</c:v>
                </c:pt>
                <c:pt idx="1">
                  <c:v>-0.16301040597749333</c:v>
                </c:pt>
                <c:pt idx="2">
                  <c:v>-0.16300643935006365</c:v>
                </c:pt>
                <c:pt idx="3">
                  <c:v>-0.19859898727651734</c:v>
                </c:pt>
                <c:pt idx="4">
                  <c:v>-0.20820615891118477</c:v>
                </c:pt>
                <c:pt idx="5">
                  <c:v>-0.2166630085912471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E-45AE-8C21-F8EB7E166B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DE-45AE-8C21-F8EB7E16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3704"/>
        <c:axId val="1"/>
      </c:scatterChart>
      <c:valAx>
        <c:axId val="67195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DBA79B-5CD4-8ED1-EF69-A2EF3E4BB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15.0617</v>
      </c>
      <c r="L1" s="32">
        <v>56.410699999999999</v>
      </c>
      <c r="M1" s="33">
        <v>51418.644</v>
      </c>
      <c r="N1" s="33">
        <v>0.31996999999999998</v>
      </c>
      <c r="O1" s="31" t="s">
        <v>44</v>
      </c>
      <c r="P1" s="42">
        <v>11.13</v>
      </c>
      <c r="Q1" s="42">
        <v>11.25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51418.644</v>
      </c>
      <c r="D4" s="27">
        <v>0.31996999999999998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51418.644</v>
      </c>
      <c r="D7" s="28" t="s">
        <v>48</v>
      </c>
    </row>
    <row r="8" spans="1:19" x14ac:dyDescent="0.2">
      <c r="A8" t="s">
        <v>3</v>
      </c>
      <c r="C8" s="8">
        <f>N1</f>
        <v>0.31996999999999998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-1.2857691254660575E-2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-7.9332548593455248E-6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59638.45663699141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0.31996206674514061</v>
      </c>
      <c r="E16" s="14" t="s">
        <v>30</v>
      </c>
      <c r="F16" s="35">
        <f ca="1">NOW()+15018.5+$C$5/24</f>
        <v>59958.632870833331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26691</v>
      </c>
    </row>
    <row r="18" spans="1:21" ht="14.25" thickTop="1" thickBot="1" x14ac:dyDescent="0.25">
      <c r="A18" s="16" t="s">
        <v>5</v>
      </c>
      <c r="B18" s="10"/>
      <c r="C18" s="19">
        <f ca="1">+C15</f>
        <v>59638.45663699141</v>
      </c>
      <c r="D18" s="20">
        <f ca="1">+C16</f>
        <v>0.31996206674514061</v>
      </c>
      <c r="E18" s="14" t="s">
        <v>36</v>
      </c>
      <c r="F18" s="23">
        <f ca="1">ROUND(2*(F16-$C$15)/$C$16,0)/2+F15</f>
        <v>1001.5</v>
      </c>
    </row>
    <row r="19" spans="1:21" ht="13.5" thickTop="1" x14ac:dyDescent="0.2">
      <c r="E19" s="14" t="s">
        <v>31</v>
      </c>
      <c r="F19" s="18">
        <f ca="1">+$C$15+$C$16*F18-15018.5-$C$5/24</f>
        <v>44940.794480170007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51418.644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-1.2857691254660575E-2</v>
      </c>
      <c r="Q21" s="2">
        <f>+C21-15018.5</f>
        <v>36400.144</v>
      </c>
    </row>
    <row r="22" spans="1:21" x14ac:dyDescent="0.2">
      <c r="A22" s="44" t="s">
        <v>49</v>
      </c>
      <c r="B22" s="45" t="s">
        <v>50</v>
      </c>
      <c r="C22" s="46">
        <v>57474.553500000002</v>
      </c>
      <c r="D22" s="46">
        <v>2.8E-3</v>
      </c>
      <c r="E22">
        <f>+(C22-C$7)/C$8</f>
        <v>18926.491546082452</v>
      </c>
      <c r="F22" s="47">
        <f>ROUND(2*E22,0)/2+0.5</f>
        <v>18927</v>
      </c>
      <c r="G22">
        <f>+C22-(C$7+F22*C$8)</f>
        <v>-0.16268999999738298</v>
      </c>
      <c r="K22">
        <f>+G22</f>
        <v>-0.16268999999738298</v>
      </c>
      <c r="O22">
        <f ca="1">+C$11+C$12*$F22</f>
        <v>-0.16301040597749333</v>
      </c>
      <c r="Q22" s="2">
        <f>+C22-15018.5</f>
        <v>42456.053500000002</v>
      </c>
    </row>
    <row r="23" spans="1:21" x14ac:dyDescent="0.2">
      <c r="A23" s="44" t="s">
        <v>49</v>
      </c>
      <c r="B23" s="45" t="s">
        <v>50</v>
      </c>
      <c r="C23" s="46">
        <v>57474.393700000001</v>
      </c>
      <c r="D23" s="46">
        <v>3.8999999999999998E-3</v>
      </c>
      <c r="E23">
        <f>+(C23-C$7)/C$8</f>
        <v>18925.992124261651</v>
      </c>
      <c r="F23" s="47">
        <f>ROUND(2*E23,0)/2+0.5</f>
        <v>18926.5</v>
      </c>
      <c r="G23">
        <f>+C23-(C$7+F23*C$8)</f>
        <v>-0.16250500000023749</v>
      </c>
      <c r="K23">
        <f>+G23</f>
        <v>-0.16250500000023749</v>
      </c>
      <c r="O23">
        <f ca="1">+C$11+C$12*$F23</f>
        <v>-0.16300643935006365</v>
      </c>
      <c r="Q23" s="2">
        <f>+C23-15018.5</f>
        <v>42455.893700000001</v>
      </c>
    </row>
    <row r="24" spans="1:21" x14ac:dyDescent="0.2">
      <c r="A24" s="5" t="s">
        <v>51</v>
      </c>
      <c r="C24" s="8">
        <v>58909.8992</v>
      </c>
      <c r="D24" s="8">
        <v>5.9999999999999995E-4</v>
      </c>
      <c r="E24">
        <f>+(C24-C$7)/C$8</f>
        <v>23412.367409444636</v>
      </c>
      <c r="F24" s="47">
        <f>ROUND(2*E24,0)/2+0.5</f>
        <v>23413</v>
      </c>
      <c r="G24">
        <f>+C24-(C$7+F24*C$8)</f>
        <v>-0.20240999999805354</v>
      </c>
      <c r="K24">
        <f>+G24</f>
        <v>-0.20240999999805354</v>
      </c>
      <c r="O24">
        <f ca="1">+C$11+C$12*$F24</f>
        <v>-0.19859898727651734</v>
      </c>
      <c r="Q24" s="2">
        <f>+C24-15018.5</f>
        <v>43891.3992</v>
      </c>
    </row>
    <row r="25" spans="1:21" x14ac:dyDescent="0.2">
      <c r="A25" s="48" t="s">
        <v>52</v>
      </c>
      <c r="B25" s="49" t="s">
        <v>50</v>
      </c>
      <c r="C25" s="50">
        <v>59297.379999999888</v>
      </c>
      <c r="D25" s="48">
        <v>1E-3</v>
      </c>
      <c r="E25">
        <f t="shared" ref="E25:E26" si="0">+(C25-C$7)/C$8</f>
        <v>24623.358439853389</v>
      </c>
      <c r="F25" s="47">
        <f t="shared" ref="F25:F26" si="1">ROUND(2*E25,0)/2+0.5</f>
        <v>24624</v>
      </c>
      <c r="G25">
        <f t="shared" ref="G25:G26" si="2">+C25-(C$7+F25*C$8)</f>
        <v>-0.20528000011108816</v>
      </c>
      <c r="K25">
        <f t="shared" ref="K25:K26" si="3">+G25</f>
        <v>-0.20528000011108816</v>
      </c>
      <c r="O25">
        <f t="shared" ref="O25:O26" ca="1" si="4">+C$11+C$12*$F25</f>
        <v>-0.20820615891118477</v>
      </c>
      <c r="Q25" s="2">
        <f t="shared" ref="Q25:Q26" si="5">+C25-15018.5</f>
        <v>44278.879999999888</v>
      </c>
    </row>
    <row r="26" spans="1:21" x14ac:dyDescent="0.2">
      <c r="A26" s="48" t="s">
        <v>53</v>
      </c>
      <c r="B26" s="49" t="s">
        <v>54</v>
      </c>
      <c r="C26" s="50">
        <v>59638.456700000002</v>
      </c>
      <c r="D26" s="48">
        <v>1.1000000000000001E-3</v>
      </c>
      <c r="E26">
        <f t="shared" si="0"/>
        <v>25689.323061537027</v>
      </c>
      <c r="F26" s="47">
        <f t="shared" si="1"/>
        <v>25690</v>
      </c>
      <c r="G26">
        <f t="shared" si="2"/>
        <v>-0.21659999999974389</v>
      </c>
      <c r="K26">
        <f t="shared" si="3"/>
        <v>-0.21659999999974389</v>
      </c>
      <c r="O26">
        <f t="shared" ca="1" si="4"/>
        <v>-0.2166630085912471</v>
      </c>
      <c r="Q26" s="2">
        <f t="shared" si="5"/>
        <v>44619.956700000002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2023-01-14T02:11:20Z</dcterms:modified>
</cp:coreProperties>
</file>