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3A7F454-2087-4950-BC12-4311026DD11C}" xr6:coauthVersionLast="47" xr6:coauthVersionMax="47" xr10:uidLastSave="{00000000-0000-0000-0000-000000000000}"/>
  <bookViews>
    <workbookView xWindow="13395" yWindow="58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26" i="1"/>
  <c r="F26" i="1" s="1"/>
  <c r="G26" i="1" s="1"/>
  <c r="K26" i="1" s="1"/>
  <c r="Q26" i="1"/>
  <c r="E25" i="1"/>
  <c r="F25" i="1" s="1"/>
  <c r="G25" i="1" s="1"/>
  <c r="K25" i="1" s="1"/>
  <c r="Q25" i="1"/>
  <c r="Q24" i="1"/>
  <c r="E24" i="1"/>
  <c r="F24" i="1"/>
  <c r="G24" i="1" s="1"/>
  <c r="K24" i="1" s="1"/>
  <c r="F16" i="1"/>
  <c r="F17" i="1" s="1"/>
  <c r="E22" i="1"/>
  <c r="F22" i="1" s="1"/>
  <c r="U22" i="1" s="1"/>
  <c r="E23" i="1"/>
  <c r="F23" i="1" s="1"/>
  <c r="U23" i="1" s="1"/>
  <c r="D9" i="1"/>
  <c r="C9" i="1"/>
  <c r="Q22" i="1"/>
  <c r="Q23" i="1"/>
  <c r="E21" i="1"/>
  <c r="F21" i="1" s="1"/>
  <c r="G21" i="1" s="1"/>
  <c r="I21" i="1" s="1"/>
  <c r="C17" i="1"/>
  <c r="Q21" i="1"/>
  <c r="C12" i="1"/>
  <c r="C11" i="1"/>
  <c r="O28" i="1" l="1"/>
  <c r="O32" i="1"/>
  <c r="O30" i="1"/>
  <c r="O27" i="1"/>
  <c r="O31" i="1"/>
  <c r="O29" i="1"/>
  <c r="O33" i="1"/>
  <c r="O24" i="1"/>
  <c r="O25" i="1"/>
  <c r="O26" i="1"/>
  <c r="O23" i="1"/>
  <c r="C15" i="1"/>
  <c r="O21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<sst xmlns="http://schemas.openxmlformats.org/spreadsheetml/2006/main" count="77" uniqueCount="55">
  <si>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</si>
  <si>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</si>
  <si>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</si>
  <si>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</si>
  <si>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</si>
  <si>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</si>
  <si>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</si>
  <si>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</si>
  <si>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</si>
  <si>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</si>
  <si>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</si>
  <si>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</si>
  <si>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</si>
  <si>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</si>
  <si>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</si>
  <si>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</si>
  <si>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</si>
  <si>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</si>
  <si>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</si>
  <si>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</si>
  <si>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</si>
  <si>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</si>
  <si>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</si>
  <si>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</si>
  <si>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</si>
  <si>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</si>
  <si>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</si>
  <si>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</si>
  <si>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</si>
  <si>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</si>
  <si>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</si>
  <si>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</si>
  <si>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</si>
  <si>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</si>
  <si>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</si>
  <si>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</si>
  <si>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</si>
  <si>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</si>
  <si>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</si>
  <si>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</si>
  <si>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</si>
  <si>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</si>
  <si>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G3864-1315</t>
  </si>
  <si>
    <t>2017i</t>
  </si>
  <si>
    <t>E?</t>
  </si>
  <si>
    <t>pr_6</t>
  </si>
  <si>
    <t>OEJV 181</t>
  </si>
  <si>
    <t>I</t>
  </si>
  <si>
    <t>OEJV 0181</t>
  </si>
  <si>
    <t>II</t>
  </si>
  <si>
    <t>RHN 2021</t>
  </si>
  <si>
    <t>IBVS 6262</t>
  </si>
  <si>
    <t>2020JAVSO..48….1</t>
  </si>
  <si>
    <t>JBAV, 55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</si>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</sst>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41" applyFont="1" applyAlignment="1">
      <alignment horizontal="left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72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G3864-1315 -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A-461C-A5F0-CAB4291722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A-461C-A5F0-CAB4291722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A-461C-A5F0-CAB4291722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3.9719999986118637E-3</c:v>
                </c:pt>
                <c:pt idx="4">
                  <c:v>4.553999999188818E-3</c:v>
                </c:pt>
                <c:pt idx="5">
                  <c:v>5.0679999985732138E-3</c:v>
                </c:pt>
                <c:pt idx="6">
                  <c:v>4.8539998460910283E-3</c:v>
                </c:pt>
                <c:pt idx="7">
                  <c:v>6.5039999972213991E-3</c:v>
                </c:pt>
                <c:pt idx="8">
                  <c:v>1.512999995611608E-3</c:v>
                </c:pt>
                <c:pt idx="9">
                  <c:v>7.122000002709683E-3</c:v>
                </c:pt>
                <c:pt idx="10">
                  <c:v>2.5669999959063716E-3</c:v>
                </c:pt>
                <c:pt idx="11">
                  <c:v>5.9760000003734604E-3</c:v>
                </c:pt>
                <c:pt idx="12">
                  <c:v>2.5849999947240576E-3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A-461C-A5F0-CAB4291722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A-461C-A5F0-CAB4291722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A-461C-A5F0-CAB4291722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A-461C-A5F0-CAB4291722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7.4291406876779691E-4</c:v>
                </c:pt>
                <c:pt idx="1">
                  <c:v>2.4726297163003832E-3</c:v>
                </c:pt>
                <c:pt idx="2">
                  <c:v>2.4728416393152734E-3</c:v>
                </c:pt>
                <c:pt idx="3">
                  <c:v>3.0121857122104505E-3</c:v>
                </c:pt>
                <c:pt idx="4">
                  <c:v>3.4991848004277846E-3</c:v>
                </c:pt>
                <c:pt idx="5">
                  <c:v>4.5897406350519816E-3</c:v>
                </c:pt>
                <c:pt idx="6">
                  <c:v>4.6859536838120639E-3</c:v>
                </c:pt>
                <c:pt idx="7">
                  <c:v>4.6965498345565666E-3</c:v>
                </c:pt>
                <c:pt idx="8">
                  <c:v>4.6967617575714559E-3</c:v>
                </c:pt>
                <c:pt idx="9">
                  <c:v>4.6969736805863461E-3</c:v>
                </c:pt>
                <c:pt idx="10">
                  <c:v>4.698033295660797E-3</c:v>
                </c:pt>
                <c:pt idx="11">
                  <c:v>4.6982452186756863E-3</c:v>
                </c:pt>
                <c:pt idx="12">
                  <c:v>4.6984571416905764E-3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A-461C-A5F0-CAB4291722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">
                  <c:v>1.2579999965964817E-3</c:v>
                </c:pt>
                <c:pt idx="2">
                  <c:v>6.6699999297270551E-4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A-461C-A5F0-CAB42917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07904"/>
        <c:axId val="1"/>
      </c:scatterChart>
      <c:valAx>
        <c:axId val="44970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08E8D6-F2FE-8B53-3AEF-516B7CDC2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42</v>
      </c>
      <c r="F1" s="34" t="s">
        <v>42</v>
      </c>
      <c r="G1" s="30" t="s">
        <v>43</v>
      </c>
      <c r="H1" s="35"/>
      <c r="I1" s="36" t="s">
        <v>42</v>
      </c>
      <c r="J1" s="34" t="s">
        <v>42</v>
      </c>
      <c r="K1" s="37">
        <v>14.492699999999999</v>
      </c>
      <c r="L1" s="38">
        <v>57.1755</v>
      </c>
      <c r="M1" s="39">
        <v>56737.442000000003</v>
      </c>
      <c r="N1" s="39">
        <v>0.27518199999999998</v>
      </c>
      <c r="O1" s="40" t="s">
        <v>44</v>
      </c>
      <c r="P1" s="41">
        <v>10.02</v>
      </c>
      <c r="Q1" s="41">
        <v>99</v>
      </c>
      <c r="R1" s="42" t="s">
        <v>45</v>
      </c>
      <c r="S1" s="40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 t="s">
        <v>37</v>
      </c>
      <c r="D4" s="27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56737.442000000003</v>
      </c>
      <c r="D7" s="31" t="s">
        <v>46</v>
      </c>
    </row>
    <row r="8" spans="1:19" x14ac:dyDescent="0.2">
      <c r="A8" t="s">
        <v>3</v>
      </c>
      <c r="C8" s="8">
        <v>0.27518199999999998</v>
      </c>
      <c r="D8" s="28" t="s">
        <v>46</v>
      </c>
    </row>
    <row r="9" spans="1:19" x14ac:dyDescent="0.2">
      <c r="A9" s="24" t="s">
        <v>32</v>
      </c>
      <c r="B9" s="47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7.4291406876779691E-4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4.2384602978009963E-7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59305.445122245219</v>
      </c>
      <c r="E15" s="14" t="s">
        <v>34</v>
      </c>
      <c r="F15" s="32">
        <v>1</v>
      </c>
    </row>
    <row r="16" spans="1:19" x14ac:dyDescent="0.2">
      <c r="A16" s="16" t="s">
        <v>4</v>
      </c>
      <c r="B16" s="10"/>
      <c r="C16" s="17">
        <f ca="1">+C8+C12</f>
        <v>0.27518242384602976</v>
      </c>
      <c r="E16" s="14" t="s">
        <v>30</v>
      </c>
      <c r="F16" s="33">
        <f ca="1">NOW()+15018.5+$C$5/24</f>
        <v>59958.639490740738</v>
      </c>
    </row>
    <row r="17" spans="1:21" ht="13.5" thickBot="1" x14ac:dyDescent="0.25">
      <c r="A17" s="14" t="s">
        <v>27</v>
      </c>
      <c r="B17" s="10"/>
      <c r="C17" s="10">
        <f>COUNT(C21:C2190)</f>
        <v>13</v>
      </c>
      <c r="E17" s="14" t="s">
        <v>35</v>
      </c>
      <c r="F17" s="15">
        <f ca="1">ROUND(2*(F16-$C$7)/$C$8,0)/2+F15</f>
        <v>11706.5</v>
      </c>
    </row>
    <row r="18" spans="1:21" ht="14.25" thickTop="1" thickBot="1" x14ac:dyDescent="0.25">
      <c r="A18" s="16" t="s">
        <v>5</v>
      </c>
      <c r="B18" s="10"/>
      <c r="C18" s="19">
        <f ca="1">+C15</f>
        <v>59305.445122245219</v>
      </c>
      <c r="D18" s="20">
        <f ca="1">+C16</f>
        <v>0.27518242384602976</v>
      </c>
      <c r="E18" s="14" t="s">
        <v>36</v>
      </c>
      <c r="F18" s="23">
        <f ca="1">ROUND(2*(F16-$C$15)/$C$16,0)/2+F15</f>
        <v>2374.5</v>
      </c>
    </row>
    <row r="19" spans="1:21" ht="13.5" thickTop="1" x14ac:dyDescent="0.2">
      <c r="E19" s="14" t="s">
        <v>31</v>
      </c>
      <c r="F19" s="18">
        <f ca="1">+$C$15+$C$16*F18-15018.5-$C$5/24</f>
        <v>44940.761621000951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56737.442000000003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7.4291406876779691E-4</v>
      </c>
      <c r="Q21" s="2">
        <f>+C21-15018.5</f>
        <v>41718.942000000003</v>
      </c>
    </row>
    <row r="22" spans="1:21" x14ac:dyDescent="0.2">
      <c r="A22" s="43" t="s">
        <v>48</v>
      </c>
      <c r="B22" s="44" t="s">
        <v>47</v>
      </c>
      <c r="C22" s="45">
        <v>57860.461000000003</v>
      </c>
      <c r="D22" s="46">
        <v>2E-3</v>
      </c>
      <c r="E22">
        <f>+(C22-C$7)/C$8</f>
        <v>4081.0045715199408</v>
      </c>
      <c r="F22">
        <f>ROUND(2*E22,0)/2</f>
        <v>4081</v>
      </c>
      <c r="O22">
        <f ca="1">+C$11+C$12*$F22</f>
        <v>2.4726297163003832E-3</v>
      </c>
      <c r="Q22" s="2">
        <f>+C22-15018.5</f>
        <v>42841.961000000003</v>
      </c>
      <c r="U22">
        <f>+C22-(C$7+F22*C$8)</f>
        <v>1.2579999965964817E-3</v>
      </c>
    </row>
    <row r="23" spans="1:21" x14ac:dyDescent="0.2">
      <c r="A23" s="43" t="s">
        <v>48</v>
      </c>
      <c r="B23" s="44" t="s">
        <v>49</v>
      </c>
      <c r="C23" s="45">
        <v>57860.597999999998</v>
      </c>
      <c r="D23" s="46">
        <v>4.0000000000000001E-3</v>
      </c>
      <c r="E23">
        <f>+(C23-C$7)/C$8</f>
        <v>4081.5024238503806</v>
      </c>
      <c r="F23">
        <f>ROUND(2*E23,0)/2</f>
        <v>4081.5</v>
      </c>
      <c r="O23">
        <f ca="1">+C$11+C$12*$F23</f>
        <v>2.4728416393152734E-3</v>
      </c>
      <c r="Q23" s="2">
        <f>+C23-15018.5</f>
        <v>42842.097999999998</v>
      </c>
      <c r="U23">
        <f>+C23-(C$7+F23*C$8)</f>
        <v>6.6699999297270551E-4</v>
      </c>
    </row>
    <row r="24" spans="1:21" x14ac:dyDescent="0.2">
      <c r="A24" s="5" t="s">
        <v>51</v>
      </c>
      <c r="C24" s="8">
        <v>58210.770400000001</v>
      </c>
      <c r="D24" s="8">
        <v>2.9999999999999997E-4</v>
      </c>
      <c r="E24">
        <f>+(C24-C$7)/C$8</f>
        <v>5354.0144340836196</v>
      </c>
      <c r="F24">
        <f>ROUND(2*E24,0)/2</f>
        <v>5354</v>
      </c>
      <c r="G24">
        <f>+C24-(C$7+F24*C$8)</f>
        <v>3.9719999986118637E-3</v>
      </c>
      <c r="K24">
        <f>+G24</f>
        <v>3.9719999986118637E-3</v>
      </c>
      <c r="O24">
        <f ca="1">+C$11+C$12*$F24</f>
        <v>3.0121857122104505E-3</v>
      </c>
      <c r="Q24" s="2">
        <f>+C24-15018.5</f>
        <v>43192.270400000001</v>
      </c>
    </row>
    <row r="25" spans="1:21" x14ac:dyDescent="0.2">
      <c r="A25" s="5" t="s">
        <v>52</v>
      </c>
      <c r="C25" s="8">
        <v>58526.955099999999</v>
      </c>
      <c r="D25" s="8">
        <v>4.0000000000000002E-4</v>
      </c>
      <c r="E25">
        <f>+(C25-C$7)/C$8</f>
        <v>6503.0165490475274</v>
      </c>
      <c r="F25">
        <f>ROUND(2*E25,0)/2</f>
        <v>6503</v>
      </c>
      <c r="G25">
        <f>+C25-(C$7+F25*C$8)</f>
        <v>4.553999999188818E-3</v>
      </c>
      <c r="K25">
        <f>+G25</f>
        <v>4.553999999188818E-3</v>
      </c>
      <c r="O25">
        <f ca="1">+C$11+C$12*$F25</f>
        <v>3.4991848004277846E-3</v>
      </c>
      <c r="Q25" s="2">
        <f>+C25-15018.5</f>
        <v>43508.455099999999</v>
      </c>
    </row>
    <row r="26" spans="1:21" x14ac:dyDescent="0.2">
      <c r="A26" s="5" t="s">
        <v>50</v>
      </c>
      <c r="C26" s="8">
        <v>59234.998899999999</v>
      </c>
      <c r="D26" s="8">
        <v>2.9999999999999997E-4</v>
      </c>
      <c r="E26">
        <f>+(C26-C$7)/C$8</f>
        <v>9076.0184169022541</v>
      </c>
      <c r="F26">
        <f>ROUND(2*E26,0)/2</f>
        <v>9076</v>
      </c>
      <c r="G26">
        <f>+C26-(C$7+F26*C$8)</f>
        <v>5.0679999985732138E-3</v>
      </c>
      <c r="K26">
        <f>+G26</f>
        <v>5.0679999985732138E-3</v>
      </c>
      <c r="O26">
        <f ca="1">+C$11+C$12*$F26</f>
        <v>4.5897406350519816E-3</v>
      </c>
      <c r="Q26" s="2">
        <f>+C26-15018.5</f>
        <v>44216.498899999999</v>
      </c>
    </row>
    <row r="27" spans="1:21" x14ac:dyDescent="0.2">
      <c r="A27" s="48" t="s">
        <v>53</v>
      </c>
      <c r="B27" s="49" t="s">
        <v>47</v>
      </c>
      <c r="C27" s="50">
        <v>59297.464999999851</v>
      </c>
      <c r="D27" s="48">
        <v>3.0000000000000001E-3</v>
      </c>
      <c r="E27">
        <f>+(C27-C$7)/C$8</f>
        <v>9303.0176392345729</v>
      </c>
      <c r="F27">
        <f>ROUND(2*E27,0)/2</f>
        <v>9303</v>
      </c>
      <c r="G27">
        <f>+C27-(C$7+F27*C$8)</f>
        <v>4.8539998460910283E-3</v>
      </c>
      <c r="K27">
        <f>+G27</f>
        <v>4.8539998460910283E-3</v>
      </c>
      <c r="O27">
        <f ca="1">+C$11+C$12*$F27</f>
        <v>4.6859536838120639E-3</v>
      </c>
      <c r="Q27" s="2">
        <f>+C27-15018.5</f>
        <v>44278.964999999851</v>
      </c>
    </row>
    <row r="28" spans="1:21" x14ac:dyDescent="0.2">
      <c r="A28" s="48" t="s">
        <v>54</v>
      </c>
      <c r="B28" s="49" t="s">
        <v>47</v>
      </c>
      <c r="C28" s="50">
        <v>59304.3462</v>
      </c>
      <c r="D28" s="48">
        <v>1.8E-3</v>
      </c>
      <c r="E28">
        <f>+(C28-C$7)/C$8</f>
        <v>9328.0236352668326</v>
      </c>
      <c r="F28">
        <f>ROUND(2*E28,0)/2</f>
        <v>9328</v>
      </c>
      <c r="G28">
        <f>+C28-(C$7+F28*C$8)</f>
        <v>6.5039999972213991E-3</v>
      </c>
      <c r="K28">
        <f>+G28</f>
        <v>6.5039999972213991E-3</v>
      </c>
      <c r="O28">
        <f ca="1">+C$11+C$12*$F28</f>
        <v>4.6965498345565666E-3</v>
      </c>
      <c r="Q28" s="2">
        <f>+C28-15018.5</f>
        <v>44285.8462</v>
      </c>
    </row>
    <row r="29" spans="1:21" x14ac:dyDescent="0.2">
      <c r="A29" s="48" t="s">
        <v>54</v>
      </c>
      <c r="B29" s="49" t="s">
        <v>47</v>
      </c>
      <c r="C29" s="50">
        <v>59304.478799999997</v>
      </c>
      <c r="D29" s="48">
        <v>1.5E-3</v>
      </c>
      <c r="E29">
        <f>+(C29-C$7)/C$8</f>
        <v>9328.5054981793674</v>
      </c>
      <c r="F29">
        <f>ROUND(2*E29,0)/2</f>
        <v>9328.5</v>
      </c>
      <c r="G29">
        <f>+C29-(C$7+F29*C$8)</f>
        <v>1.512999995611608E-3</v>
      </c>
      <c r="K29">
        <f>+G29</f>
        <v>1.512999995611608E-3</v>
      </c>
      <c r="O29">
        <f ca="1">+C$11+C$12*$F29</f>
        <v>4.6967617575714559E-3</v>
      </c>
      <c r="Q29" s="2">
        <f>+C29-15018.5</f>
        <v>44285.978799999997</v>
      </c>
    </row>
    <row r="30" spans="1:21" x14ac:dyDescent="0.2">
      <c r="A30" s="48" t="s">
        <v>54</v>
      </c>
      <c r="B30" s="49" t="s">
        <v>47</v>
      </c>
      <c r="C30" s="50">
        <v>59304.622000000003</v>
      </c>
      <c r="D30" s="48">
        <v>8.0000000000000004E-4</v>
      </c>
      <c r="E30">
        <f>+(C30-C$7)/C$8</f>
        <v>9329.0258810532687</v>
      </c>
      <c r="F30">
        <f>ROUND(2*E30,0)/2</f>
        <v>9329</v>
      </c>
      <c r="G30">
        <f>+C30-(C$7+F30*C$8)</f>
        <v>7.122000002709683E-3</v>
      </c>
      <c r="K30">
        <f>+G30</f>
        <v>7.122000002709683E-3</v>
      </c>
      <c r="O30">
        <f ca="1">+C$11+C$12*$F30</f>
        <v>4.6969736805863461E-3</v>
      </c>
      <c r="Q30" s="2">
        <f>+C30-15018.5</f>
        <v>44286.122000000003</v>
      </c>
    </row>
    <row r="31" spans="1:21" x14ac:dyDescent="0.2">
      <c r="A31" s="48" t="s">
        <v>54</v>
      </c>
      <c r="B31" s="49" t="s">
        <v>47</v>
      </c>
      <c r="C31" s="50">
        <v>59305.305399999997</v>
      </c>
      <c r="D31" s="48">
        <v>2.9999999999999997E-4</v>
      </c>
      <c r="E31">
        <f>+(C31-C$7)/C$8</f>
        <v>9331.5093283717506</v>
      </c>
      <c r="F31">
        <f>ROUND(2*E31,0)/2</f>
        <v>9331.5</v>
      </c>
      <c r="G31">
        <f>+C31-(C$7+F31*C$8)</f>
        <v>2.5669999959063716E-3</v>
      </c>
      <c r="K31">
        <f>+G31</f>
        <v>2.5669999959063716E-3</v>
      </c>
      <c r="O31">
        <f ca="1">+C$11+C$12*$F31</f>
        <v>4.698033295660797E-3</v>
      </c>
      <c r="Q31" s="2">
        <f>+C31-15018.5</f>
        <v>44286.805399999997</v>
      </c>
    </row>
    <row r="32" spans="1:21" x14ac:dyDescent="0.2">
      <c r="A32" s="48" t="s">
        <v>54</v>
      </c>
      <c r="B32" s="49" t="s">
        <v>47</v>
      </c>
      <c r="C32" s="50">
        <v>59305.446400000001</v>
      </c>
      <c r="D32" s="48">
        <v>6.9999999999999999E-4</v>
      </c>
      <c r="E32">
        <f>+(C32-C$7)/C$8</f>
        <v>9332.0217165366848</v>
      </c>
      <c r="F32">
        <f>ROUND(2*E32,0)/2</f>
        <v>9332</v>
      </c>
      <c r="G32">
        <f>+C32-(C$7+F32*C$8)</f>
        <v>5.9760000003734604E-3</v>
      </c>
      <c r="K32">
        <f>+G32</f>
        <v>5.9760000003734604E-3</v>
      </c>
      <c r="O32">
        <f ca="1">+C$11+C$12*$F32</f>
        <v>4.6982452186756863E-3</v>
      </c>
      <c r="Q32" s="2">
        <f>+C32-15018.5</f>
        <v>44286.946400000001</v>
      </c>
    </row>
    <row r="33" spans="1:17" x14ac:dyDescent="0.2">
      <c r="A33" s="48" t="s">
        <v>54</v>
      </c>
      <c r="B33" s="49" t="s">
        <v>47</v>
      </c>
      <c r="C33" s="50">
        <v>59305.580600000001</v>
      </c>
      <c r="D33" s="48">
        <v>4.1000000000000003E-3</v>
      </c>
      <c r="E33">
        <f>+(C33-C$7)/C$8</f>
        <v>9332.5093937830188</v>
      </c>
      <c r="F33">
        <f>ROUND(2*E33,0)/2</f>
        <v>9332.5</v>
      </c>
      <c r="G33">
        <f>+C33-(C$7+F33*C$8)</f>
        <v>2.5849999947240576E-3</v>
      </c>
      <c r="K33">
        <f>+G33</f>
        <v>2.5849999947240576E-3</v>
      </c>
      <c r="O33">
        <f ca="1">+C$11+C$12*$F33</f>
        <v>4.6984571416905764E-3</v>
      </c>
      <c r="Q33" s="2">
        <f>+C33-15018.5</f>
        <v>44287.080600000001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2023-01-14T02:20:52Z</dcterms:modified>
</cp:coreProperties>
</file>