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BB77DC8-F669-49E5-9C81-A71D8AD6E798}" xr6:coauthVersionLast="47" xr6:coauthVersionMax="47" xr10:uidLastSave="{00000000-0000-0000-0000-000000000000}"/>
  <bookViews>
    <workbookView xWindow="14385" yWindow="285" windowWidth="14325" windowHeight="14490"/>
  </bookViews>
  <sheets>
    <sheet name="Active" sheetId="1" r:id="rId1"/>
    <sheet name="A (2)" sheetId="2" r:id="rId2"/>
  </sheets>
  <calcPr calcId="181029"/>
</workbook>
</file>

<file path=xl/calcChain.xml><?xml version="1.0" encoding="utf-8"?>
<calcChain xmlns="http://schemas.openxmlformats.org/spreadsheetml/2006/main">
  <c r="D9" i="2" l="1"/>
  <c r="E9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I27" i="2"/>
  <c r="F16" i="2"/>
  <c r="F17" i="2" s="1"/>
  <c r="C17" i="2"/>
  <c r="Q21" i="2"/>
  <c r="Q22" i="2"/>
  <c r="Q23" i="2"/>
  <c r="Q24" i="2"/>
  <c r="Q25" i="2"/>
  <c r="Q26" i="2"/>
  <c r="Q27" i="2"/>
  <c r="E27" i="1"/>
  <c r="F27" i="1"/>
  <c r="G27" i="1"/>
  <c r="I27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Q27" i="1"/>
  <c r="Q22" i="1"/>
  <c r="Q23" i="1"/>
  <c r="Q24" i="1"/>
  <c r="Q25" i="1"/>
  <c r="Q26" i="1"/>
  <c r="E9" i="1"/>
  <c r="D9" i="1"/>
  <c r="F16" i="1"/>
  <c r="F17" i="1" s="1"/>
  <c r="C17" i="1"/>
  <c r="Q21" i="1"/>
  <c r="C11" i="2"/>
  <c r="C12" i="1"/>
  <c r="C12" i="2"/>
  <c r="C11" i="1"/>
  <c r="O25" i="1" l="1"/>
  <c r="O26" i="1"/>
  <c r="O21" i="1"/>
  <c r="C15" i="1"/>
  <c r="F18" i="1" s="1"/>
  <c r="O24" i="1"/>
  <c r="O22" i="1"/>
  <c r="O27" i="1"/>
  <c r="O23" i="1"/>
  <c r="C16" i="2"/>
  <c r="D18" i="2" s="1"/>
  <c r="C16" i="1"/>
  <c r="D18" i="1" s="1"/>
  <c r="O22" i="2"/>
  <c r="C15" i="2"/>
  <c r="O25" i="2"/>
  <c r="O23" i="2"/>
  <c r="O26" i="2"/>
  <c r="O21" i="2"/>
  <c r="O27" i="2"/>
  <c r="O24" i="2"/>
  <c r="C18" i="1" l="1"/>
  <c r="F19" i="1"/>
  <c r="C18" i="2"/>
  <c r="F18" i="2"/>
  <c r="F19" i="2" s="1"/>
</calcChain>
</file>

<file path=xl/sharedStrings.xml><?xml version="1.0" encoding="utf-8"?>
<sst xmlns="http://schemas.openxmlformats.org/spreadsheetml/2006/main" count="123" uniqueCount="54">
  <si>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</si>
  <si>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</si>
  <si>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</si>
  <si>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</si>
  <si>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</si>
  <si>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</si>
  <si>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</si>
  <si>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</si>
  <si>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</si>
  <si>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</si>
  <si>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</si>
  <si>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</si>
  <si>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</si>
  <si>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</si>
  <si>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</si>
  <si>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</si>
  <si>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</si>
  <si>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</si>
  <si>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</si>
  <si>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</si>
  <si>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</si>
  <si>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</si>
  <si>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</si>
  <si>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</si>
  <si>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</si>
  <si>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</si>
  <si>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</si>
  <si>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</si>
  <si>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</si>
  <si>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</si>
  <si>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</si>
  <si>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</si>
  <si>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</si>
  <si>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</si>
  <si>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</si>
  <si>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</si>
  <si>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</si>
  <si>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</si>
  <si>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</si>
  <si>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</si>
  <si>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</si>
  <si>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</si>
  <si>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GSC 3913-0160</t>
  </si>
  <si>
    <t>Dra</t>
  </si>
  <si>
    <t>IBVS 5958</t>
  </si>
  <si>
    <t>II</t>
  </si>
  <si>
    <t>I</t>
  </si>
  <si>
    <t>ToMcat</t>
  </si>
  <si>
    <t>RHN 2015</t>
  </si>
  <si>
    <t>Nelson</t>
  </si>
  <si>
    <t>E</t>
  </si>
  <si>
    <t>IBVS 6154</t>
  </si>
  <si>
    <t>Both sheets active</t>
  </si>
  <si>
    <t>V0570 Dra / GSC 3913-0160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</si>
</sst>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3913-0160 -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1.8349999954807572E-3</c:v>
                </c:pt>
                <c:pt idx="1">
                  <c:v>-6.4449999990756623E-3</c:v>
                </c:pt>
                <c:pt idx="2">
                  <c:v>0</c:v>
                </c:pt>
                <c:pt idx="3">
                  <c:v>1.1349999986123294E-3</c:v>
                </c:pt>
                <c:pt idx="4">
                  <c:v>-1.9999999494757503E-5</c:v>
                </c:pt>
                <c:pt idx="5">
                  <c:v>-1.9449999963399023E-3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2-45C9-93A8-5D54D5D687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6">
                  <c:v>4.206500000145752E-2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92-45C9-93A8-5D54D5D687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92-45C9-93A8-5D54D5D687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92-45C9-93A8-5D54D5D687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92-45C9-93A8-5D54D5D687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92-45C9-93A8-5D54D5D687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92-45C9-93A8-5D54D5D687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-1.1908775441274466E-3</c:v>
                </c:pt>
                <c:pt idx="1">
                  <c:v>-1.0364477111212017E-3</c:v>
                </c:pt>
                <c:pt idx="2">
                  <c:v>-9.0959463400892924E-4</c:v>
                </c:pt>
                <c:pt idx="3">
                  <c:v>-8.5995647339977917E-4</c:v>
                </c:pt>
                <c:pt idx="4">
                  <c:v>-7.3310339628750664E-4</c:v>
                </c:pt>
                <c:pt idx="5">
                  <c:v>-7.0552664039353436E-4</c:v>
                </c:pt>
                <c:pt idx="6">
                  <c:v>4.206050639997868E-2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92-45C9-93A8-5D54D5D6872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92-45C9-93A8-5D54D5D68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920456"/>
        <c:axId val="1"/>
      </c:scatterChart>
      <c:valAx>
        <c:axId val="76392045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920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503759398496240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3913-0160 - O-C Diagr.</a:t>
            </a:r>
          </a:p>
        </c:rich>
      </c:tx>
      <c:layout>
        <c:manualLayout>
          <c:xMode val="edge"/>
          <c:yMode val="edge"/>
          <c:x val="0.3408413137546995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24325533041146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1.8349999954807572E-3</c:v>
                </c:pt>
                <c:pt idx="1">
                  <c:v>-6.4449999990756623E-3</c:v>
                </c:pt>
                <c:pt idx="2">
                  <c:v>0</c:v>
                </c:pt>
                <c:pt idx="3">
                  <c:v>1.1349999986123294E-3</c:v>
                </c:pt>
                <c:pt idx="4">
                  <c:v>-1.9999999494757503E-5</c:v>
                </c:pt>
                <c:pt idx="5">
                  <c:v>-1.9449999963399023E-3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F4-4A98-A985-E9F879B4E1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6">
                  <c:v>4.206500000145752E-2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F4-4A98-A985-E9F879B4E1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F4-4A98-A985-E9F879B4E1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F4-4A98-A985-E9F879B4E1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F4-4A98-A985-E9F879B4E1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F4-4A98-A985-E9F879B4E1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F4-4A98-A985-E9F879B4E1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-1.1908775441274466E-3</c:v>
                </c:pt>
                <c:pt idx="1">
                  <c:v>-1.0364477111212017E-3</c:v>
                </c:pt>
                <c:pt idx="2">
                  <c:v>-9.0959463400892924E-4</c:v>
                </c:pt>
                <c:pt idx="3">
                  <c:v>-8.5995647339977917E-4</c:v>
                </c:pt>
                <c:pt idx="4">
                  <c:v>-7.3310339628750664E-4</c:v>
                </c:pt>
                <c:pt idx="5">
                  <c:v>-7.0552664039353436E-4</c:v>
                </c:pt>
                <c:pt idx="6">
                  <c:v>4.206050639997868E-2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F4-4A98-A985-E9F879B4E17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3895.5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F4-4A98-A985-E9F879B4E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933416"/>
        <c:axId val="1"/>
      </c:scatterChart>
      <c:valAx>
        <c:axId val="763933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933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66970119726025"/>
          <c:y val="0.92419947506561673"/>
          <c:w val="0.94594736468752216"/>
          <c:h val="0.982508512966491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3913-0160 -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(2)'!$H$21:$H$998</c:f>
              <c:numCache>
                <c:formatCode>General</c:formatCode>
                <c:ptCount val="978"/>
                <c:pt idx="0">
                  <c:v>-7.1500000194646418E-4</c:v>
                </c:pt>
                <c:pt idx="1">
                  <c:v>-7.5949999954900704E-3</c:v>
                </c:pt>
                <c:pt idx="2">
                  <c:v>0</c:v>
                </c:pt>
                <c:pt idx="3">
                  <c:v>1.5849999981583096E-3</c:v>
                </c:pt>
                <c:pt idx="4">
                  <c:v>1.5800000037415884E-3</c:v>
                </c:pt>
                <c:pt idx="5">
                  <c:v>-9.4999995781108737E-5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9-4902-9AAC-37B4E1794288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(2)'!$I$21:$I$998</c:f>
              <c:numCache>
                <c:formatCode>General</c:formatCode>
                <c:ptCount val="978"/>
                <c:pt idx="6">
                  <c:v>1.344999996945262E-3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9-4902-9AAC-37B4E1794288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D9-4902-9AAC-37B4E1794288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D9-4902-9AAC-37B4E1794288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D9-4902-9AAC-37B4E1794288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D9-4902-9AAC-37B4E1794288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D9-4902-9AAC-37B4E1794288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(2)'!$O$21:$O$998</c:f>
              <c:numCache>
                <c:formatCode>General</c:formatCode>
                <c:ptCount val="978"/>
                <c:pt idx="0">
                  <c:v>-8.9418170904989743E-4</c:v>
                </c:pt>
                <c:pt idx="1">
                  <c:v>-8.8606304150864773E-4</c:v>
                </c:pt>
                <c:pt idx="2">
                  <c:v>-8.7939413602833544E-4</c:v>
                </c:pt>
                <c:pt idx="3">
                  <c:v>-8.7678456431864804E-4</c:v>
                </c:pt>
                <c:pt idx="4">
                  <c:v>-8.7011565883833575E-4</c:v>
                </c:pt>
                <c:pt idx="5">
                  <c:v>-8.6866589677739824E-4</c:v>
                </c:pt>
                <c:pt idx="6">
                  <c:v>1.380205012148779E-3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D9-4902-9AAC-37B4E1794288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D9-4902-9AAC-37B4E1794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936296"/>
        <c:axId val="1"/>
      </c:scatterChart>
      <c:valAx>
        <c:axId val="76393629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93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451127819548873"/>
          <c:y val="0.92397937099967764"/>
          <c:w val="0.95488721804511278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3913-0160 - O-C Diagr.</a:t>
            </a:r>
          </a:p>
        </c:rich>
      </c:tx>
      <c:layout>
        <c:manualLayout>
          <c:xMode val="edge"/>
          <c:yMode val="edge"/>
          <c:x val="0.34084131375469956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3994189017784567"/>
          <c:w val="0.81531651082211731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(2)'!$D$21:$D$238</c:f>
                <c:numCache>
                  <c:formatCode>General</c:formatCode>
                  <c:ptCount val="21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(2)'!$H$21:$H$998</c:f>
              <c:numCache>
                <c:formatCode>General</c:formatCode>
                <c:ptCount val="978"/>
                <c:pt idx="0">
                  <c:v>-7.1500000194646418E-4</c:v>
                </c:pt>
                <c:pt idx="1">
                  <c:v>-7.5949999954900704E-3</c:v>
                </c:pt>
                <c:pt idx="2">
                  <c:v>0</c:v>
                </c:pt>
                <c:pt idx="3">
                  <c:v>1.5849999981583096E-3</c:v>
                </c:pt>
                <c:pt idx="4">
                  <c:v>1.5800000037415884E-3</c:v>
                </c:pt>
                <c:pt idx="5">
                  <c:v>-9.4999995781108737E-5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D1-4F81-9E76-BEA5DF205422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(2)'!$I$21:$I$998</c:f>
              <c:numCache>
                <c:formatCode>General</c:formatCode>
                <c:ptCount val="978"/>
                <c:pt idx="6">
                  <c:v>1.344999996945262E-3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D1-4F81-9E76-BEA5DF205422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D1-4F81-9E76-BEA5DF205422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D1-4F81-9E76-BEA5DF205422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D1-4F81-9E76-BEA5DF205422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D1-4F81-9E76-BEA5DF205422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6.9999999999999999E-4</c:v>
                  </c:pt>
                  <c:pt idx="1">
                    <c:v>8.9999999999999998E-4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1.2999999999999999E-3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D1-4F81-9E76-BEA5DF205422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(2)'!$O$21:$O$998</c:f>
              <c:numCache>
                <c:formatCode>General</c:formatCode>
                <c:ptCount val="978"/>
                <c:pt idx="0">
                  <c:v>-8.9418170904989743E-4</c:v>
                </c:pt>
                <c:pt idx="1">
                  <c:v>-8.8606304150864773E-4</c:v>
                </c:pt>
                <c:pt idx="2">
                  <c:v>-8.7939413602833544E-4</c:v>
                </c:pt>
                <c:pt idx="3">
                  <c:v>-8.7678456431864804E-4</c:v>
                </c:pt>
                <c:pt idx="4">
                  <c:v>-8.7011565883833575E-4</c:v>
                </c:pt>
                <c:pt idx="5">
                  <c:v>-8.6866589677739824E-4</c:v>
                </c:pt>
                <c:pt idx="6">
                  <c:v>1.380205012148779E-3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D1-4F81-9E76-BEA5DF205422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(2)'!$F$21:$F$998</c:f>
              <c:numCache>
                <c:formatCode>General</c:formatCode>
                <c:ptCount val="978"/>
                <c:pt idx="0">
                  <c:v>-25.5</c:v>
                </c:pt>
                <c:pt idx="1">
                  <c:v>-11.5</c:v>
                </c:pt>
                <c:pt idx="2">
                  <c:v>0</c:v>
                </c:pt>
                <c:pt idx="3">
                  <c:v>4.5</c:v>
                </c:pt>
                <c:pt idx="4">
                  <c:v>16</c:v>
                </c:pt>
                <c:pt idx="5">
                  <c:v>18.5</c:v>
                </c:pt>
                <c:pt idx="6">
                  <c:v>3896.5</c:v>
                </c:pt>
              </c:numCache>
            </c:numRef>
          </c:xVal>
          <c:yVal>
            <c:numRef>
              <c:f>'A (2)'!$R$21:$R$998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D1-4F81-9E76-BEA5DF205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937584"/>
        <c:axId val="1"/>
      </c:scatterChart>
      <c:valAx>
        <c:axId val="56993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3081821979459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937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120151647710702"/>
          <c:y val="0.92419947506561673"/>
          <c:w val="0.95045186919202673"/>
          <c:h val="0.982508512966491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0</xdr:rowOff>
    </xdr:from>
    <xdr:to>
      <xdr:col>17</xdr:col>
      <xdr:colOff>390525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B9A59BA-5829-637D-CD22-2B786B1A1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570F7AC-CE96-D88D-72DA-40A2165EF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08D46CEF-E05D-9BAA-FFCA-951F15557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601EB7D4-1AAE-1B86-E1C3-1FA2EF07A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F11" sqref="F10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</row>
    <row r="2" spans="1:6" x14ac:dyDescent="0.2">
      <c r="A2" t="s">
        <v>24</v>
      </c>
      <c r="B2" t="s">
        <v>50</v>
      </c>
      <c r="C2" s="3"/>
      <c r="D2" s="3"/>
      <c r="E2" t="s">
        <v>43</v>
      </c>
    </row>
    <row r="3" spans="1:6" ht="13.5" thickBot="1" x14ac:dyDescent="0.25">
      <c r="F3" s="35" t="s">
        <v>52</v>
      </c>
    </row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55459.395199999999</v>
      </c>
      <c r="D7" s="29" t="s">
        <v>41</v>
      </c>
    </row>
    <row r="8" spans="1:6" x14ac:dyDescent="0.2">
      <c r="A8" t="s">
        <v>3</v>
      </c>
      <c r="C8" s="8">
        <v>0.43036999999999997</v>
      </c>
      <c r="D8" s="29" t="s">
        <v>47</v>
      </c>
    </row>
    <row r="9" spans="1:6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INTERCEPT(INDIRECT($E$9):G991,INDIRECT($D$9):F991)</f>
        <v>-9.0959463400892924E-4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SLOPE(INDIRECT($E$9):G991,INDIRECT($D$9):F991)</f>
        <v>1.1030702357588912E-5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57135.728404991045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0.43038103070235756</v>
      </c>
      <c r="E16" s="14" t="s">
        <v>33</v>
      </c>
      <c r="F16" s="15">
        <f ca="1">NOW()+15018.5+$C$5/24</f>
        <v>60186.620039004629</v>
      </c>
    </row>
    <row r="17" spans="1:18" ht="13.5" thickBot="1" x14ac:dyDescent="0.25">
      <c r="A17" s="14" t="s">
        <v>30</v>
      </c>
      <c r="B17" s="10"/>
      <c r="C17" s="10">
        <f>COUNT(C21:C2190)</f>
        <v>7</v>
      </c>
      <c r="E17" s="14" t="s">
        <v>38</v>
      </c>
      <c r="F17" s="15">
        <f ca="1">ROUND(2*(F16-$C$7)/$C$8,0)/2+F15</f>
        <v>10985</v>
      </c>
    </row>
    <row r="18" spans="1:18" ht="14.25" thickTop="1" thickBot="1" x14ac:dyDescent="0.25">
      <c r="A18" s="16" t="s">
        <v>5</v>
      </c>
      <c r="B18" s="10"/>
      <c r="C18" s="19">
        <f ca="1">+C15</f>
        <v>57135.728404991045</v>
      </c>
      <c r="D18" s="20">
        <f ca="1">+C16</f>
        <v>0.43038103070235756</v>
      </c>
      <c r="E18" s="14" t="s">
        <v>39</v>
      </c>
      <c r="F18" s="23">
        <f ca="1">ROUND(2*(F16-$C$15)/$C$16,0)/2+F15</f>
        <v>7090</v>
      </c>
    </row>
    <row r="19" spans="1:18" ht="13.5" thickTop="1" x14ac:dyDescent="0.2">
      <c r="E19" s="14" t="s">
        <v>34</v>
      </c>
      <c r="F19" s="18">
        <f ca="1">+$C$15+$C$16*F18-15018.5-$C$5/24</f>
        <v>45169.025746004096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</row>
    <row r="21" spans="1:18" x14ac:dyDescent="0.2">
      <c r="A21" s="31" t="s">
        <v>44</v>
      </c>
      <c r="B21" s="32" t="s">
        <v>45</v>
      </c>
      <c r="C21" s="31">
        <v>55448.422599999998</v>
      </c>
      <c r="D21" s="31">
        <v>6.9999999999999999E-4</v>
      </c>
      <c r="E21">
        <f t="shared" ref="E21:E26" si="0">+(C21-C$7)/C$8</f>
        <v>-25.49573622696974</v>
      </c>
      <c r="F21" s="30">
        <f t="shared" ref="F21:F27" si="1">ROUND(2*E21,0)/2</f>
        <v>-25.5</v>
      </c>
      <c r="G21">
        <f t="shared" ref="G21:G26" si="2">+C21-(C$7+F21*C$8)</f>
        <v>1.8349999954807572E-3</v>
      </c>
      <c r="H21">
        <f t="shared" ref="H21:H26" si="3">+G21</f>
        <v>1.8349999954807572E-3</v>
      </c>
      <c r="O21">
        <f t="shared" ref="O21:O26" ca="1" si="4">+C$11+C$12*$F21</f>
        <v>-1.1908775441274466E-3</v>
      </c>
      <c r="Q21" s="2">
        <f t="shared" ref="Q21:Q26" si="5">+C21-15018.5</f>
        <v>40429.922599999998</v>
      </c>
    </row>
    <row r="22" spans="1:18" x14ac:dyDescent="0.2">
      <c r="A22" s="31" t="s">
        <v>44</v>
      </c>
      <c r="B22" s="32" t="s">
        <v>45</v>
      </c>
      <c r="C22" s="31">
        <v>55454.4395</v>
      </c>
      <c r="D22" s="31">
        <v>8.9999999999999998E-4</v>
      </c>
      <c r="E22">
        <f t="shared" si="0"/>
        <v>-11.514975486206323</v>
      </c>
      <c r="F22" s="30">
        <f t="shared" si="1"/>
        <v>-11.5</v>
      </c>
      <c r="G22">
        <f t="shared" si="2"/>
        <v>-6.4449999990756623E-3</v>
      </c>
      <c r="H22">
        <f t="shared" si="3"/>
        <v>-6.4449999990756623E-3</v>
      </c>
      <c r="O22">
        <f t="shared" ca="1" si="4"/>
        <v>-1.0364477111212017E-3</v>
      </c>
      <c r="Q22" s="2">
        <f t="shared" si="5"/>
        <v>40435.9395</v>
      </c>
    </row>
    <row r="23" spans="1:18" x14ac:dyDescent="0.2">
      <c r="A23" s="31" t="s">
        <v>44</v>
      </c>
      <c r="B23" s="32" t="s">
        <v>46</v>
      </c>
      <c r="C23" s="31">
        <v>55459.395199999999</v>
      </c>
      <c r="D23" s="31">
        <v>4.0000000000000002E-4</v>
      </c>
      <c r="E23">
        <f t="shared" si="0"/>
        <v>0</v>
      </c>
      <c r="F23" s="30">
        <f t="shared" si="1"/>
        <v>0</v>
      </c>
      <c r="G23">
        <f t="shared" si="2"/>
        <v>0</v>
      </c>
      <c r="H23">
        <f t="shared" si="3"/>
        <v>0</v>
      </c>
      <c r="O23">
        <f t="shared" ca="1" si="4"/>
        <v>-9.0959463400892924E-4</v>
      </c>
      <c r="Q23" s="2">
        <f t="shared" si="5"/>
        <v>40440.895199999999</v>
      </c>
    </row>
    <row r="24" spans="1:18" x14ac:dyDescent="0.2">
      <c r="A24" s="31" t="s">
        <v>44</v>
      </c>
      <c r="B24" s="32" t="s">
        <v>45</v>
      </c>
      <c r="C24" s="31">
        <v>55461.332999999999</v>
      </c>
      <c r="D24" s="31">
        <v>4.0000000000000002E-4</v>
      </c>
      <c r="E24">
        <f t="shared" si="0"/>
        <v>4.5026372656079596</v>
      </c>
      <c r="F24" s="30">
        <f t="shared" si="1"/>
        <v>4.5</v>
      </c>
      <c r="G24">
        <f t="shared" si="2"/>
        <v>1.1349999986123294E-3</v>
      </c>
      <c r="H24">
        <f t="shared" si="3"/>
        <v>1.1349999986123294E-3</v>
      </c>
      <c r="O24">
        <f t="shared" ca="1" si="4"/>
        <v>-8.5995647339977917E-4</v>
      </c>
      <c r="Q24" s="2">
        <f t="shared" si="5"/>
        <v>40442.832999999999</v>
      </c>
    </row>
    <row r="25" spans="1:18" x14ac:dyDescent="0.2">
      <c r="A25" s="31" t="s">
        <v>44</v>
      </c>
      <c r="B25" s="32" t="s">
        <v>46</v>
      </c>
      <c r="C25" s="31">
        <v>55466.2811</v>
      </c>
      <c r="D25" s="31">
        <v>4.0000000000000002E-4</v>
      </c>
      <c r="E25">
        <f t="shared" si="0"/>
        <v>15.999953528361944</v>
      </c>
      <c r="F25" s="30">
        <f t="shared" si="1"/>
        <v>16</v>
      </c>
      <c r="G25">
        <f t="shared" si="2"/>
        <v>-1.9999999494757503E-5</v>
      </c>
      <c r="H25">
        <f t="shared" si="3"/>
        <v>-1.9999999494757503E-5</v>
      </c>
      <c r="O25">
        <f t="shared" ca="1" si="4"/>
        <v>-7.3310339628750664E-4</v>
      </c>
      <c r="Q25" s="2">
        <f t="shared" si="5"/>
        <v>40447.7811</v>
      </c>
    </row>
    <row r="26" spans="1:18" x14ac:dyDescent="0.2">
      <c r="A26" s="31" t="s">
        <v>44</v>
      </c>
      <c r="B26" s="32" t="s">
        <v>45</v>
      </c>
      <c r="C26" s="31">
        <v>55467.355100000001</v>
      </c>
      <c r="D26" s="31">
        <v>1.2999999999999999E-3</v>
      </c>
      <c r="E26">
        <f t="shared" si="0"/>
        <v>18.49548063294759</v>
      </c>
      <c r="F26" s="30">
        <f t="shared" si="1"/>
        <v>18.5</v>
      </c>
      <c r="G26">
        <f t="shared" si="2"/>
        <v>-1.9449999963399023E-3</v>
      </c>
      <c r="H26">
        <f t="shared" si="3"/>
        <v>-1.9449999963399023E-3</v>
      </c>
      <c r="O26">
        <f t="shared" ca="1" si="4"/>
        <v>-7.0552664039353436E-4</v>
      </c>
      <c r="Q26" s="2">
        <f t="shared" si="5"/>
        <v>40448.855100000001</v>
      </c>
    </row>
    <row r="27" spans="1:18" x14ac:dyDescent="0.2">
      <c r="A27" s="34" t="s">
        <v>48</v>
      </c>
      <c r="C27" s="33">
        <v>57135.943599999999</v>
      </c>
      <c r="D27" s="33">
        <v>2.0000000000000001E-4</v>
      </c>
      <c r="E27">
        <f>+(C27-C$7)/C$8</f>
        <v>3895.5977414782624</v>
      </c>
      <c r="F27" s="30">
        <f t="shared" si="1"/>
        <v>3895.5</v>
      </c>
      <c r="G27">
        <f>+C27-(C$7+F27*C$8)</f>
        <v>4.206500000145752E-2</v>
      </c>
      <c r="I27">
        <f>+G27</f>
        <v>4.206500000145752E-2</v>
      </c>
      <c r="O27">
        <f ca="1">+C$11+C$12*$F27</f>
        <v>4.206050639997868E-2</v>
      </c>
      <c r="Q27" s="2">
        <f>+C27-15018.5</f>
        <v>42117.443599999999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workbookViewId="0">
      <selection activeCell="D5" sqref="D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24</v>
      </c>
      <c r="B2" t="s">
        <v>50</v>
      </c>
      <c r="C2" s="3"/>
      <c r="D2" s="3"/>
      <c r="E2" t="s">
        <v>43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55459.395199999999</v>
      </c>
      <c r="D7" s="29" t="s">
        <v>41</v>
      </c>
    </row>
    <row r="8" spans="1:6" x14ac:dyDescent="0.2">
      <c r="A8" t="s">
        <v>3</v>
      </c>
      <c r="C8" s="8">
        <v>0.43026999999999999</v>
      </c>
      <c r="D8" s="29" t="s">
        <v>47</v>
      </c>
    </row>
    <row r="9" spans="1:6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INTERCEPT(INDIRECT($E$9):G991,INDIRECT($D$9):F991)</f>
        <v>-8.7939413602833544E-4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SLOPE(INDIRECT($E$9):G991,INDIRECT($D$9):F991)</f>
        <v>5.7990482437498125E-7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57135.728499915058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0.43027057990482437</v>
      </c>
      <c r="E16" s="14" t="s">
        <v>33</v>
      </c>
      <c r="F16" s="15">
        <f ca="1">NOW()+15018.5+$C$5/24</f>
        <v>60186.620039004629</v>
      </c>
    </row>
    <row r="17" spans="1:18" ht="13.5" thickBot="1" x14ac:dyDescent="0.25">
      <c r="A17" s="14" t="s">
        <v>30</v>
      </c>
      <c r="B17" s="10"/>
      <c r="C17" s="10">
        <f>COUNT(C21:C2190)</f>
        <v>7</v>
      </c>
      <c r="E17" s="14" t="s">
        <v>38</v>
      </c>
      <c r="F17" s="15">
        <f ca="1">ROUND(2*(F16-$C$7)/$C$8,0)/2+F15</f>
        <v>10987.5</v>
      </c>
    </row>
    <row r="18" spans="1:18" ht="14.25" thickTop="1" thickBot="1" x14ac:dyDescent="0.25">
      <c r="A18" s="16" t="s">
        <v>5</v>
      </c>
      <c r="B18" s="10"/>
      <c r="C18" s="19">
        <f ca="1">+C15</f>
        <v>57135.728499915058</v>
      </c>
      <c r="D18" s="20">
        <f ca="1">+C16</f>
        <v>0.43027057990482437</v>
      </c>
      <c r="E18" s="14" t="s">
        <v>39</v>
      </c>
      <c r="F18" s="23">
        <f ca="1">ROUND(2*(F16-$C$15)/$C$16,0)/2+F15</f>
        <v>7091.5</v>
      </c>
    </row>
    <row r="19" spans="1:18" ht="13.5" thickTop="1" x14ac:dyDescent="0.2">
      <c r="E19" s="14" t="s">
        <v>34</v>
      </c>
      <c r="F19" s="18">
        <f ca="1">+$C$15+$C$16*F18-15018.5-$C$5/24</f>
        <v>45168.888150643455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</row>
    <row r="21" spans="1:18" x14ac:dyDescent="0.2">
      <c r="A21" s="31" t="s">
        <v>44</v>
      </c>
      <c r="B21" s="32" t="s">
        <v>45</v>
      </c>
      <c r="C21" s="31">
        <v>55448.422599999998</v>
      </c>
      <c r="D21" s="31">
        <v>6.9999999999999999E-4</v>
      </c>
      <c r="E21">
        <f t="shared" ref="E21:E27" si="0">+(C21-C$7)/C$8</f>
        <v>-25.501661747277215</v>
      </c>
      <c r="F21" s="30">
        <f t="shared" ref="F21:F27" si="1">ROUND(2*E21,0)/2</f>
        <v>-25.5</v>
      </c>
      <c r="G21">
        <f t="shared" ref="G21:G27" si="2">+C21-(C$7+F21*C$8)</f>
        <v>-7.1500000194646418E-4</v>
      </c>
      <c r="H21">
        <f t="shared" ref="H21:H26" si="3">+G21</f>
        <v>-7.1500000194646418E-4</v>
      </c>
      <c r="O21">
        <f t="shared" ref="O21:O27" ca="1" si="4">+C$11+C$12*$F21</f>
        <v>-8.9418170904989743E-4</v>
      </c>
      <c r="Q21" s="2">
        <f t="shared" ref="Q21:Q27" si="5">+C21-15018.5</f>
        <v>40429.922599999998</v>
      </c>
    </row>
    <row r="22" spans="1:18" x14ac:dyDescent="0.2">
      <c r="A22" s="31" t="s">
        <v>44</v>
      </c>
      <c r="B22" s="32" t="s">
        <v>45</v>
      </c>
      <c r="C22" s="31">
        <v>55454.4395</v>
      </c>
      <c r="D22" s="31">
        <v>8.9999999999999998E-4</v>
      </c>
      <c r="E22">
        <f t="shared" si="0"/>
        <v>-11.517651707064436</v>
      </c>
      <c r="F22" s="30">
        <f t="shared" si="1"/>
        <v>-11.5</v>
      </c>
      <c r="G22">
        <f t="shared" si="2"/>
        <v>-7.5949999954900704E-3</v>
      </c>
      <c r="H22">
        <f t="shared" si="3"/>
        <v>-7.5949999954900704E-3</v>
      </c>
      <c r="O22">
        <f t="shared" ca="1" si="4"/>
        <v>-8.8606304150864773E-4</v>
      </c>
      <c r="Q22" s="2">
        <f t="shared" si="5"/>
        <v>40435.9395</v>
      </c>
    </row>
    <row r="23" spans="1:18" x14ac:dyDescent="0.2">
      <c r="A23" s="31" t="s">
        <v>44</v>
      </c>
      <c r="B23" s="32" t="s">
        <v>46</v>
      </c>
      <c r="C23" s="31">
        <v>55459.395199999999</v>
      </c>
      <c r="D23" s="31">
        <v>4.0000000000000002E-4</v>
      </c>
      <c r="E23">
        <f t="shared" si="0"/>
        <v>0</v>
      </c>
      <c r="F23" s="30">
        <f t="shared" si="1"/>
        <v>0</v>
      </c>
      <c r="G23">
        <f t="shared" si="2"/>
        <v>0</v>
      </c>
      <c r="H23">
        <f t="shared" si="3"/>
        <v>0</v>
      </c>
      <c r="O23">
        <f t="shared" ca="1" si="4"/>
        <v>-8.7939413602833544E-4</v>
      </c>
      <c r="Q23" s="2">
        <f t="shared" si="5"/>
        <v>40440.895199999999</v>
      </c>
    </row>
    <row r="24" spans="1:18" x14ac:dyDescent="0.2">
      <c r="A24" s="31" t="s">
        <v>44</v>
      </c>
      <c r="B24" s="32" t="s">
        <v>45</v>
      </c>
      <c r="C24" s="31">
        <v>55461.332999999999</v>
      </c>
      <c r="D24" s="31">
        <v>4.0000000000000002E-4</v>
      </c>
      <c r="E24">
        <f t="shared" si="0"/>
        <v>4.5036837334689785</v>
      </c>
      <c r="F24" s="30">
        <f t="shared" si="1"/>
        <v>4.5</v>
      </c>
      <c r="G24">
        <f t="shared" si="2"/>
        <v>1.5849999981583096E-3</v>
      </c>
      <c r="H24">
        <f t="shared" si="3"/>
        <v>1.5849999981583096E-3</v>
      </c>
      <c r="O24">
        <f t="shared" ca="1" si="4"/>
        <v>-8.7678456431864804E-4</v>
      </c>
      <c r="Q24" s="2">
        <f t="shared" si="5"/>
        <v>40442.832999999999</v>
      </c>
    </row>
    <row r="25" spans="1:18" x14ac:dyDescent="0.2">
      <c r="A25" s="31" t="s">
        <v>44</v>
      </c>
      <c r="B25" s="32" t="s">
        <v>46</v>
      </c>
      <c r="C25" s="31">
        <v>55466.2811</v>
      </c>
      <c r="D25" s="31">
        <v>4.0000000000000002E-4</v>
      </c>
      <c r="E25">
        <f t="shared" si="0"/>
        <v>16.003672112861992</v>
      </c>
      <c r="F25" s="30">
        <f t="shared" si="1"/>
        <v>16</v>
      </c>
      <c r="G25">
        <f t="shared" si="2"/>
        <v>1.5800000037415884E-3</v>
      </c>
      <c r="H25">
        <f t="shared" si="3"/>
        <v>1.5800000037415884E-3</v>
      </c>
      <c r="O25">
        <f t="shared" ca="1" si="4"/>
        <v>-8.7011565883833575E-4</v>
      </c>
      <c r="Q25" s="2">
        <f t="shared" si="5"/>
        <v>40447.7811</v>
      </c>
    </row>
    <row r="26" spans="1:18" x14ac:dyDescent="0.2">
      <c r="A26" s="31" t="s">
        <v>44</v>
      </c>
      <c r="B26" s="32" t="s">
        <v>45</v>
      </c>
      <c r="C26" s="31">
        <v>55467.355100000001</v>
      </c>
      <c r="D26" s="31">
        <v>1.2999999999999999E-3</v>
      </c>
      <c r="E26">
        <f t="shared" si="0"/>
        <v>18.499779208407869</v>
      </c>
      <c r="F26" s="30">
        <f t="shared" si="1"/>
        <v>18.5</v>
      </c>
      <c r="G26">
        <f t="shared" si="2"/>
        <v>-9.4999995781108737E-5</v>
      </c>
      <c r="H26">
        <f t="shared" si="3"/>
        <v>-9.4999995781108737E-5</v>
      </c>
      <c r="O26">
        <f t="shared" ca="1" si="4"/>
        <v>-8.6866589677739824E-4</v>
      </c>
      <c r="Q26" s="2">
        <f t="shared" si="5"/>
        <v>40448.855100000001</v>
      </c>
    </row>
    <row r="27" spans="1:18" x14ac:dyDescent="0.2">
      <c r="A27" s="34" t="s">
        <v>51</v>
      </c>
      <c r="C27" s="33">
        <v>57135.943599999999</v>
      </c>
      <c r="D27" s="33">
        <v>2.0000000000000001E-4</v>
      </c>
      <c r="E27">
        <f t="shared" si="0"/>
        <v>3896.5031259441739</v>
      </c>
      <c r="F27" s="30">
        <f t="shared" si="1"/>
        <v>3896.5</v>
      </c>
      <c r="G27">
        <f t="shared" si="2"/>
        <v>1.344999996945262E-3</v>
      </c>
      <c r="I27">
        <f>+G27</f>
        <v>1.344999996945262E-3</v>
      </c>
      <c r="O27">
        <f t="shared" ca="1" si="4"/>
        <v>1.380205012148779E-3</v>
      </c>
      <c r="Q27" s="2">
        <f t="shared" si="5"/>
        <v>42117.443599999999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2023-08-30T02:52:51Z</dcterms:modified>
</cp:coreProperties>
</file>