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A0D76E-042D-434E-B06F-14FF3013FEBC}" xr6:coauthVersionLast="47" xr6:coauthVersionMax="47" xr10:uidLastSave="{00000000-0000-0000-0000-000000000000}"/>
  <bookViews>
    <workbookView xWindow="14730" yWindow="285" windowWidth="13995" windowHeight="1431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70" i="1"/>
  <c r="F70" i="1"/>
  <c r="G70" i="1" s="1"/>
  <c r="K70" i="1" s="1"/>
  <c r="Q70" i="1"/>
  <c r="E71" i="1"/>
  <c r="F71" i="1"/>
  <c r="G71" i="1"/>
  <c r="K71" i="1"/>
  <c r="Q71" i="1"/>
  <c r="C17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59" i="1"/>
  <c r="F59" i="1"/>
  <c r="G59" i="1"/>
  <c r="K59" i="1"/>
  <c r="E60" i="1"/>
  <c r="F60" i="1"/>
  <c r="G60" i="1"/>
  <c r="K60" i="1"/>
  <c r="E61" i="1"/>
  <c r="F61" i="1"/>
  <c r="G61" i="1"/>
  <c r="K61" i="1"/>
  <c r="Q59" i="1"/>
  <c r="Q60" i="1"/>
  <c r="Q61" i="1"/>
  <c r="Q55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J41" i="1"/>
  <c r="E42" i="1"/>
  <c r="F42" i="1"/>
  <c r="G42" i="1"/>
  <c r="J42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K52" i="1"/>
  <c r="E54" i="1"/>
  <c r="F54" i="1"/>
  <c r="G54" i="1"/>
  <c r="K54" i="1"/>
  <c r="E55" i="1"/>
  <c r="F55" i="1"/>
  <c r="G55" i="1"/>
  <c r="K55" i="1"/>
  <c r="D9" i="1"/>
  <c r="C9" i="1"/>
  <c r="E43" i="1"/>
  <c r="F43" i="1"/>
  <c r="G43" i="1"/>
  <c r="E53" i="1"/>
  <c r="F53" i="1"/>
  <c r="G53" i="1"/>
  <c r="I53" i="1"/>
  <c r="E57" i="1"/>
  <c r="F57" i="1"/>
  <c r="G57" i="1"/>
  <c r="K57" i="1"/>
  <c r="E56" i="1"/>
  <c r="F56" i="1"/>
  <c r="G56" i="1"/>
  <c r="K56" i="1"/>
  <c r="E58" i="1"/>
  <c r="F58" i="1"/>
  <c r="G58" i="1"/>
  <c r="K58" i="1"/>
  <c r="Q54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1" i="2"/>
  <c r="C11" i="2"/>
  <c r="E11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B11" i="2"/>
  <c r="D11" i="2"/>
  <c r="A11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56" i="1"/>
  <c r="Q58" i="1"/>
  <c r="Q53" i="1"/>
  <c r="Q57" i="1"/>
  <c r="F16" i="1"/>
  <c r="F17" i="1" s="1"/>
  <c r="Q43" i="1"/>
  <c r="H43" i="1"/>
  <c r="E24" i="2"/>
  <c r="E40" i="2"/>
  <c r="C11" i="1"/>
  <c r="C12" i="1"/>
  <c r="O71" i="1" l="1"/>
  <c r="O70" i="1"/>
  <c r="O69" i="1"/>
  <c r="C16" i="1"/>
  <c r="D18" i="1" s="1"/>
  <c r="O57" i="1"/>
  <c r="O42" i="1"/>
  <c r="O60" i="1"/>
  <c r="O64" i="1"/>
  <c r="O68" i="1"/>
  <c r="O53" i="1"/>
  <c r="O66" i="1"/>
  <c r="O48" i="1"/>
  <c r="O32" i="1"/>
  <c r="O61" i="1"/>
  <c r="O40" i="1"/>
  <c r="O29" i="1"/>
  <c r="O51" i="1"/>
  <c r="O23" i="1"/>
  <c r="O45" i="1"/>
  <c r="O21" i="1"/>
  <c r="O54" i="1"/>
  <c r="O63" i="1"/>
  <c r="O26" i="1"/>
  <c r="O43" i="1"/>
  <c r="O44" i="1"/>
  <c r="O35" i="1"/>
  <c r="O49" i="1"/>
  <c r="O39" i="1"/>
  <c r="O38" i="1"/>
  <c r="O46" i="1"/>
  <c r="O55" i="1"/>
  <c r="O52" i="1"/>
  <c r="O31" i="1"/>
  <c r="O59" i="1"/>
  <c r="O25" i="1"/>
  <c r="O27" i="1"/>
  <c r="O56" i="1"/>
  <c r="O50" i="1"/>
  <c r="O58" i="1"/>
  <c r="O37" i="1"/>
  <c r="O33" i="1"/>
  <c r="O41" i="1"/>
  <c r="O22" i="1"/>
  <c r="O62" i="1"/>
  <c r="O30" i="1"/>
  <c r="O65" i="1"/>
  <c r="O67" i="1"/>
  <c r="O34" i="1"/>
  <c r="O28" i="1"/>
  <c r="O47" i="1"/>
  <c r="C15" i="1"/>
  <c r="O24" i="1"/>
  <c r="O36" i="1"/>
  <c r="F18" i="1" l="1"/>
  <c r="F19" i="1" s="1"/>
  <c r="C18" i="1"/>
</calcChain>
</file>

<file path=xl/sharedStrings.xml><?xml version="1.0" encoding="utf-8"?>
<sst xmlns="http://schemas.openxmlformats.org/spreadsheetml/2006/main" count="456" uniqueCount="184">
  <si>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</si>
  <si>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</si>
  <si>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</si>
  <si>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</si>
  <si>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</si>
  <si>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</si>
  <si>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</si>
  <si>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</si>
  <si>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</si>
  <si>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</si>
  <si>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</si>
  <si>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</si>
  <si>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</si>
  <si>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</si>
  <si>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</si>
  <si>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</si>
  <si>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</si>
  <si>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</si>
  <si>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</si>
  <si>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</si>
  <si>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</si>
  <si>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</si>
  <si>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</si>
  <si>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</si>
  <si>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</si>
  <si>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</si>
  <si>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</si>
  <si>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</si>
  <si>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</si>
  <si>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</si>
  <si>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</si>
  <si>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</si>
  <si>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</si>
  <si>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</si>
  <si>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</si>
  <si>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</si>
  <si>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</si>
  <si>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</si>
  <si>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</si>
  <si>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CW Eri</t>
  </si>
  <si>
    <t>CW Eri / GSC 5868-0881</t>
  </si>
  <si>
    <t>G5868-0881</t>
  </si>
  <si>
    <t>EA/DM</t>
  </si>
  <si>
    <t>Kreiner</t>
  </si>
  <si>
    <t>J.M. Kreiner, 2004, Acta Astronomica, vol. 54, pp 207-210.</t>
  </si>
  <si>
    <t>OEJV 0142</t>
  </si>
  <si>
    <t>I</t>
  </si>
  <si>
    <t>VSS_2013-01-28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</si>
  <si>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</si>
  <si>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</si>
  <si>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</si>
  <si>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</si>
  <si>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</si>
  <si>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</si>
  <si>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</si>
  <si>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</si>
  <si>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</si>
  <si>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</si>
  <si>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</si>
  <si>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</si>
  <si>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2425994.243 </t>
  </si>
  <si>
    <t> 17.01.1930 17:49 </t>
  </si>
  <si>
    <t> 0.004 </t>
  </si>
  <si>
    <t>P </t>
  </si>
  <si>
    <t> W.Strohmeier </t>
  </si>
  <si>
    <t>IBVS 195 </t>
  </si>
  <si>
    <t>2426308.438 </t>
  </si>
  <si>
    <t> 27.11.1930 22:30 </t>
  </si>
  <si>
    <t> 0.436 </t>
  </si>
  <si>
    <t>2426351.283 </t>
  </si>
  <si>
    <t> 09.01.1931 18:47 </t>
  </si>
  <si>
    <t> -0.373 </t>
  </si>
  <si>
    <t>2426598.612 </t>
  </si>
  <si>
    <t> 14.09.1931 02:41 </t>
  </si>
  <si>
    <t> 0.038 </t>
  </si>
  <si>
    <t>2426598.626 </t>
  </si>
  <si>
    <t> 14.09.1931 03:01 </t>
  </si>
  <si>
    <t> 0.052 </t>
  </si>
  <si>
    <t>2426624.622 </t>
  </si>
  <si>
    <t> 10.10.1931 02:55 </t>
  </si>
  <si>
    <t> 0.128 </t>
  </si>
  <si>
    <t>2426650.373 </t>
  </si>
  <si>
    <t> 04.11.1931 20:57 </t>
  </si>
  <si>
    <t> -0.040 </t>
  </si>
  <si>
    <t>2426981.522 </t>
  </si>
  <si>
    <t> 01.10.1932 00:31 </t>
  </si>
  <si>
    <t> -0.389 </t>
  </si>
  <si>
    <t>2427099.309 </t>
  </si>
  <si>
    <t> 26.01.1933 19:24 </t>
  </si>
  <si>
    <t> 0.078 </t>
  </si>
  <si>
    <t>2436824.528 </t>
  </si>
  <si>
    <t> 13.09.1959 00:40 </t>
  </si>
  <si>
    <t> 0.009 </t>
  </si>
  <si>
    <t>2436851.556 </t>
  </si>
  <si>
    <t> 10.10.1959 01:20 </t>
  </si>
  <si>
    <t> -0.246 </t>
  </si>
  <si>
    <t>2436895.404 </t>
  </si>
  <si>
    <t> 22.11.1959 21:41 </t>
  </si>
  <si>
    <t> -0.052 </t>
  </si>
  <si>
    <t>2437315.267 </t>
  </si>
  <si>
    <t> 15.01.1961 18:24 </t>
  </si>
  <si>
    <t> -0.359 </t>
  </si>
  <si>
    <t>2437696.260 </t>
  </si>
  <si>
    <t> 31.01.1962 18:14 </t>
  </si>
  <si>
    <t> 0.026 </t>
  </si>
  <si>
    <t>2438708.394 </t>
  </si>
  <si>
    <t> 08.11.1964 21:27 </t>
  </si>
  <si>
    <t> -0.067 </t>
  </si>
  <si>
    <t>2438760.285 </t>
  </si>
  <si>
    <t> 30.12.1964 18:50 </t>
  </si>
  <si>
    <t> -0.015 </t>
  </si>
  <si>
    <t>2438995.639 </t>
  </si>
  <si>
    <t> 23.08.1965 03:20 </t>
  </si>
  <si>
    <t> 0.699 </t>
  </si>
  <si>
    <t>2439442.408 </t>
  </si>
  <si>
    <t> 12.11.1966 21:47 </t>
  </si>
  <si>
    <t> 0.015 </t>
  </si>
  <si>
    <t>2439443.405 </t>
  </si>
  <si>
    <t> 13.11.1966 21:43 </t>
  </si>
  <si>
    <t> -0.352 </t>
  </si>
  <si>
    <t>2439444.404 </t>
  </si>
  <si>
    <t> 14.11.1966 21:41 </t>
  </si>
  <si>
    <t> -0.718 </t>
  </si>
  <si>
    <t>2441230.8420 </t>
  </si>
  <si>
    <t> 06.10.1971 08:12 </t>
  </si>
  <si>
    <t> -0.0002 </t>
  </si>
  <si>
    <t>E </t>
  </si>
  <si>
    <t>?</t>
  </si>
  <si>
    <t> R.M.Williamon </t>
  </si>
  <si>
    <t> AA 25.97 </t>
  </si>
  <si>
    <t>2441256.7621 </t>
  </si>
  <si>
    <t> 01.11.1971 06:17 </t>
  </si>
  <si>
    <t> 0.0004 </t>
  </si>
  <si>
    <t> Kwan-Yu Chen </t>
  </si>
  <si>
    <t>2441267.6760 </t>
  </si>
  <si>
    <t> 12.11.1971 04:13 </t>
  </si>
  <si>
    <t> 0.0008 </t>
  </si>
  <si>
    <t>2441286.7745 </t>
  </si>
  <si>
    <t> 01.12.1971 06:35 </t>
  </si>
  <si>
    <t> 0.0007 </t>
  </si>
  <si>
    <t>2441297.6878 </t>
  </si>
  <si>
    <t> 12.12.1971 04:30 </t>
  </si>
  <si>
    <t> 0.0005 </t>
  </si>
  <si>
    <t>2441312.6932 </t>
  </si>
  <si>
    <t> 27.12.1971 04:38 </t>
  </si>
  <si>
    <t>2441623.7286 </t>
  </si>
  <si>
    <t> 02.11.1972 05:29 </t>
  </si>
  <si>
    <t> 0.0006 </t>
  </si>
  <si>
    <t>2441638.7333 </t>
  </si>
  <si>
    <t> 17.11.1972 05:35 </t>
  </si>
  <si>
    <t> -0.0007 </t>
  </si>
  <si>
    <t>2441675.5674 </t>
  </si>
  <si>
    <t> 24.12.1972 01:37 </t>
  </si>
  <si>
    <t> 0.0003 </t>
  </si>
  <si>
    <t>2441679.6589 </t>
  </si>
  <si>
    <t> 28.12.1972 03:48 </t>
  </si>
  <si>
    <t>2451881.0348 </t>
  </si>
  <si>
    <t> 02.12.2000 12:50 </t>
  </si>
  <si>
    <t> -0.0141 </t>
  </si>
  <si>
    <t> Nagai </t>
  </si>
  <si>
    <t>VSB 38 </t>
  </si>
  <si>
    <t>2452589.053 </t>
  </si>
  <si>
    <t> 10.11.2002 13:16 </t>
  </si>
  <si>
    <t> -0.009 </t>
  </si>
  <si>
    <t> Kiyota </t>
  </si>
  <si>
    <t>VSB 40 </t>
  </si>
  <si>
    <t>2453679.0457 </t>
  </si>
  <si>
    <t> 04.11.2005 13:05 </t>
  </si>
  <si>
    <t> -0.0015 </t>
  </si>
  <si>
    <t>VSB 44 </t>
  </si>
  <si>
    <t>2455883.556 </t>
  </si>
  <si>
    <t> 18.11.2011 01:20 </t>
  </si>
  <si>
    <t> -0.017 </t>
  </si>
  <si>
    <t>C </t>
  </si>
  <si>
    <t>o</t>
  </si>
  <si>
    <t> A.Paschke </t>
  </si>
  <si>
    <t>OEJV 0142 </t>
  </si>
  <si>
    <t>IBVS 0195 </t>
  </si>
  <si>
    <t>VSB 067</t>
  </si>
  <si>
    <t>U</t>
  </si>
  <si>
    <t>B</t>
  </si>
  <si>
    <t>Ic</t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</si>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</sst>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5" xfId="0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Eri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-1.1735000000044238E-2</c:v>
                </c:pt>
                <c:pt idx="1">
                  <c:v>0.42059999999764841</c:v>
                </c:pt>
                <c:pt idx="2">
                  <c:v>-0.38833599999998114</c:v>
                </c:pt>
                <c:pt idx="3">
                  <c:v>2.3088500001904322E-2</c:v>
                </c:pt>
                <c:pt idx="4">
                  <c:v>3.7088500001118518E-2</c:v>
                </c:pt>
                <c:pt idx="5">
                  <c:v>0.11356399999931455</c:v>
                </c:pt>
                <c:pt idx="6">
                  <c:v>-5.4960500001470791E-2</c:v>
                </c:pt>
                <c:pt idx="7">
                  <c:v>-0.40303700000004028</c:v>
                </c:pt>
                <c:pt idx="8">
                  <c:v>6.4010000001871958E-2</c:v>
                </c:pt>
                <c:pt idx="9">
                  <c:v>4.5804999972460791E-3</c:v>
                </c:pt>
                <c:pt idx="10">
                  <c:v>-0.25112950000038836</c:v>
                </c:pt>
                <c:pt idx="11">
                  <c:v>-5.7065499997406732E-2</c:v>
                </c:pt>
                <c:pt idx="12">
                  <c:v>-0.36319949999597156</c:v>
                </c:pt>
                <c:pt idx="13">
                  <c:v>2.2046000005502719E-2</c:v>
                </c:pt>
                <c:pt idx="14">
                  <c:v>-6.9595000000845175E-2</c:v>
                </c:pt>
                <c:pt idx="15">
                  <c:v>-1.7643999992287718E-2</c:v>
                </c:pt>
                <c:pt idx="16">
                  <c:v>-0.66773549999925308</c:v>
                </c:pt>
                <c:pt idx="17">
                  <c:v>1.2606000003870577E-2</c:v>
                </c:pt>
                <c:pt idx="18">
                  <c:v>-0.35457950000272831</c:v>
                </c:pt>
                <c:pt idx="19">
                  <c:v>0.64442050000070594</c:v>
                </c:pt>
                <c:pt idx="22">
                  <c:v>-3.93000002077315E-4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6-43DB-A638-9430F3AE36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6-43DB-A638-9430F3AE36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-5.8450000506127253E-4</c:v>
                </c:pt>
                <c:pt idx="21">
                  <c:v>-9.0000030468218029E-6</c:v>
                </c:pt>
                <c:pt idx="23">
                  <c:v>4.0699999954085797E-4</c:v>
                </c:pt>
                <c:pt idx="24">
                  <c:v>3.1000000308267772E-4</c:v>
                </c:pt>
                <c:pt idx="25">
                  <c:v>1.2599999899975955E-4</c:v>
                </c:pt>
                <c:pt idx="26">
                  <c:v>-5.1449999591568485E-4</c:v>
                </c:pt>
                <c:pt idx="27">
                  <c:v>5.9150000015506521E-4</c:v>
                </c:pt>
                <c:pt idx="28">
                  <c:v>-7.4899999890476465E-4</c:v>
                </c:pt>
                <c:pt idx="29">
                  <c:v>3.4250000317115337E-4</c:v>
                </c:pt>
                <c:pt idx="30">
                  <c:v>-7.1400000160792843E-4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6-43DB-A638-9430F3AE36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1">
                  <c:v>-3.983000002335757E-3</c:v>
                </c:pt>
                <c:pt idx="33">
                  <c:v>1.9424999991315417E-3</c:v>
                </c:pt>
                <c:pt idx="34">
                  <c:v>1.0428000001411419E-2</c:v>
                </c:pt>
                <c:pt idx="35">
                  <c:v>-4.3319999967934564E-3</c:v>
                </c:pt>
                <c:pt idx="36">
                  <c:v>-3.0400000032386743E-3</c:v>
                </c:pt>
                <c:pt idx="37">
                  <c:v>2.953499999421183E-3</c:v>
                </c:pt>
                <c:pt idx="38">
                  <c:v>3.683499846374616E-3</c:v>
                </c:pt>
                <c:pt idx="39">
                  <c:v>3.8834999722894281E-3</c:v>
                </c:pt>
                <c:pt idx="40">
                  <c:v>4.5835001801606268E-3</c:v>
                </c:pt>
                <c:pt idx="41">
                  <c:v>-7.6070000068284571E-3</c:v>
                </c:pt>
                <c:pt idx="42">
                  <c:v>-6.3070000032894313E-3</c:v>
                </c:pt>
                <c:pt idx="43">
                  <c:v>-5.5070000016712584E-3</c:v>
                </c:pt>
                <c:pt idx="44">
                  <c:v>-5.3070000067236833E-3</c:v>
                </c:pt>
                <c:pt idx="45">
                  <c:v>1.4799999917158857E-4</c:v>
                </c:pt>
                <c:pt idx="46">
                  <c:v>2.1479999995790422E-3</c:v>
                </c:pt>
                <c:pt idx="47">
                  <c:v>7.1479999969596975E-3</c:v>
                </c:pt>
                <c:pt idx="48">
                  <c:v>-6.6969999315915629E-3</c:v>
                </c:pt>
                <c:pt idx="49">
                  <c:v>-5.6970002333400771E-3</c:v>
                </c:pt>
                <c:pt idx="50">
                  <c:v>-4.3970001133857295E-3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6-43DB-A638-9430F3AE36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6-43DB-A638-9430F3AE36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6-43DB-A638-9430F3AE36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1.9000000000000001E-4</c:v>
                  </c:pt>
                  <c:pt idx="36">
                    <c:v>7.0000000000000001E-3</c:v>
                  </c:pt>
                  <c:pt idx="37">
                    <c:v>3.6000000000000002E-4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6-43DB-A638-9430F3AE36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-5.353992239709713E-2</c:v>
                </c:pt>
                <c:pt idx="1">
                  <c:v>-5.306438477339933E-2</c:v>
                </c:pt>
                <c:pt idx="2">
                  <c:v>-5.2998223017058768E-2</c:v>
                </c:pt>
                <c:pt idx="3">
                  <c:v>-5.2623995582757453E-2</c:v>
                </c:pt>
                <c:pt idx="4">
                  <c:v>-5.2623995582757453E-2</c:v>
                </c:pt>
                <c:pt idx="5">
                  <c:v>-5.2584712039930245E-2</c:v>
                </c:pt>
                <c:pt idx="6">
                  <c:v>-5.2545428497103037E-2</c:v>
                </c:pt>
                <c:pt idx="7">
                  <c:v>-5.2043012659891884E-2</c:v>
                </c:pt>
                <c:pt idx="8">
                  <c:v>-5.1865202939726615E-2</c:v>
                </c:pt>
                <c:pt idx="9">
                  <c:v>-3.7125604159980445E-2</c:v>
                </c:pt>
                <c:pt idx="10">
                  <c:v>-3.7084253062267591E-2</c:v>
                </c:pt>
                <c:pt idx="11">
                  <c:v>-3.701809130592703E-2</c:v>
                </c:pt>
                <c:pt idx="12">
                  <c:v>-3.63812844011491E-2</c:v>
                </c:pt>
                <c:pt idx="13">
                  <c:v>-3.5804436588054815E-2</c:v>
                </c:pt>
                <c:pt idx="14">
                  <c:v>-3.4270310862908E-2</c:v>
                </c:pt>
                <c:pt idx="15">
                  <c:v>-3.4191743777253578E-2</c:v>
                </c:pt>
                <c:pt idx="16">
                  <c:v>-3.3834056782037408E-2</c:v>
                </c:pt>
                <c:pt idx="17">
                  <c:v>-3.3157966334432271E-2</c:v>
                </c:pt>
                <c:pt idx="18">
                  <c:v>-3.3155898779546632E-2</c:v>
                </c:pt>
                <c:pt idx="19">
                  <c:v>-3.3155898779546632E-2</c:v>
                </c:pt>
                <c:pt idx="20">
                  <c:v>-3.044740187935481E-2</c:v>
                </c:pt>
                <c:pt idx="21">
                  <c:v>-3.0408118336527602E-2</c:v>
                </c:pt>
                <c:pt idx="22">
                  <c:v>-3.0391577897442457E-2</c:v>
                </c:pt>
                <c:pt idx="23">
                  <c:v>-3.0391577897442457E-2</c:v>
                </c:pt>
                <c:pt idx="24">
                  <c:v>-3.0362632129043464E-2</c:v>
                </c:pt>
                <c:pt idx="25">
                  <c:v>-3.0346091689958325E-2</c:v>
                </c:pt>
                <c:pt idx="26">
                  <c:v>-3.0323348586216256E-2</c:v>
                </c:pt>
                <c:pt idx="27">
                  <c:v>-2.9851946072289741E-2</c:v>
                </c:pt>
                <c:pt idx="28">
                  <c:v>-2.9829202968547672E-2</c:v>
                </c:pt>
                <c:pt idx="29">
                  <c:v>-2.9773378986635318E-2</c:v>
                </c:pt>
                <c:pt idx="30">
                  <c:v>-2.9767176321978388E-2</c:v>
                </c:pt>
                <c:pt idx="31">
                  <c:v>-1.4306000887142947E-2</c:v>
                </c:pt>
                <c:pt idx="32">
                  <c:v>-1.3367330969061201E-2</c:v>
                </c:pt>
                <c:pt idx="33">
                  <c:v>-1.3232939901494432E-2</c:v>
                </c:pt>
                <c:pt idx="34">
                  <c:v>-1.1580963547865985E-2</c:v>
                </c:pt>
                <c:pt idx="35">
                  <c:v>-8.3555779262635133E-3</c:v>
                </c:pt>
                <c:pt idx="36">
                  <c:v>-8.2397948526675251E-3</c:v>
                </c:pt>
                <c:pt idx="37">
                  <c:v>-7.7373790154563714E-3</c:v>
                </c:pt>
                <c:pt idx="38">
                  <c:v>-4.842802175556717E-3</c:v>
                </c:pt>
                <c:pt idx="39">
                  <c:v>-4.842802175556717E-3</c:v>
                </c:pt>
                <c:pt idx="40">
                  <c:v>-4.842802175556717E-3</c:v>
                </c:pt>
                <c:pt idx="41">
                  <c:v>-3.7862816289933425E-3</c:v>
                </c:pt>
                <c:pt idx="42">
                  <c:v>-3.7862816289933425E-3</c:v>
                </c:pt>
                <c:pt idx="43">
                  <c:v>-3.7862816289933425E-3</c:v>
                </c:pt>
                <c:pt idx="44">
                  <c:v>-3.7862816289933425E-3</c:v>
                </c:pt>
                <c:pt idx="45">
                  <c:v>-3.3934462007212465E-3</c:v>
                </c:pt>
                <c:pt idx="46">
                  <c:v>-3.3934462007212465E-3</c:v>
                </c:pt>
                <c:pt idx="47">
                  <c:v>-3.3934462007212465E-3</c:v>
                </c:pt>
                <c:pt idx="48">
                  <c:v>-2.1735888181921049E-3</c:v>
                </c:pt>
                <c:pt idx="49">
                  <c:v>-2.1735888181921049E-3</c:v>
                </c:pt>
                <c:pt idx="50">
                  <c:v>-2.1735888181921049E-3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B6-43DB-A638-9430F3AE365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-9715</c:v>
                </c:pt>
                <c:pt idx="1">
                  <c:v>-9600</c:v>
                </c:pt>
                <c:pt idx="2">
                  <c:v>-9584</c:v>
                </c:pt>
                <c:pt idx="3">
                  <c:v>-9493.5</c:v>
                </c:pt>
                <c:pt idx="4">
                  <c:v>-9493.5</c:v>
                </c:pt>
                <c:pt idx="5">
                  <c:v>-9484</c:v>
                </c:pt>
                <c:pt idx="6">
                  <c:v>-9474.5</c:v>
                </c:pt>
                <c:pt idx="7">
                  <c:v>-9353</c:v>
                </c:pt>
                <c:pt idx="8">
                  <c:v>-9310</c:v>
                </c:pt>
                <c:pt idx="9">
                  <c:v>-5745.5</c:v>
                </c:pt>
                <c:pt idx="10">
                  <c:v>-5735.5</c:v>
                </c:pt>
                <c:pt idx="11">
                  <c:v>-5719.5</c:v>
                </c:pt>
                <c:pt idx="12">
                  <c:v>-5565.5</c:v>
                </c:pt>
                <c:pt idx="13">
                  <c:v>-5426</c:v>
                </c:pt>
                <c:pt idx="14">
                  <c:v>-5055</c:v>
                </c:pt>
                <c:pt idx="15">
                  <c:v>-5036</c:v>
                </c:pt>
                <c:pt idx="16">
                  <c:v>-4949.5</c:v>
                </c:pt>
                <c:pt idx="17">
                  <c:v>-4786</c:v>
                </c:pt>
                <c:pt idx="18">
                  <c:v>-4785.5</c:v>
                </c:pt>
                <c:pt idx="19">
                  <c:v>-4785.5</c:v>
                </c:pt>
                <c:pt idx="20">
                  <c:v>-4130.5</c:v>
                </c:pt>
                <c:pt idx="21">
                  <c:v>-4121</c:v>
                </c:pt>
                <c:pt idx="22">
                  <c:v>-4117</c:v>
                </c:pt>
                <c:pt idx="23">
                  <c:v>-4117</c:v>
                </c:pt>
                <c:pt idx="24">
                  <c:v>-4110</c:v>
                </c:pt>
                <c:pt idx="25">
                  <c:v>-4106</c:v>
                </c:pt>
                <c:pt idx="26">
                  <c:v>-4100.5</c:v>
                </c:pt>
                <c:pt idx="27">
                  <c:v>-3986.5</c:v>
                </c:pt>
                <c:pt idx="28">
                  <c:v>-3981</c:v>
                </c:pt>
                <c:pt idx="29">
                  <c:v>-3967.5</c:v>
                </c:pt>
                <c:pt idx="30">
                  <c:v>-3966</c:v>
                </c:pt>
                <c:pt idx="31">
                  <c:v>-227</c:v>
                </c:pt>
                <c:pt idx="32">
                  <c:v>0</c:v>
                </c:pt>
                <c:pt idx="33">
                  <c:v>32.5</c:v>
                </c:pt>
                <c:pt idx="34">
                  <c:v>432</c:v>
                </c:pt>
                <c:pt idx="35">
                  <c:v>1212</c:v>
                </c:pt>
                <c:pt idx="36">
                  <c:v>1240</c:v>
                </c:pt>
                <c:pt idx="37">
                  <c:v>1361.5</c:v>
                </c:pt>
                <c:pt idx="38">
                  <c:v>2061.5</c:v>
                </c:pt>
                <c:pt idx="39">
                  <c:v>2061.5</c:v>
                </c:pt>
                <c:pt idx="40">
                  <c:v>2061.5</c:v>
                </c:pt>
                <c:pt idx="41">
                  <c:v>2317</c:v>
                </c:pt>
                <c:pt idx="42">
                  <c:v>2317</c:v>
                </c:pt>
                <c:pt idx="43">
                  <c:v>2317</c:v>
                </c:pt>
                <c:pt idx="44">
                  <c:v>2317</c:v>
                </c:pt>
                <c:pt idx="45">
                  <c:v>2412</c:v>
                </c:pt>
                <c:pt idx="46">
                  <c:v>2412</c:v>
                </c:pt>
                <c:pt idx="47">
                  <c:v>2412</c:v>
                </c:pt>
                <c:pt idx="48">
                  <c:v>2707</c:v>
                </c:pt>
                <c:pt idx="49">
                  <c:v>2707</c:v>
                </c:pt>
                <c:pt idx="50">
                  <c:v>2707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B6-43DB-A638-9430F3AE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994840"/>
        <c:axId val="1"/>
      </c:scatterChart>
      <c:valAx>
        <c:axId val="58299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99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4BAF68-542E-5717-CFD5-F5E3698C9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95" TargetMode="External"/><Relationship Id="rId13" Type="http://schemas.openxmlformats.org/officeDocument/2006/relationships/hyperlink" Target="http://www.konkoly.hu/cgi-bin/IBVS?195" TargetMode="External"/><Relationship Id="rId18" Type="http://schemas.openxmlformats.org/officeDocument/2006/relationships/hyperlink" Target="http://www.konkoly.hu/cgi-bin/IBVS?195" TargetMode="External"/><Relationship Id="rId3" Type="http://schemas.openxmlformats.org/officeDocument/2006/relationships/hyperlink" Target="http://www.konkoly.hu/cgi-bin/IBVS?195" TargetMode="External"/><Relationship Id="rId21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195" TargetMode="External"/><Relationship Id="rId12" Type="http://schemas.openxmlformats.org/officeDocument/2006/relationships/hyperlink" Target="http://www.konkoly.hu/cgi-bin/IBVS?195" TargetMode="External"/><Relationship Id="rId17" Type="http://schemas.openxmlformats.org/officeDocument/2006/relationships/hyperlink" Target="http://www.konkoly.hu/cgi-bin/IBVS?195" TargetMode="External"/><Relationship Id="rId2" Type="http://schemas.openxmlformats.org/officeDocument/2006/relationships/hyperlink" Target="http://www.konkoly.hu/cgi-bin/IBVS?195" TargetMode="External"/><Relationship Id="rId16" Type="http://schemas.openxmlformats.org/officeDocument/2006/relationships/hyperlink" Target="http://www.konkoly.hu/cgi-bin/IBVS?195" TargetMode="External"/><Relationship Id="rId20" Type="http://schemas.openxmlformats.org/officeDocument/2006/relationships/hyperlink" Target="http://www.konkoly.hu/cgi-bin/IBVS?195" TargetMode="External"/><Relationship Id="rId1" Type="http://schemas.openxmlformats.org/officeDocument/2006/relationships/hyperlink" Target="http://www.konkoly.hu/cgi-bin/IBVS?195" TargetMode="External"/><Relationship Id="rId6" Type="http://schemas.openxmlformats.org/officeDocument/2006/relationships/hyperlink" Target="http://www.konkoly.hu/cgi-bin/IBVS?195" TargetMode="External"/><Relationship Id="rId11" Type="http://schemas.openxmlformats.org/officeDocument/2006/relationships/hyperlink" Target="http://www.konkoly.hu/cgi-bin/IBVS?195" TargetMode="External"/><Relationship Id="rId24" Type="http://schemas.openxmlformats.org/officeDocument/2006/relationships/hyperlink" Target="http://var.astro.cz/oejv/issues/oejv0142.pdf" TargetMode="External"/><Relationship Id="rId5" Type="http://schemas.openxmlformats.org/officeDocument/2006/relationships/hyperlink" Target="http://www.konkoly.hu/cgi-bin/IBVS?195" TargetMode="External"/><Relationship Id="rId15" Type="http://schemas.openxmlformats.org/officeDocument/2006/relationships/hyperlink" Target="http://www.konkoly.hu/cgi-bin/IBVS?195" TargetMode="External"/><Relationship Id="rId23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195" TargetMode="External"/><Relationship Id="rId19" Type="http://schemas.openxmlformats.org/officeDocument/2006/relationships/hyperlink" Target="http://www.konkoly.hu/cgi-bin/IBVS?195" TargetMode="External"/><Relationship Id="rId4" Type="http://schemas.openxmlformats.org/officeDocument/2006/relationships/hyperlink" Target="http://www.konkoly.hu/cgi-bin/IBVS?195" TargetMode="External"/><Relationship Id="rId9" Type="http://schemas.openxmlformats.org/officeDocument/2006/relationships/hyperlink" Target="http://www.konkoly.hu/cgi-bin/IBVS?195" TargetMode="External"/><Relationship Id="rId14" Type="http://schemas.openxmlformats.org/officeDocument/2006/relationships/hyperlink" Target="http://www.konkoly.hu/cgi-bin/IBVS?195" TargetMode="External"/><Relationship Id="rId22" Type="http://schemas.openxmlformats.org/officeDocument/2006/relationships/hyperlink" Target="http://vsolj.cetus-net.org/no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  <c r="E1" s="29" t="s">
        <v>39</v>
      </c>
      <c r="F1" t="s">
        <v>41</v>
      </c>
    </row>
    <row r="2" spans="1:6" x14ac:dyDescent="0.2">
      <c r="A2" t="s">
        <v>24</v>
      </c>
      <c r="B2" t="s">
        <v>42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1</v>
      </c>
      <c r="C4" s="8">
        <v>41267.675199999998</v>
      </c>
      <c r="D4" s="9">
        <v>2.7283737000000001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  <c r="D6" s="31" t="s">
        <v>44</v>
      </c>
    </row>
    <row r="7" spans="1:6" x14ac:dyDescent="0.2">
      <c r="A7" t="s">
        <v>3</v>
      </c>
      <c r="C7" s="10">
        <v>52500.379000000001</v>
      </c>
      <c r="D7" s="30" t="s">
        <v>43</v>
      </c>
    </row>
    <row r="8" spans="1:6" x14ac:dyDescent="0.2">
      <c r="A8" t="s">
        <v>4</v>
      </c>
      <c r="C8" s="10">
        <v>2.7283710000000001</v>
      </c>
      <c r="D8" s="30" t="s">
        <v>43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-1.3367330969061201E-2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4.1351097712852218E-6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59886.077123411182</v>
      </c>
      <c r="E15" s="16" t="s">
        <v>36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2.7283751351097716</v>
      </c>
      <c r="E16" s="16" t="s">
        <v>31</v>
      </c>
      <c r="F16" s="17">
        <f ca="1">NOW()+15018.5+$C$5/24</f>
        <v>60177.762119328698</v>
      </c>
    </row>
    <row r="17" spans="1:18" ht="13.5" thickBot="1" x14ac:dyDescent="0.25">
      <c r="A17" s="16" t="s">
        <v>28</v>
      </c>
      <c r="B17" s="12"/>
      <c r="C17" s="12">
        <f>COUNT(C21:C2191)</f>
        <v>51</v>
      </c>
      <c r="E17" s="16" t="s">
        <v>37</v>
      </c>
      <c r="F17" s="17">
        <f ca="1">ROUND(2*(F16-$C$7)/$C$8,0)/2+F15</f>
        <v>2815</v>
      </c>
    </row>
    <row r="18" spans="1:18" ht="14.25" thickTop="1" thickBot="1" x14ac:dyDescent="0.25">
      <c r="A18" s="18" t="s">
        <v>6</v>
      </c>
      <c r="B18" s="12"/>
      <c r="C18" s="21">
        <f ca="1">+C15</f>
        <v>59886.077123411182</v>
      </c>
      <c r="D18" s="22">
        <f ca="1">+C16</f>
        <v>2.7283751351097716</v>
      </c>
      <c r="E18" s="16" t="s">
        <v>32</v>
      </c>
      <c r="F18" s="25">
        <f ca="1">ROUND(2*(F16-$C$15)/$C$16,0)/2+F15</f>
        <v>108</v>
      </c>
    </row>
    <row r="19" spans="1:18" ht="13.5" thickTop="1" x14ac:dyDescent="0.2">
      <c r="E19" s="16" t="s">
        <v>33</v>
      </c>
      <c r="F19" s="20">
        <f ca="1">+$C$15+$C$16*F18-15018.5-$C$5/24</f>
        <v>45162.637471336369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8" t="s">
        <v>35</v>
      </c>
    </row>
    <row r="21" spans="1:18" x14ac:dyDescent="0.2">
      <c r="A21" s="50" t="s">
        <v>177</v>
      </c>
      <c r="B21" s="52" t="s">
        <v>46</v>
      </c>
      <c r="C21" s="51">
        <v>25994.242999999999</v>
      </c>
      <c r="D21" s="51" t="s">
        <v>59</v>
      </c>
      <c r="E21">
        <f t="shared" ref="E21:E58" si="0">+(C21-C$7)/C$8</f>
        <v>-9715.0043011012804</v>
      </c>
      <c r="F21">
        <f t="shared" ref="F21:F61" si="1">ROUND(2*E21,0)/2</f>
        <v>-9715</v>
      </c>
      <c r="G21">
        <f t="shared" ref="G21:G58" si="2">+C21-(C$7+F21*C$8)</f>
        <v>-1.1735000000044238E-2</v>
      </c>
      <c r="H21">
        <f t="shared" ref="H21:H40" si="3">+G21</f>
        <v>-1.1735000000044238E-2</v>
      </c>
      <c r="O21">
        <f t="shared" ref="O21:O58" ca="1" si="4">+C$11+C$12*$F21</f>
        <v>-5.353992239709713E-2</v>
      </c>
      <c r="Q21" s="2">
        <f t="shared" ref="Q21:Q58" si="5">+C21-15018.5</f>
        <v>10975.742999999999</v>
      </c>
    </row>
    <row r="22" spans="1:18" x14ac:dyDescent="0.2">
      <c r="A22" s="50" t="s">
        <v>177</v>
      </c>
      <c r="B22" s="52" t="s">
        <v>46</v>
      </c>
      <c r="C22" s="51">
        <v>26308.437999999998</v>
      </c>
      <c r="D22" s="51" t="s">
        <v>59</v>
      </c>
      <c r="E22">
        <f t="shared" si="0"/>
        <v>-9599.8458420793959</v>
      </c>
      <c r="F22">
        <f t="shared" si="1"/>
        <v>-9600</v>
      </c>
      <c r="G22">
        <f t="shared" si="2"/>
        <v>0.42059999999764841</v>
      </c>
      <c r="H22">
        <f t="shared" si="3"/>
        <v>0.42059999999764841</v>
      </c>
      <c r="O22">
        <f t="shared" ca="1" si="4"/>
        <v>-5.306438477339933E-2</v>
      </c>
      <c r="Q22" s="2">
        <f t="shared" si="5"/>
        <v>11289.937999999998</v>
      </c>
    </row>
    <row r="23" spans="1:18" x14ac:dyDescent="0.2">
      <c r="A23" s="50" t="s">
        <v>177</v>
      </c>
      <c r="B23" s="52" t="s">
        <v>46</v>
      </c>
      <c r="C23" s="51">
        <v>26351.282999999999</v>
      </c>
      <c r="D23" s="51" t="s">
        <v>59</v>
      </c>
      <c r="E23">
        <f t="shared" si="0"/>
        <v>-9584.1423325493488</v>
      </c>
      <c r="F23">
        <f t="shared" si="1"/>
        <v>-9584</v>
      </c>
      <c r="G23">
        <f t="shared" si="2"/>
        <v>-0.38833599999998114</v>
      </c>
      <c r="H23">
        <f t="shared" si="3"/>
        <v>-0.38833599999998114</v>
      </c>
      <c r="O23">
        <f t="shared" ca="1" si="4"/>
        <v>-5.2998223017058768E-2</v>
      </c>
      <c r="Q23" s="2">
        <f t="shared" si="5"/>
        <v>11332.782999999999</v>
      </c>
    </row>
    <row r="24" spans="1:18" x14ac:dyDescent="0.2">
      <c r="A24" s="50" t="s">
        <v>177</v>
      </c>
      <c r="B24" s="52" t="s">
        <v>48</v>
      </c>
      <c r="C24" s="51">
        <v>26598.612000000001</v>
      </c>
      <c r="D24" s="51" t="s">
        <v>59</v>
      </c>
      <c r="E24">
        <f t="shared" si="0"/>
        <v>-9493.4915376244644</v>
      </c>
      <c r="F24">
        <f t="shared" si="1"/>
        <v>-9493.5</v>
      </c>
      <c r="G24">
        <f t="shared" si="2"/>
        <v>2.3088500001904322E-2</v>
      </c>
      <c r="H24">
        <f t="shared" si="3"/>
        <v>2.3088500001904322E-2</v>
      </c>
      <c r="O24">
        <f t="shared" ca="1" si="4"/>
        <v>-5.2623995582757453E-2</v>
      </c>
      <c r="Q24" s="2">
        <f t="shared" si="5"/>
        <v>11580.112000000001</v>
      </c>
    </row>
    <row r="25" spans="1:18" x14ac:dyDescent="0.2">
      <c r="A25" s="50" t="s">
        <v>177</v>
      </c>
      <c r="B25" s="52" t="s">
        <v>48</v>
      </c>
      <c r="C25" s="51">
        <v>26598.626</v>
      </c>
      <c r="D25" s="51" t="s">
        <v>59</v>
      </c>
      <c r="E25">
        <f t="shared" si="0"/>
        <v>-9493.4864063574933</v>
      </c>
      <c r="F25">
        <f t="shared" si="1"/>
        <v>-9493.5</v>
      </c>
      <c r="G25">
        <f t="shared" si="2"/>
        <v>3.7088500001118518E-2</v>
      </c>
      <c r="H25">
        <f t="shared" si="3"/>
        <v>3.7088500001118518E-2</v>
      </c>
      <c r="O25">
        <f t="shared" ca="1" si="4"/>
        <v>-5.2623995582757453E-2</v>
      </c>
      <c r="Q25" s="2">
        <f t="shared" si="5"/>
        <v>11580.126</v>
      </c>
    </row>
    <row r="26" spans="1:18" x14ac:dyDescent="0.2">
      <c r="A26" s="50" t="s">
        <v>177</v>
      </c>
      <c r="B26" s="52" t="s">
        <v>46</v>
      </c>
      <c r="C26" s="51">
        <v>26624.621999999999</v>
      </c>
      <c r="D26" s="51" t="s">
        <v>59</v>
      </c>
      <c r="E26">
        <f t="shared" si="0"/>
        <v>-9483.9583766283977</v>
      </c>
      <c r="F26">
        <f t="shared" si="1"/>
        <v>-9484</v>
      </c>
      <c r="G26">
        <f t="shared" si="2"/>
        <v>0.11356399999931455</v>
      </c>
      <c r="H26">
        <f t="shared" si="3"/>
        <v>0.11356399999931455</v>
      </c>
      <c r="O26">
        <f t="shared" ca="1" si="4"/>
        <v>-5.2584712039930245E-2</v>
      </c>
      <c r="Q26" s="2">
        <f t="shared" si="5"/>
        <v>11606.121999999999</v>
      </c>
    </row>
    <row r="27" spans="1:18" x14ac:dyDescent="0.2">
      <c r="A27" s="50" t="s">
        <v>177</v>
      </c>
      <c r="B27" s="52" t="s">
        <v>48</v>
      </c>
      <c r="C27" s="51">
        <v>26650.373</v>
      </c>
      <c r="D27" s="51" t="s">
        <v>59</v>
      </c>
      <c r="E27">
        <f t="shared" si="0"/>
        <v>-9474.5201440713154</v>
      </c>
      <c r="F27">
        <f t="shared" si="1"/>
        <v>-9474.5</v>
      </c>
      <c r="G27">
        <f t="shared" si="2"/>
        <v>-5.4960500001470791E-2</v>
      </c>
      <c r="H27">
        <f t="shared" si="3"/>
        <v>-5.4960500001470791E-2</v>
      </c>
      <c r="O27">
        <f t="shared" ca="1" si="4"/>
        <v>-5.2545428497103037E-2</v>
      </c>
      <c r="Q27" s="2">
        <f t="shared" si="5"/>
        <v>11631.873</v>
      </c>
    </row>
    <row r="28" spans="1:18" x14ac:dyDescent="0.2">
      <c r="A28" s="50" t="s">
        <v>177</v>
      </c>
      <c r="B28" s="52" t="s">
        <v>46</v>
      </c>
      <c r="C28" s="51">
        <v>26981.522000000001</v>
      </c>
      <c r="D28" s="51" t="s">
        <v>59</v>
      </c>
      <c r="E28">
        <f t="shared" si="0"/>
        <v>-9353.1477207461885</v>
      </c>
      <c r="F28">
        <f t="shared" si="1"/>
        <v>-9353</v>
      </c>
      <c r="G28">
        <f t="shared" si="2"/>
        <v>-0.40303700000004028</v>
      </c>
      <c r="H28">
        <f t="shared" si="3"/>
        <v>-0.40303700000004028</v>
      </c>
      <c r="O28">
        <f t="shared" ca="1" si="4"/>
        <v>-5.2043012659891884E-2</v>
      </c>
      <c r="Q28" s="2">
        <f t="shared" si="5"/>
        <v>11963.022000000001</v>
      </c>
    </row>
    <row r="29" spans="1:18" x14ac:dyDescent="0.2">
      <c r="A29" s="50" t="s">
        <v>177</v>
      </c>
      <c r="B29" s="52" t="s">
        <v>46</v>
      </c>
      <c r="C29" s="51">
        <v>27099.309000000001</v>
      </c>
      <c r="D29" s="51" t="s">
        <v>59</v>
      </c>
      <c r="E29">
        <f t="shared" si="0"/>
        <v>-9309.9765391143646</v>
      </c>
      <c r="F29">
        <f t="shared" si="1"/>
        <v>-9310</v>
      </c>
      <c r="G29">
        <f t="shared" si="2"/>
        <v>6.4010000001871958E-2</v>
      </c>
      <c r="H29">
        <f t="shared" si="3"/>
        <v>6.4010000001871958E-2</v>
      </c>
      <c r="O29">
        <f t="shared" ca="1" si="4"/>
        <v>-5.1865202939726615E-2</v>
      </c>
      <c r="Q29" s="2">
        <f t="shared" si="5"/>
        <v>12080.809000000001</v>
      </c>
    </row>
    <row r="30" spans="1:18" x14ac:dyDescent="0.2">
      <c r="A30" s="50" t="s">
        <v>177</v>
      </c>
      <c r="B30" s="52" t="s">
        <v>48</v>
      </c>
      <c r="C30" s="51">
        <v>36824.527999999998</v>
      </c>
      <c r="D30" s="51" t="s">
        <v>59</v>
      </c>
      <c r="E30">
        <f t="shared" si="0"/>
        <v>-5745.4983211594035</v>
      </c>
      <c r="F30">
        <f t="shared" si="1"/>
        <v>-5745.5</v>
      </c>
      <c r="G30">
        <f t="shared" si="2"/>
        <v>4.5804999972460791E-3</v>
      </c>
      <c r="H30">
        <f t="shared" si="3"/>
        <v>4.5804999972460791E-3</v>
      </c>
      <c r="O30">
        <f t="shared" ca="1" si="4"/>
        <v>-3.7125604159980445E-2</v>
      </c>
      <c r="Q30" s="2">
        <f t="shared" si="5"/>
        <v>21806.027999999998</v>
      </c>
    </row>
    <row r="31" spans="1:18" x14ac:dyDescent="0.2">
      <c r="A31" s="50" t="s">
        <v>177</v>
      </c>
      <c r="B31" s="52" t="s">
        <v>48</v>
      </c>
      <c r="C31" s="51">
        <v>36851.555999999997</v>
      </c>
      <c r="D31" s="51" t="s">
        <v>59</v>
      </c>
      <c r="E31">
        <f t="shared" si="0"/>
        <v>-5735.5920437506493</v>
      </c>
      <c r="F31">
        <f t="shared" si="1"/>
        <v>-5735.5</v>
      </c>
      <c r="G31">
        <f t="shared" si="2"/>
        <v>-0.25112950000038836</v>
      </c>
      <c r="H31">
        <f t="shared" si="3"/>
        <v>-0.25112950000038836</v>
      </c>
      <c r="O31">
        <f t="shared" ca="1" si="4"/>
        <v>-3.7084253062267591E-2</v>
      </c>
      <c r="Q31" s="2">
        <f t="shared" si="5"/>
        <v>21833.055999999997</v>
      </c>
    </row>
    <row r="32" spans="1:18" x14ac:dyDescent="0.2">
      <c r="A32" s="50" t="s">
        <v>177</v>
      </c>
      <c r="B32" s="52" t="s">
        <v>48</v>
      </c>
      <c r="C32" s="51">
        <v>36895.404000000002</v>
      </c>
      <c r="D32" s="51" t="s">
        <v>59</v>
      </c>
      <c r="E32">
        <f t="shared" si="0"/>
        <v>-5719.5209155939565</v>
      </c>
      <c r="F32">
        <f t="shared" si="1"/>
        <v>-5719.5</v>
      </c>
      <c r="G32">
        <f t="shared" si="2"/>
        <v>-5.7065499997406732E-2</v>
      </c>
      <c r="H32">
        <f t="shared" si="3"/>
        <v>-5.7065499997406732E-2</v>
      </c>
      <c r="O32">
        <f t="shared" ca="1" si="4"/>
        <v>-3.701809130592703E-2</v>
      </c>
      <c r="Q32" s="2">
        <f t="shared" si="5"/>
        <v>21876.904000000002</v>
      </c>
    </row>
    <row r="33" spans="1:17" x14ac:dyDescent="0.2">
      <c r="A33" s="50" t="s">
        <v>177</v>
      </c>
      <c r="B33" s="52" t="s">
        <v>48</v>
      </c>
      <c r="C33" s="51">
        <v>37315.267</v>
      </c>
      <c r="D33" s="51" t="s">
        <v>59</v>
      </c>
      <c r="E33">
        <f t="shared" si="0"/>
        <v>-5565.6331195427601</v>
      </c>
      <c r="F33">
        <f t="shared" si="1"/>
        <v>-5565.5</v>
      </c>
      <c r="G33">
        <f t="shared" si="2"/>
        <v>-0.36319949999597156</v>
      </c>
      <c r="H33">
        <f t="shared" si="3"/>
        <v>-0.36319949999597156</v>
      </c>
      <c r="O33">
        <f t="shared" ca="1" si="4"/>
        <v>-3.63812844011491E-2</v>
      </c>
      <c r="Q33" s="2">
        <f t="shared" si="5"/>
        <v>22296.767</v>
      </c>
    </row>
    <row r="34" spans="1:17" x14ac:dyDescent="0.2">
      <c r="A34" s="50" t="s">
        <v>177</v>
      </c>
      <c r="B34" s="52" t="s">
        <v>46</v>
      </c>
      <c r="C34" s="51">
        <v>37696.26</v>
      </c>
      <c r="D34" s="51" t="s">
        <v>59</v>
      </c>
      <c r="E34">
        <f t="shared" si="0"/>
        <v>-5425.9919197205945</v>
      </c>
      <c r="F34">
        <f t="shared" si="1"/>
        <v>-5426</v>
      </c>
      <c r="G34">
        <f t="shared" si="2"/>
        <v>2.2046000005502719E-2</v>
      </c>
      <c r="H34">
        <f t="shared" si="3"/>
        <v>2.2046000005502719E-2</v>
      </c>
      <c r="O34">
        <f t="shared" ca="1" si="4"/>
        <v>-3.5804436588054815E-2</v>
      </c>
      <c r="Q34" s="2">
        <f t="shared" si="5"/>
        <v>22677.760000000002</v>
      </c>
    </row>
    <row r="35" spans="1:17" x14ac:dyDescent="0.2">
      <c r="A35" s="50" t="s">
        <v>177</v>
      </c>
      <c r="B35" s="52" t="s">
        <v>46</v>
      </c>
      <c r="C35" s="51">
        <v>38708.394</v>
      </c>
      <c r="D35" s="51" t="s">
        <v>59</v>
      </c>
      <c r="E35">
        <f t="shared" si="0"/>
        <v>-5055.0255078946375</v>
      </c>
      <c r="F35">
        <f t="shared" si="1"/>
        <v>-5055</v>
      </c>
      <c r="G35">
        <f t="shared" si="2"/>
        <v>-6.9595000000845175E-2</v>
      </c>
      <c r="H35">
        <f t="shared" si="3"/>
        <v>-6.9595000000845175E-2</v>
      </c>
      <c r="O35">
        <f t="shared" ca="1" si="4"/>
        <v>-3.4270310862908E-2</v>
      </c>
      <c r="Q35" s="2">
        <f t="shared" si="5"/>
        <v>23689.894</v>
      </c>
    </row>
    <row r="36" spans="1:17" x14ac:dyDescent="0.2">
      <c r="A36" s="50" t="s">
        <v>177</v>
      </c>
      <c r="B36" s="52" t="s">
        <v>46</v>
      </c>
      <c r="C36" s="51">
        <v>38760.285000000003</v>
      </c>
      <c r="D36" s="51" t="s">
        <v>59</v>
      </c>
      <c r="E36">
        <f t="shared" si="0"/>
        <v>-5036.00646686246</v>
      </c>
      <c r="F36">
        <f t="shared" si="1"/>
        <v>-5036</v>
      </c>
      <c r="G36">
        <f t="shared" si="2"/>
        <v>-1.7643999992287718E-2</v>
      </c>
      <c r="H36">
        <f t="shared" si="3"/>
        <v>-1.7643999992287718E-2</v>
      </c>
      <c r="O36">
        <f t="shared" ca="1" si="4"/>
        <v>-3.4191743777253578E-2</v>
      </c>
      <c r="Q36" s="2">
        <f t="shared" si="5"/>
        <v>23741.785000000003</v>
      </c>
    </row>
    <row r="37" spans="1:17" x14ac:dyDescent="0.2">
      <c r="A37" s="50" t="s">
        <v>177</v>
      </c>
      <c r="B37" s="52" t="s">
        <v>46</v>
      </c>
      <c r="C37" s="51">
        <v>38995.639000000003</v>
      </c>
      <c r="D37" s="51" t="s">
        <v>59</v>
      </c>
      <c r="E37">
        <f t="shared" si="0"/>
        <v>-4949.7447377940898</v>
      </c>
      <c r="F37">
        <f t="shared" si="1"/>
        <v>-4949.5</v>
      </c>
      <c r="G37">
        <f t="shared" si="2"/>
        <v>-0.66773549999925308</v>
      </c>
      <c r="H37">
        <f t="shared" si="3"/>
        <v>-0.66773549999925308</v>
      </c>
      <c r="O37">
        <f t="shared" ca="1" si="4"/>
        <v>-3.3834056782037408E-2</v>
      </c>
      <c r="Q37" s="2">
        <f t="shared" si="5"/>
        <v>23977.139000000003</v>
      </c>
    </row>
    <row r="38" spans="1:17" x14ac:dyDescent="0.2">
      <c r="A38" s="50" t="s">
        <v>177</v>
      </c>
      <c r="B38" s="52" t="s">
        <v>46</v>
      </c>
      <c r="C38" s="51">
        <v>39442.408000000003</v>
      </c>
      <c r="D38" s="51" t="s">
        <v>59</v>
      </c>
      <c r="E38">
        <f t="shared" si="0"/>
        <v>-4785.9953796606096</v>
      </c>
      <c r="F38">
        <f t="shared" si="1"/>
        <v>-4786</v>
      </c>
      <c r="G38">
        <f t="shared" si="2"/>
        <v>1.2606000003870577E-2</v>
      </c>
      <c r="H38">
        <f t="shared" si="3"/>
        <v>1.2606000003870577E-2</v>
      </c>
      <c r="O38">
        <f t="shared" ca="1" si="4"/>
        <v>-3.3157966334432271E-2</v>
      </c>
      <c r="Q38" s="2">
        <f t="shared" si="5"/>
        <v>24423.908000000003</v>
      </c>
    </row>
    <row r="39" spans="1:17" x14ac:dyDescent="0.2">
      <c r="A39" s="50" t="s">
        <v>177</v>
      </c>
      <c r="B39" s="52" t="s">
        <v>48</v>
      </c>
      <c r="C39" s="51">
        <v>39443.404999999999</v>
      </c>
      <c r="D39" s="51" t="s">
        <v>59</v>
      </c>
      <c r="E39">
        <f t="shared" si="0"/>
        <v>-4785.6299601483825</v>
      </c>
      <c r="F39">
        <f t="shared" si="1"/>
        <v>-4785.5</v>
      </c>
      <c r="G39">
        <f t="shared" si="2"/>
        <v>-0.35457950000272831</v>
      </c>
      <c r="H39">
        <f t="shared" si="3"/>
        <v>-0.35457950000272831</v>
      </c>
      <c r="O39">
        <f t="shared" ca="1" si="4"/>
        <v>-3.3155898779546632E-2</v>
      </c>
      <c r="Q39" s="2">
        <f t="shared" si="5"/>
        <v>24424.904999999999</v>
      </c>
    </row>
    <row r="40" spans="1:17" x14ac:dyDescent="0.2">
      <c r="A40" s="50" t="s">
        <v>177</v>
      </c>
      <c r="B40" s="52" t="s">
        <v>46</v>
      </c>
      <c r="C40" s="51">
        <v>39444.404000000002</v>
      </c>
      <c r="D40" s="51" t="s">
        <v>59</v>
      </c>
      <c r="E40">
        <f t="shared" si="0"/>
        <v>-4785.263807598013</v>
      </c>
      <c r="F40">
        <f t="shared" si="1"/>
        <v>-4785.5</v>
      </c>
      <c r="G40">
        <f t="shared" si="2"/>
        <v>0.64442050000070594</v>
      </c>
      <c r="H40">
        <f t="shared" si="3"/>
        <v>0.64442050000070594</v>
      </c>
      <c r="O40">
        <f t="shared" ca="1" si="4"/>
        <v>-3.3155898779546632E-2</v>
      </c>
      <c r="Q40" s="2">
        <f t="shared" si="5"/>
        <v>24425.904000000002</v>
      </c>
    </row>
    <row r="41" spans="1:17" x14ac:dyDescent="0.2">
      <c r="A41" s="50" t="s">
        <v>129</v>
      </c>
      <c r="B41" s="52" t="s">
        <v>48</v>
      </c>
      <c r="C41" s="51">
        <v>41230.841999999997</v>
      </c>
      <c r="D41" s="51" t="s">
        <v>59</v>
      </c>
      <c r="E41">
        <f t="shared" si="0"/>
        <v>-4130.5002142303974</v>
      </c>
      <c r="F41">
        <f t="shared" si="1"/>
        <v>-4130.5</v>
      </c>
      <c r="G41">
        <f t="shared" si="2"/>
        <v>-5.8450000506127253E-4</v>
      </c>
      <c r="J41">
        <f>+G41</f>
        <v>-5.8450000506127253E-4</v>
      </c>
      <c r="O41">
        <f t="shared" ca="1" si="4"/>
        <v>-3.044740187935481E-2</v>
      </c>
      <c r="Q41" s="2">
        <f t="shared" si="5"/>
        <v>26212.341999999997</v>
      </c>
    </row>
    <row r="42" spans="1:17" x14ac:dyDescent="0.2">
      <c r="A42" s="50" t="s">
        <v>129</v>
      </c>
      <c r="B42" s="52" t="s">
        <v>46</v>
      </c>
      <c r="C42" s="51">
        <v>41256.7621</v>
      </c>
      <c r="D42" s="51" t="s">
        <v>59</v>
      </c>
      <c r="E42">
        <f t="shared" si="0"/>
        <v>-4121.0000032986718</v>
      </c>
      <c r="F42">
        <f t="shared" si="1"/>
        <v>-4121</v>
      </c>
      <c r="G42">
        <f t="shared" si="2"/>
        <v>-9.0000030468218029E-6</v>
      </c>
      <c r="J42">
        <f>+G42</f>
        <v>-9.0000030468218029E-6</v>
      </c>
      <c r="O42">
        <f t="shared" ca="1" si="4"/>
        <v>-3.0408118336527602E-2</v>
      </c>
      <c r="Q42" s="2">
        <f t="shared" si="5"/>
        <v>26238.2621</v>
      </c>
    </row>
    <row r="43" spans="1:17" x14ac:dyDescent="0.2">
      <c r="A43" s="30" t="s">
        <v>38</v>
      </c>
      <c r="C43" s="10">
        <v>41267.675199999998</v>
      </c>
      <c r="D43" s="10" t="s">
        <v>14</v>
      </c>
      <c r="E43">
        <f t="shared" si="0"/>
        <v>-4117.0001440419956</v>
      </c>
      <c r="F43">
        <f t="shared" si="1"/>
        <v>-4117</v>
      </c>
      <c r="G43">
        <f t="shared" si="2"/>
        <v>-3.93000002077315E-4</v>
      </c>
      <c r="H43">
        <f>+G43</f>
        <v>-3.93000002077315E-4</v>
      </c>
      <c r="O43">
        <f t="shared" ca="1" si="4"/>
        <v>-3.0391577897442457E-2</v>
      </c>
      <c r="Q43" s="2">
        <f t="shared" si="5"/>
        <v>26249.175199999998</v>
      </c>
    </row>
    <row r="44" spans="1:17" x14ac:dyDescent="0.2">
      <c r="A44" s="50" t="s">
        <v>129</v>
      </c>
      <c r="B44" s="52" t="s">
        <v>46</v>
      </c>
      <c r="C44" s="51">
        <v>41267.675999999999</v>
      </c>
      <c r="D44" s="51" t="s">
        <v>59</v>
      </c>
      <c r="E44">
        <f t="shared" si="0"/>
        <v>-4116.999850826739</v>
      </c>
      <c r="F44">
        <f t="shared" si="1"/>
        <v>-4117</v>
      </c>
      <c r="G44">
        <f t="shared" si="2"/>
        <v>4.0699999954085797E-4</v>
      </c>
      <c r="J44">
        <f t="shared" ref="J44:J51" si="6">+G44</f>
        <v>4.0699999954085797E-4</v>
      </c>
      <c r="O44">
        <f t="shared" ca="1" si="4"/>
        <v>-3.0391577897442457E-2</v>
      </c>
      <c r="Q44" s="2">
        <f t="shared" si="5"/>
        <v>26249.175999999999</v>
      </c>
    </row>
    <row r="45" spans="1:17" x14ac:dyDescent="0.2">
      <c r="A45" s="50" t="s">
        <v>129</v>
      </c>
      <c r="B45" s="52" t="s">
        <v>46</v>
      </c>
      <c r="C45" s="51">
        <v>41286.7745</v>
      </c>
      <c r="D45" s="51" t="s">
        <v>59</v>
      </c>
      <c r="E45">
        <f t="shared" si="0"/>
        <v>-4109.9998863790888</v>
      </c>
      <c r="F45">
        <f t="shared" si="1"/>
        <v>-4110</v>
      </c>
      <c r="G45">
        <f t="shared" si="2"/>
        <v>3.1000000308267772E-4</v>
      </c>
      <c r="J45">
        <f t="shared" si="6"/>
        <v>3.1000000308267772E-4</v>
      </c>
      <c r="O45">
        <f t="shared" ca="1" si="4"/>
        <v>-3.0362632129043464E-2</v>
      </c>
      <c r="Q45" s="2">
        <f t="shared" si="5"/>
        <v>26268.2745</v>
      </c>
    </row>
    <row r="46" spans="1:17" x14ac:dyDescent="0.2">
      <c r="A46" s="50" t="s">
        <v>129</v>
      </c>
      <c r="B46" s="52" t="s">
        <v>46</v>
      </c>
      <c r="C46" s="51">
        <v>41297.6878</v>
      </c>
      <c r="D46" s="51" t="s">
        <v>59</v>
      </c>
      <c r="E46">
        <f t="shared" si="0"/>
        <v>-4105.9999538185975</v>
      </c>
      <c r="F46">
        <f t="shared" si="1"/>
        <v>-4106</v>
      </c>
      <c r="G46">
        <f t="shared" si="2"/>
        <v>1.2599999899975955E-4</v>
      </c>
      <c r="J46">
        <f t="shared" si="6"/>
        <v>1.2599999899975955E-4</v>
      </c>
      <c r="O46">
        <f t="shared" ca="1" si="4"/>
        <v>-3.0346091689958325E-2</v>
      </c>
      <c r="Q46" s="2">
        <f t="shared" si="5"/>
        <v>26279.1878</v>
      </c>
    </row>
    <row r="47" spans="1:17" x14ac:dyDescent="0.2">
      <c r="A47" s="50" t="s">
        <v>129</v>
      </c>
      <c r="B47" s="52" t="s">
        <v>48</v>
      </c>
      <c r="C47" s="51">
        <v>41312.693200000002</v>
      </c>
      <c r="D47" s="51" t="s">
        <v>59</v>
      </c>
      <c r="E47">
        <f t="shared" si="0"/>
        <v>-4100.5001885740612</v>
      </c>
      <c r="F47">
        <f t="shared" si="1"/>
        <v>-4100.5</v>
      </c>
      <c r="G47">
        <f t="shared" si="2"/>
        <v>-5.1449999591568485E-4</v>
      </c>
      <c r="J47">
        <f t="shared" si="6"/>
        <v>-5.1449999591568485E-4</v>
      </c>
      <c r="O47">
        <f t="shared" ca="1" si="4"/>
        <v>-3.0323348586216256E-2</v>
      </c>
      <c r="Q47" s="2">
        <f t="shared" si="5"/>
        <v>26294.193200000002</v>
      </c>
    </row>
    <row r="48" spans="1:17" x14ac:dyDescent="0.2">
      <c r="A48" s="50" t="s">
        <v>129</v>
      </c>
      <c r="B48" s="52" t="s">
        <v>48</v>
      </c>
      <c r="C48" s="51">
        <v>41623.728600000002</v>
      </c>
      <c r="D48" s="51" t="s">
        <v>59</v>
      </c>
      <c r="E48">
        <f t="shared" si="0"/>
        <v>-3986.4997832039699</v>
      </c>
      <c r="F48">
        <f t="shared" si="1"/>
        <v>-3986.5</v>
      </c>
      <c r="G48">
        <f t="shared" si="2"/>
        <v>5.9150000015506521E-4</v>
      </c>
      <c r="J48">
        <f t="shared" si="6"/>
        <v>5.9150000015506521E-4</v>
      </c>
      <c r="O48">
        <f t="shared" ca="1" si="4"/>
        <v>-2.9851946072289741E-2</v>
      </c>
      <c r="Q48" s="2">
        <f t="shared" si="5"/>
        <v>26605.228600000002</v>
      </c>
    </row>
    <row r="49" spans="1:17" x14ac:dyDescent="0.2">
      <c r="A49" s="50" t="s">
        <v>129</v>
      </c>
      <c r="B49" s="52" t="s">
        <v>46</v>
      </c>
      <c r="C49" s="51">
        <v>41638.7333</v>
      </c>
      <c r="D49" s="51" t="s">
        <v>59</v>
      </c>
      <c r="E49">
        <f t="shared" si="0"/>
        <v>-3981.000274522783</v>
      </c>
      <c r="F49">
        <f t="shared" si="1"/>
        <v>-3981</v>
      </c>
      <c r="G49">
        <f t="shared" si="2"/>
        <v>-7.4899999890476465E-4</v>
      </c>
      <c r="J49">
        <f t="shared" si="6"/>
        <v>-7.4899999890476465E-4</v>
      </c>
      <c r="O49">
        <f t="shared" ca="1" si="4"/>
        <v>-2.9829202968547672E-2</v>
      </c>
      <c r="Q49" s="2">
        <f t="shared" si="5"/>
        <v>26620.2333</v>
      </c>
    </row>
    <row r="50" spans="1:17" x14ac:dyDescent="0.2">
      <c r="A50" s="50" t="s">
        <v>129</v>
      </c>
      <c r="B50" s="52" t="s">
        <v>48</v>
      </c>
      <c r="C50" s="51">
        <v>41675.5674</v>
      </c>
      <c r="D50" s="51" t="s">
        <v>59</v>
      </c>
      <c r="E50">
        <f t="shared" si="0"/>
        <v>-3967.4998744672189</v>
      </c>
      <c r="F50">
        <f t="shared" si="1"/>
        <v>-3967.5</v>
      </c>
      <c r="G50">
        <f t="shared" si="2"/>
        <v>3.4250000317115337E-4</v>
      </c>
      <c r="J50">
        <f t="shared" si="6"/>
        <v>3.4250000317115337E-4</v>
      </c>
      <c r="O50">
        <f t="shared" ca="1" si="4"/>
        <v>-2.9773378986635318E-2</v>
      </c>
      <c r="Q50" s="2">
        <f t="shared" si="5"/>
        <v>26657.0674</v>
      </c>
    </row>
    <row r="51" spans="1:17" x14ac:dyDescent="0.2">
      <c r="A51" s="50" t="s">
        <v>129</v>
      </c>
      <c r="B51" s="52" t="s">
        <v>46</v>
      </c>
      <c r="C51" s="51">
        <v>41679.658900000002</v>
      </c>
      <c r="D51" s="51" t="s">
        <v>59</v>
      </c>
      <c r="E51">
        <f t="shared" si="0"/>
        <v>-3966.0002616946149</v>
      </c>
      <c r="F51">
        <f t="shared" si="1"/>
        <v>-3966</v>
      </c>
      <c r="G51">
        <f t="shared" si="2"/>
        <v>-7.1400000160792843E-4</v>
      </c>
      <c r="J51">
        <f t="shared" si="6"/>
        <v>-7.1400000160792843E-4</v>
      </c>
      <c r="O51">
        <f t="shared" ca="1" si="4"/>
        <v>-2.9767176321978388E-2</v>
      </c>
      <c r="Q51" s="2">
        <f t="shared" si="5"/>
        <v>26661.158900000002</v>
      </c>
    </row>
    <row r="52" spans="1:17" x14ac:dyDescent="0.2">
      <c r="A52" s="50" t="s">
        <v>160</v>
      </c>
      <c r="B52" s="52" t="s">
        <v>46</v>
      </c>
      <c r="C52" s="51">
        <v>51881.034800000001</v>
      </c>
      <c r="D52" s="51" t="s">
        <v>59</v>
      </c>
      <c r="E52">
        <f t="shared" si="0"/>
        <v>-227.00145984545338</v>
      </c>
      <c r="F52">
        <f t="shared" si="1"/>
        <v>-227</v>
      </c>
      <c r="G52">
        <f t="shared" si="2"/>
        <v>-3.983000002335757E-3</v>
      </c>
      <c r="K52">
        <f>+G52</f>
        <v>-3.983000002335757E-3</v>
      </c>
      <c r="O52">
        <f t="shared" ca="1" si="4"/>
        <v>-1.4306000887142947E-2</v>
      </c>
      <c r="Q52" s="2">
        <f t="shared" si="5"/>
        <v>36862.534800000001</v>
      </c>
    </row>
    <row r="53" spans="1:17" x14ac:dyDescent="0.2">
      <c r="A53" t="s">
        <v>43</v>
      </c>
      <c r="C53" s="10">
        <v>52500.379000000001</v>
      </c>
      <c r="E53">
        <f t="shared" si="0"/>
        <v>0</v>
      </c>
      <c r="F53">
        <f t="shared" si="1"/>
        <v>0</v>
      </c>
      <c r="G53">
        <f t="shared" si="2"/>
        <v>0</v>
      </c>
      <c r="I53">
        <f>+G53</f>
        <v>0</v>
      </c>
      <c r="O53">
        <f t="shared" ca="1" si="4"/>
        <v>-1.3367330969061201E-2</v>
      </c>
      <c r="Q53" s="2">
        <f t="shared" si="5"/>
        <v>37481.879000000001</v>
      </c>
    </row>
    <row r="54" spans="1:17" x14ac:dyDescent="0.2">
      <c r="A54" s="50" t="s">
        <v>165</v>
      </c>
      <c r="B54" s="52" t="s">
        <v>48</v>
      </c>
      <c r="C54" s="51">
        <v>52589.053</v>
      </c>
      <c r="D54" s="51" t="s">
        <v>59</v>
      </c>
      <c r="E54">
        <f t="shared" si="0"/>
        <v>32.500711963292041</v>
      </c>
      <c r="F54">
        <f t="shared" si="1"/>
        <v>32.5</v>
      </c>
      <c r="G54">
        <f t="shared" si="2"/>
        <v>1.9424999991315417E-3</v>
      </c>
      <c r="K54">
        <f t="shared" ref="K54:K61" si="7">+G54</f>
        <v>1.9424999991315417E-3</v>
      </c>
      <c r="O54">
        <f t="shared" ca="1" si="4"/>
        <v>-1.3232939901494432E-2</v>
      </c>
      <c r="Q54" s="2">
        <f t="shared" si="5"/>
        <v>37570.553</v>
      </c>
    </row>
    <row r="55" spans="1:17" x14ac:dyDescent="0.2">
      <c r="A55" s="50" t="s">
        <v>169</v>
      </c>
      <c r="B55" s="52" t="s">
        <v>46</v>
      </c>
      <c r="C55" s="51">
        <v>53679.045700000002</v>
      </c>
      <c r="D55" s="51" t="s">
        <v>59</v>
      </c>
      <c r="E55">
        <f t="shared" si="0"/>
        <v>432.00382206085663</v>
      </c>
      <c r="F55">
        <f t="shared" si="1"/>
        <v>432</v>
      </c>
      <c r="G55">
        <f t="shared" si="2"/>
        <v>1.0428000001411419E-2</v>
      </c>
      <c r="K55">
        <f t="shared" si="7"/>
        <v>1.0428000001411419E-2</v>
      </c>
      <c r="O55">
        <f t="shared" ca="1" si="4"/>
        <v>-1.1580963547865985E-2</v>
      </c>
      <c r="Q55" s="2">
        <f t="shared" si="5"/>
        <v>38660.545700000002</v>
      </c>
    </row>
    <row r="56" spans="1:17" x14ac:dyDescent="0.2">
      <c r="A56" s="32" t="s">
        <v>47</v>
      </c>
      <c r="B56" s="33" t="s">
        <v>46</v>
      </c>
      <c r="C56" s="34">
        <v>55807.160320000003</v>
      </c>
      <c r="D56" s="34">
        <v>1.9000000000000001E-4</v>
      </c>
      <c r="E56">
        <f t="shared" si="0"/>
        <v>1211.9984122393919</v>
      </c>
      <c r="F56">
        <f t="shared" si="1"/>
        <v>1212</v>
      </c>
      <c r="G56">
        <f t="shared" si="2"/>
        <v>-4.3319999967934564E-3</v>
      </c>
      <c r="K56">
        <f t="shared" si="7"/>
        <v>-4.3319999967934564E-3</v>
      </c>
      <c r="O56">
        <f t="shared" ca="1" si="4"/>
        <v>-8.3555779262635133E-3</v>
      </c>
      <c r="Q56" s="2">
        <f t="shared" si="5"/>
        <v>40788.660320000003</v>
      </c>
    </row>
    <row r="57" spans="1:17" x14ac:dyDescent="0.2">
      <c r="A57" s="35" t="s">
        <v>45</v>
      </c>
      <c r="B57" s="36" t="s">
        <v>46</v>
      </c>
      <c r="C57" s="35">
        <v>55883.555999999997</v>
      </c>
      <c r="D57" s="35">
        <v>7.0000000000000001E-3</v>
      </c>
      <c r="E57">
        <f t="shared" si="0"/>
        <v>1239.9988857820274</v>
      </c>
      <c r="F57">
        <f t="shared" si="1"/>
        <v>1240</v>
      </c>
      <c r="G57">
        <f t="shared" si="2"/>
        <v>-3.0400000032386743E-3</v>
      </c>
      <c r="K57">
        <f t="shared" si="7"/>
        <v>-3.0400000032386743E-3</v>
      </c>
      <c r="O57">
        <f t="shared" ca="1" si="4"/>
        <v>-8.2397948526675251E-3</v>
      </c>
      <c r="Q57" s="2">
        <f t="shared" si="5"/>
        <v>40865.055999999997</v>
      </c>
    </row>
    <row r="58" spans="1:17" x14ac:dyDescent="0.2">
      <c r="A58" s="32" t="s">
        <v>47</v>
      </c>
      <c r="B58" s="33" t="s">
        <v>48</v>
      </c>
      <c r="C58" s="34">
        <v>56215.059070000003</v>
      </c>
      <c r="D58" s="34">
        <v>3.6000000000000002E-4</v>
      </c>
      <c r="E58">
        <f t="shared" si="0"/>
        <v>1361.5010825140723</v>
      </c>
      <c r="F58">
        <f t="shared" si="1"/>
        <v>1361.5</v>
      </c>
      <c r="G58">
        <f t="shared" si="2"/>
        <v>2.953499999421183E-3</v>
      </c>
      <c r="K58">
        <f t="shared" si="7"/>
        <v>2.953499999421183E-3</v>
      </c>
      <c r="O58">
        <f t="shared" ca="1" si="4"/>
        <v>-7.7373790154563714E-3</v>
      </c>
      <c r="Q58" s="2">
        <f t="shared" si="5"/>
        <v>41196.559070000003</v>
      </c>
    </row>
    <row r="59" spans="1:17" x14ac:dyDescent="0.2">
      <c r="A59" s="53" t="s">
        <v>0</v>
      </c>
      <c r="B59" s="54" t="s">
        <v>48</v>
      </c>
      <c r="C59" s="53">
        <v>58124.919499999844</v>
      </c>
      <c r="D59" s="53" t="s">
        <v>14</v>
      </c>
      <c r="E59">
        <f>+(C59-C$7)/C$8</f>
        <v>2061.5013500729347</v>
      </c>
      <c r="F59">
        <f t="shared" si="1"/>
        <v>2061.5</v>
      </c>
      <c r="G59">
        <f>+C59-(C$7+F59*C$8)</f>
        <v>3.683499846374616E-3</v>
      </c>
      <c r="K59">
        <f t="shared" si="7"/>
        <v>3.683499846374616E-3</v>
      </c>
      <c r="O59">
        <f ca="1">+C$11+C$12*$F59</f>
        <v>-4.842802175556717E-3</v>
      </c>
      <c r="Q59" s="2">
        <f>+C59-15018.5</f>
        <v>43106.419499999844</v>
      </c>
    </row>
    <row r="60" spans="1:17" x14ac:dyDescent="0.2">
      <c r="A60" s="53" t="s">
        <v>0</v>
      </c>
      <c r="B60" s="54" t="s">
        <v>48</v>
      </c>
      <c r="C60" s="53">
        <v>58124.919699999969</v>
      </c>
      <c r="D60" s="53" t="s">
        <v>14</v>
      </c>
      <c r="E60">
        <f>+(C60-C$7)/C$8</f>
        <v>2061.5014233767947</v>
      </c>
      <c r="F60">
        <f t="shared" si="1"/>
        <v>2061.5</v>
      </c>
      <c r="G60">
        <f>+C60-(C$7+F60*C$8)</f>
        <v>3.8834999722894281E-3</v>
      </c>
      <c r="K60">
        <f t="shared" si="7"/>
        <v>3.8834999722894281E-3</v>
      </c>
      <c r="O60">
        <f ca="1">+C$11+C$12*$F60</f>
        <v>-4.842802175556717E-3</v>
      </c>
      <c r="Q60" s="2">
        <f>+C60-15018.5</f>
        <v>43106.419699999969</v>
      </c>
    </row>
    <row r="61" spans="1:17" x14ac:dyDescent="0.2">
      <c r="A61" s="53" t="s">
        <v>0</v>
      </c>
      <c r="B61" s="54" t="s">
        <v>48</v>
      </c>
      <c r="C61" s="53">
        <v>58124.920400000177</v>
      </c>
      <c r="D61" s="53" t="s">
        <v>14</v>
      </c>
      <c r="E61">
        <f>+(C61-C$7)/C$8</f>
        <v>2061.5016799402192</v>
      </c>
      <c r="F61">
        <f t="shared" si="1"/>
        <v>2061.5</v>
      </c>
      <c r="G61">
        <f>+C61-(C$7+F61*C$8)</f>
        <v>4.5835001801606268E-3</v>
      </c>
      <c r="K61">
        <f t="shared" si="7"/>
        <v>4.5835001801606268E-3</v>
      </c>
      <c r="O61">
        <f ca="1">+C$11+C$12*$F61</f>
        <v>-4.842802175556717E-3</v>
      </c>
      <c r="Q61" s="2">
        <f>+C61-15018.5</f>
        <v>43106.420400000177</v>
      </c>
    </row>
    <row r="62" spans="1:17" x14ac:dyDescent="0.2">
      <c r="A62" s="55" t="s">
        <v>178</v>
      </c>
      <c r="B62" s="56" t="s">
        <v>46</v>
      </c>
      <c r="C62" s="57">
        <v>58822.006999999998</v>
      </c>
      <c r="D62" s="57" t="s">
        <v>179</v>
      </c>
      <c r="E62">
        <f t="shared" ref="E62:E68" si="8">+(C62-C$7)/C$8</f>
        <v>2316.9972118894375</v>
      </c>
      <c r="F62">
        <f t="shared" ref="F62:F68" si="9">ROUND(2*E62,0)/2</f>
        <v>2317</v>
      </c>
      <c r="G62">
        <f t="shared" ref="G62:G68" si="10">+C62-(C$7+F62*C$8)</f>
        <v>-7.6070000068284571E-3</v>
      </c>
      <c r="K62">
        <f t="shared" ref="K62:K68" si="11">+G62</f>
        <v>-7.6070000068284571E-3</v>
      </c>
      <c r="O62">
        <f t="shared" ref="O62:O68" ca="1" si="12">+C$11+C$12*$F62</f>
        <v>-3.7862816289933425E-3</v>
      </c>
      <c r="Q62" s="2">
        <f t="shared" ref="Q62:Q68" si="13">+C62-15018.5</f>
        <v>43803.506999999998</v>
      </c>
    </row>
    <row r="63" spans="1:17" x14ac:dyDescent="0.2">
      <c r="A63" s="55" t="s">
        <v>178</v>
      </c>
      <c r="B63" s="56" t="s">
        <v>46</v>
      </c>
      <c r="C63" s="57">
        <v>58822.008300000001</v>
      </c>
      <c r="D63" s="57" t="s">
        <v>180</v>
      </c>
      <c r="E63">
        <f t="shared" si="8"/>
        <v>2316.9976883642294</v>
      </c>
      <c r="F63">
        <f t="shared" si="9"/>
        <v>2317</v>
      </c>
      <c r="G63">
        <f t="shared" si="10"/>
        <v>-6.3070000032894313E-3</v>
      </c>
      <c r="K63">
        <f t="shared" si="11"/>
        <v>-6.3070000032894313E-3</v>
      </c>
      <c r="O63">
        <f t="shared" ca="1" si="12"/>
        <v>-3.7862816289933425E-3</v>
      </c>
      <c r="Q63" s="2">
        <f t="shared" si="13"/>
        <v>43803.508300000001</v>
      </c>
    </row>
    <row r="64" spans="1:17" x14ac:dyDescent="0.2">
      <c r="A64" s="55" t="s">
        <v>178</v>
      </c>
      <c r="B64" s="56" t="s">
        <v>46</v>
      </c>
      <c r="C64" s="57">
        <v>58822.009100000003</v>
      </c>
      <c r="D64" s="57" t="s">
        <v>181</v>
      </c>
      <c r="E64">
        <f t="shared" si="8"/>
        <v>2316.9979815794854</v>
      </c>
      <c r="F64">
        <f t="shared" si="9"/>
        <v>2317</v>
      </c>
      <c r="G64">
        <f t="shared" si="10"/>
        <v>-5.5070000016712584E-3</v>
      </c>
      <c r="K64">
        <f t="shared" si="11"/>
        <v>-5.5070000016712584E-3</v>
      </c>
      <c r="O64">
        <f t="shared" ca="1" si="12"/>
        <v>-3.7862816289933425E-3</v>
      </c>
      <c r="Q64" s="2">
        <f t="shared" si="13"/>
        <v>43803.509100000003</v>
      </c>
    </row>
    <row r="65" spans="1:17" x14ac:dyDescent="0.2">
      <c r="A65" s="55" t="s">
        <v>178</v>
      </c>
      <c r="B65" s="56" t="s">
        <v>46</v>
      </c>
      <c r="C65" s="57">
        <v>58822.009299999998</v>
      </c>
      <c r="D65" s="57" t="s">
        <v>58</v>
      </c>
      <c r="E65">
        <f t="shared" si="8"/>
        <v>2316.9980548832973</v>
      </c>
      <c r="F65">
        <f t="shared" si="9"/>
        <v>2317</v>
      </c>
      <c r="G65">
        <f t="shared" si="10"/>
        <v>-5.3070000067236833E-3</v>
      </c>
      <c r="K65">
        <f t="shared" si="11"/>
        <v>-5.3070000067236833E-3</v>
      </c>
      <c r="O65">
        <f t="shared" ca="1" si="12"/>
        <v>-3.7862816289933425E-3</v>
      </c>
      <c r="Q65" s="2">
        <f t="shared" si="13"/>
        <v>43803.509299999998</v>
      </c>
    </row>
    <row r="66" spans="1:17" x14ac:dyDescent="0.2">
      <c r="A66" s="58" t="s">
        <v>182</v>
      </c>
      <c r="B66" s="59" t="s">
        <v>46</v>
      </c>
      <c r="C66" s="60">
        <v>59081.21</v>
      </c>
      <c r="D66" s="60" t="s">
        <v>179</v>
      </c>
      <c r="E66">
        <f t="shared" si="8"/>
        <v>2412.0000542448215</v>
      </c>
      <c r="F66">
        <f t="shared" si="9"/>
        <v>2412</v>
      </c>
      <c r="G66">
        <f t="shared" si="10"/>
        <v>1.4799999917158857E-4</v>
      </c>
      <c r="K66">
        <f t="shared" si="11"/>
        <v>1.4799999917158857E-4</v>
      </c>
      <c r="O66">
        <f t="shared" ca="1" si="12"/>
        <v>-3.3934462007212465E-3</v>
      </c>
      <c r="Q66" s="2">
        <f t="shared" si="13"/>
        <v>44062.71</v>
      </c>
    </row>
    <row r="67" spans="1:17" x14ac:dyDescent="0.2">
      <c r="A67" s="58" t="s">
        <v>182</v>
      </c>
      <c r="B67" s="59" t="s">
        <v>46</v>
      </c>
      <c r="C67" s="60">
        <v>59081.212</v>
      </c>
      <c r="D67" s="60" t="s">
        <v>181</v>
      </c>
      <c r="E67">
        <f t="shared" si="8"/>
        <v>2412.0007872829606</v>
      </c>
      <c r="F67">
        <f t="shared" si="9"/>
        <v>2412</v>
      </c>
      <c r="G67">
        <f t="shared" si="10"/>
        <v>2.1479999995790422E-3</v>
      </c>
      <c r="K67">
        <f t="shared" si="11"/>
        <v>2.1479999995790422E-3</v>
      </c>
      <c r="O67">
        <f t="shared" ca="1" si="12"/>
        <v>-3.3934462007212465E-3</v>
      </c>
      <c r="Q67" s="2">
        <f t="shared" si="13"/>
        <v>44062.712</v>
      </c>
    </row>
    <row r="68" spans="1:17" x14ac:dyDescent="0.2">
      <c r="A68" s="58" t="s">
        <v>182</v>
      </c>
      <c r="B68" s="59" t="s">
        <v>46</v>
      </c>
      <c r="C68" s="60">
        <v>59081.216999999997</v>
      </c>
      <c r="D68" s="60" t="s">
        <v>58</v>
      </c>
      <c r="E68">
        <f t="shared" si="8"/>
        <v>2412.0026198783066</v>
      </c>
      <c r="F68">
        <f t="shared" si="9"/>
        <v>2412</v>
      </c>
      <c r="G68">
        <f t="shared" si="10"/>
        <v>7.1479999969596975E-3</v>
      </c>
      <c r="K68">
        <f t="shared" si="11"/>
        <v>7.1479999969596975E-3</v>
      </c>
      <c r="O68">
        <f t="shared" ca="1" si="12"/>
        <v>-3.3934462007212465E-3</v>
      </c>
      <c r="Q68" s="2">
        <f t="shared" si="13"/>
        <v>44062.716999999997</v>
      </c>
    </row>
    <row r="69" spans="1:17" x14ac:dyDescent="0.2">
      <c r="A69" s="61" t="s">
        <v>183</v>
      </c>
      <c r="B69" s="62" t="s">
        <v>46</v>
      </c>
      <c r="C69" s="63">
        <v>59886.072600000072</v>
      </c>
      <c r="D69" s="10"/>
      <c r="E69">
        <f t="shared" ref="E69:E71" si="14">+(C69-C$7)/C$8</f>
        <v>2706.9975454218179</v>
      </c>
      <c r="F69">
        <f t="shared" ref="F69:F71" si="15">ROUND(2*E69,0)/2</f>
        <v>2707</v>
      </c>
      <c r="G69">
        <f t="shared" ref="G69:G71" si="16">+C69-(C$7+F69*C$8)</f>
        <v>-6.6969999315915629E-3</v>
      </c>
      <c r="K69">
        <f t="shared" ref="K69:K71" si="17">+G69</f>
        <v>-6.6969999315915629E-3</v>
      </c>
      <c r="O69">
        <f t="shared" ref="O69:O71" ca="1" si="18">+C$11+C$12*$F69</f>
        <v>-2.1735888181921049E-3</v>
      </c>
      <c r="Q69" s="2">
        <f t="shared" ref="Q69:Q71" si="19">+C69-15018.5</f>
        <v>44867.572600000072</v>
      </c>
    </row>
    <row r="70" spans="1:17" x14ac:dyDescent="0.2">
      <c r="A70" s="61" t="s">
        <v>183</v>
      </c>
      <c r="B70" s="62" t="s">
        <v>46</v>
      </c>
      <c r="C70" s="63">
        <v>59886.073599999771</v>
      </c>
      <c r="D70" s="10"/>
      <c r="E70">
        <f t="shared" si="14"/>
        <v>2706.9979119407767</v>
      </c>
      <c r="F70">
        <f t="shared" si="15"/>
        <v>2707</v>
      </c>
      <c r="G70">
        <f t="shared" si="16"/>
        <v>-5.6970002333400771E-3</v>
      </c>
      <c r="K70">
        <f t="shared" si="17"/>
        <v>-5.6970002333400771E-3</v>
      </c>
      <c r="O70">
        <f t="shared" ca="1" si="18"/>
        <v>-2.1735888181921049E-3</v>
      </c>
      <c r="Q70" s="2">
        <f t="shared" si="19"/>
        <v>44867.573599999771</v>
      </c>
    </row>
    <row r="71" spans="1:17" x14ac:dyDescent="0.2">
      <c r="A71" s="61" t="s">
        <v>183</v>
      </c>
      <c r="B71" s="62" t="s">
        <v>46</v>
      </c>
      <c r="C71" s="63">
        <v>59886.07489999989</v>
      </c>
      <c r="D71" s="10"/>
      <c r="E71">
        <f t="shared" si="14"/>
        <v>2706.9983884156113</v>
      </c>
      <c r="F71">
        <f t="shared" si="15"/>
        <v>2707</v>
      </c>
      <c r="G71">
        <f t="shared" si="16"/>
        <v>-4.3970001133857295E-3</v>
      </c>
      <c r="K71">
        <f t="shared" si="17"/>
        <v>-4.3970001133857295E-3</v>
      </c>
      <c r="O71">
        <f t="shared" ca="1" si="18"/>
        <v>-2.1735888181921049E-3</v>
      </c>
      <c r="Q71" s="2">
        <f t="shared" si="19"/>
        <v>44867.57489999989</v>
      </c>
    </row>
    <row r="72" spans="1:17" x14ac:dyDescent="0.2">
      <c r="B72" s="3"/>
      <c r="C72" s="10"/>
      <c r="D72" s="10"/>
    </row>
    <row r="73" spans="1:17" x14ac:dyDescent="0.2">
      <c r="B73" s="3"/>
      <c r="C73" s="10"/>
      <c r="D73" s="10"/>
    </row>
    <row r="74" spans="1:17" x14ac:dyDescent="0.2">
      <c r="B74" s="3"/>
      <c r="C74" s="10"/>
      <c r="D74" s="10"/>
    </row>
    <row r="75" spans="1:17" x14ac:dyDescent="0.2">
      <c r="B75" s="3"/>
      <c r="C75" s="10"/>
      <c r="D75" s="10"/>
    </row>
    <row r="76" spans="1:17" x14ac:dyDescent="0.2">
      <c r="B76" s="3"/>
      <c r="C76" s="10"/>
      <c r="D76" s="10"/>
    </row>
    <row r="77" spans="1:17" x14ac:dyDescent="0.2">
      <c r="B77" s="3"/>
      <c r="C77" s="10"/>
      <c r="D77" s="10"/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C89" s="10"/>
      <c r="D89" s="10"/>
    </row>
    <row r="90" spans="2:4" x14ac:dyDescent="0.2">
      <c r="C90" s="10"/>
      <c r="D90" s="10"/>
    </row>
    <row r="91" spans="2:4" x14ac:dyDescent="0.2">
      <c r="C91" s="10"/>
      <c r="D91" s="10"/>
    </row>
    <row r="92" spans="2:4" x14ac:dyDescent="0.2">
      <c r="C92" s="10"/>
      <c r="D92" s="10"/>
    </row>
    <row r="93" spans="2:4" x14ac:dyDescent="0.2">
      <c r="C93" s="10"/>
      <c r="D93" s="10"/>
    </row>
    <row r="94" spans="2:4" x14ac:dyDescent="0.2">
      <c r="C94" s="10"/>
      <c r="D94" s="10"/>
    </row>
    <row r="95" spans="2:4" x14ac:dyDescent="0.2"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62:D68" name="Range1"/>
  </protectedRanges>
  <phoneticPr fontId="8" type="noConversion"/>
  <hyperlinks>
    <hyperlink ref="H64292" r:id="rId1" display="http://vsolj.cetus-net.org/bulletin.html"/>
    <hyperlink ref="H64285" r:id="rId2" display="https://www.aavso.org/ejaavso"/>
    <hyperlink ref="I64292" r:id="rId3" display="http://vsolj.cetus-net.org/bulletin.html"/>
    <hyperlink ref="AQ57943" r:id="rId4" display="http://cdsbib.u-strasbg.fr/cgi-bin/cdsbib?1990RMxAA..21..381G"/>
    <hyperlink ref="H64289" r:id="rId5" display="https://www.aavso.org/ejaavso"/>
    <hyperlink ref="AP5307" r:id="rId6" display="http://cdsbib.u-strasbg.fr/cgi-bin/cdsbib?1990RMxAA..21..381G"/>
    <hyperlink ref="AP5310" r:id="rId7" display="http://cdsbib.u-strasbg.fr/cgi-bin/cdsbib?1990RMxAA..21..381G"/>
    <hyperlink ref="AP5308" r:id="rId8" display="http://cdsbib.u-strasbg.fr/cgi-bin/cdsbib?1990RMxAA..21..381G"/>
    <hyperlink ref="AP5292" r:id="rId9" display="http://cdsbib.u-strasbg.fr/cgi-bin/cdsbib?1990RMxAA..21..381G"/>
    <hyperlink ref="AQ5521" r:id="rId10" display="http://cdsbib.u-strasbg.fr/cgi-bin/cdsbib?1990RMxAA..21..381G"/>
    <hyperlink ref="AQ5525" r:id="rId11" display="http://cdsbib.u-strasbg.fr/cgi-bin/cdsbib?1990RMxAA..21..381G"/>
    <hyperlink ref="AQ65205" r:id="rId12" display="http://cdsbib.u-strasbg.fr/cgi-bin/cdsbib?1990RMxAA..21..381G"/>
    <hyperlink ref="I2413" r:id="rId13" display="http://vsolj.cetus-net.org/bulletin.html"/>
    <hyperlink ref="H2413" r:id="rId14" display="http://vsolj.cetus-net.org/bulletin.html"/>
    <hyperlink ref="AQ330" r:id="rId15" display="http://cdsbib.u-strasbg.fr/cgi-bin/cdsbib?1990RMxAA..21..381G"/>
    <hyperlink ref="AQ329" r:id="rId16" display="http://cdsbib.u-strasbg.fr/cgi-bin/cdsbib?1990RMxAA..21..381G"/>
    <hyperlink ref="AP3583" r:id="rId17" display="http://cdsbib.u-strasbg.fr/cgi-bin/cdsbib?1990RMxAA..21..381G"/>
    <hyperlink ref="AP3601" r:id="rId18" display="http://cdsbib.u-strasbg.fr/cgi-bin/cdsbib?1990RMxAA..21..381G"/>
    <hyperlink ref="AP3602" r:id="rId19" display="http://cdsbib.u-strasbg.fr/cgi-bin/cdsbib?1990RMxAA..21..381G"/>
    <hyperlink ref="AP359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workbookViewId="0">
      <selection activeCell="A12" sqref="A12:D4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44" si="0">P11</f>
        <v>OEJV 0142 </v>
      </c>
      <c r="B11" s="3" t="str">
        <f t="shared" ref="B11:B44" si="1">IF(H11=INT(H11),"I","II")</f>
        <v>I</v>
      </c>
      <c r="C11" s="10">
        <f t="shared" ref="C11:C44" si="2">1*G11</f>
        <v>55883.555999999997</v>
      </c>
      <c r="D11" s="12" t="str">
        <f t="shared" ref="D11:D44" si="3">VLOOKUP(F11,I$1:J$5,2,FALSE)</f>
        <v>vis</v>
      </c>
      <c r="E11" s="45">
        <f>VLOOKUP(C11,aCTIVE!C$21:E$973,3,FALSE)</f>
        <v>1239.9988857820274</v>
      </c>
      <c r="F11" s="3" t="s">
        <v>58</v>
      </c>
      <c r="G11" s="12" t="str">
        <f t="shared" ref="G11:G44" si="4">MID(I11,3,LEN(I11)-3)</f>
        <v>55883.556</v>
      </c>
      <c r="H11" s="10">
        <f t="shared" ref="H11:H44" si="5">1*K11</f>
        <v>5357</v>
      </c>
      <c r="I11" s="46" t="s">
        <v>170</v>
      </c>
      <c r="J11" s="47" t="s">
        <v>171</v>
      </c>
      <c r="K11" s="46">
        <v>5357</v>
      </c>
      <c r="L11" s="46" t="s">
        <v>172</v>
      </c>
      <c r="M11" s="47" t="s">
        <v>173</v>
      </c>
      <c r="N11" s="47" t="s">
        <v>174</v>
      </c>
      <c r="O11" s="48" t="s">
        <v>175</v>
      </c>
      <c r="P11" s="49" t="s">
        <v>176</v>
      </c>
    </row>
    <row r="12" spans="1:16" ht="12.75" customHeight="1" thickBot="1" x14ac:dyDescent="0.25">
      <c r="A12" s="10" t="str">
        <f t="shared" si="0"/>
        <v>IBVS 195 </v>
      </c>
      <c r="B12" s="3" t="str">
        <f t="shared" si="1"/>
        <v>I</v>
      </c>
      <c r="C12" s="10">
        <f t="shared" si="2"/>
        <v>25994.242999999999</v>
      </c>
      <c r="D12" s="12" t="str">
        <f t="shared" si="3"/>
        <v>vis</v>
      </c>
      <c r="E12" s="45">
        <f>VLOOKUP(C12,aCTIVE!C$21:E$973,3,FALSE)</f>
        <v>-9715.0043011012804</v>
      </c>
      <c r="F12" s="3" t="s">
        <v>58</v>
      </c>
      <c r="G12" s="12" t="str">
        <f t="shared" si="4"/>
        <v>25994.243</v>
      </c>
      <c r="H12" s="10">
        <f t="shared" si="5"/>
        <v>-5598</v>
      </c>
      <c r="I12" s="46" t="s">
        <v>60</v>
      </c>
      <c r="J12" s="47" t="s">
        <v>61</v>
      </c>
      <c r="K12" s="46">
        <v>-5598</v>
      </c>
      <c r="L12" s="46" t="s">
        <v>62</v>
      </c>
      <c r="M12" s="47" t="s">
        <v>63</v>
      </c>
      <c r="N12" s="47"/>
      <c r="O12" s="48" t="s">
        <v>64</v>
      </c>
      <c r="P12" s="49" t="s">
        <v>65</v>
      </c>
    </row>
    <row r="13" spans="1:16" ht="12.75" customHeight="1" thickBot="1" x14ac:dyDescent="0.25">
      <c r="A13" s="10" t="str">
        <f t="shared" si="0"/>
        <v>IBVS 195 </v>
      </c>
      <c r="B13" s="3" t="str">
        <f t="shared" si="1"/>
        <v>I</v>
      </c>
      <c r="C13" s="10">
        <f t="shared" si="2"/>
        <v>26308.437999999998</v>
      </c>
      <c r="D13" s="12" t="str">
        <f t="shared" si="3"/>
        <v>vis</v>
      </c>
      <c r="E13" s="45">
        <f>VLOOKUP(C13,aCTIVE!C$21:E$973,3,FALSE)</f>
        <v>-9599.8458420793959</v>
      </c>
      <c r="F13" s="3" t="s">
        <v>58</v>
      </c>
      <c r="G13" s="12" t="str">
        <f t="shared" si="4"/>
        <v>26308.438</v>
      </c>
      <c r="H13" s="10">
        <f t="shared" si="5"/>
        <v>-5483</v>
      </c>
      <c r="I13" s="46" t="s">
        <v>66</v>
      </c>
      <c r="J13" s="47" t="s">
        <v>67</v>
      </c>
      <c r="K13" s="46">
        <v>-5483</v>
      </c>
      <c r="L13" s="46" t="s">
        <v>68</v>
      </c>
      <c r="M13" s="47" t="s">
        <v>63</v>
      </c>
      <c r="N13" s="47"/>
      <c r="O13" s="48" t="s">
        <v>64</v>
      </c>
      <c r="P13" s="49" t="s">
        <v>65</v>
      </c>
    </row>
    <row r="14" spans="1:16" ht="12.75" customHeight="1" thickBot="1" x14ac:dyDescent="0.25">
      <c r="A14" s="10" t="str">
        <f t="shared" si="0"/>
        <v>IBVS 195 </v>
      </c>
      <c r="B14" s="3" t="str">
        <f t="shared" si="1"/>
        <v>I</v>
      </c>
      <c r="C14" s="10">
        <f t="shared" si="2"/>
        <v>26351.282999999999</v>
      </c>
      <c r="D14" s="12" t="str">
        <f t="shared" si="3"/>
        <v>vis</v>
      </c>
      <c r="E14" s="45">
        <f>VLOOKUP(C14,aCTIVE!C$21:E$973,3,FALSE)</f>
        <v>-9584.1423325493488</v>
      </c>
      <c r="F14" s="3" t="s">
        <v>58</v>
      </c>
      <c r="G14" s="12" t="str">
        <f t="shared" si="4"/>
        <v>26351.283</v>
      </c>
      <c r="H14" s="10">
        <f t="shared" si="5"/>
        <v>-5467</v>
      </c>
      <c r="I14" s="46" t="s">
        <v>69</v>
      </c>
      <c r="J14" s="47" t="s">
        <v>70</v>
      </c>
      <c r="K14" s="46">
        <v>-5467</v>
      </c>
      <c r="L14" s="46" t="s">
        <v>71</v>
      </c>
      <c r="M14" s="47" t="s">
        <v>63</v>
      </c>
      <c r="N14" s="47"/>
      <c r="O14" s="48" t="s">
        <v>64</v>
      </c>
      <c r="P14" s="49" t="s">
        <v>65</v>
      </c>
    </row>
    <row r="15" spans="1:16" ht="12.75" customHeight="1" thickBot="1" x14ac:dyDescent="0.25">
      <c r="A15" s="10" t="str">
        <f t="shared" si="0"/>
        <v>IBVS 195 </v>
      </c>
      <c r="B15" s="3" t="str">
        <f t="shared" si="1"/>
        <v>II</v>
      </c>
      <c r="C15" s="10">
        <f t="shared" si="2"/>
        <v>26598.612000000001</v>
      </c>
      <c r="D15" s="12" t="str">
        <f t="shared" si="3"/>
        <v>vis</v>
      </c>
      <c r="E15" s="45">
        <f>VLOOKUP(C15,aCTIVE!C$21:E$973,3,FALSE)</f>
        <v>-9493.4915376244644</v>
      </c>
      <c r="F15" s="3" t="s">
        <v>58</v>
      </c>
      <c r="G15" s="12" t="str">
        <f t="shared" si="4"/>
        <v>26598.612</v>
      </c>
      <c r="H15" s="10">
        <f t="shared" si="5"/>
        <v>-5376.5</v>
      </c>
      <c r="I15" s="46" t="s">
        <v>72</v>
      </c>
      <c r="J15" s="47" t="s">
        <v>73</v>
      </c>
      <c r="K15" s="46">
        <v>-5376.5</v>
      </c>
      <c r="L15" s="46" t="s">
        <v>74</v>
      </c>
      <c r="M15" s="47" t="s">
        <v>63</v>
      </c>
      <c r="N15" s="47"/>
      <c r="O15" s="48" t="s">
        <v>64</v>
      </c>
      <c r="P15" s="49" t="s">
        <v>65</v>
      </c>
    </row>
    <row r="16" spans="1:16" ht="12.75" customHeight="1" thickBot="1" x14ac:dyDescent="0.25">
      <c r="A16" s="10" t="str">
        <f t="shared" si="0"/>
        <v>IBVS 195 </v>
      </c>
      <c r="B16" s="3" t="str">
        <f t="shared" si="1"/>
        <v>II</v>
      </c>
      <c r="C16" s="10">
        <f t="shared" si="2"/>
        <v>26598.626</v>
      </c>
      <c r="D16" s="12" t="str">
        <f t="shared" si="3"/>
        <v>vis</v>
      </c>
      <c r="E16" s="45">
        <f>VLOOKUP(C16,aCTIVE!C$21:E$973,3,FALSE)</f>
        <v>-9493.4864063574933</v>
      </c>
      <c r="F16" s="3" t="s">
        <v>58</v>
      </c>
      <c r="G16" s="12" t="str">
        <f t="shared" si="4"/>
        <v>26598.626</v>
      </c>
      <c r="H16" s="10">
        <f t="shared" si="5"/>
        <v>-5376.5</v>
      </c>
      <c r="I16" s="46" t="s">
        <v>75</v>
      </c>
      <c r="J16" s="47" t="s">
        <v>76</v>
      </c>
      <c r="K16" s="46">
        <v>-5376.5</v>
      </c>
      <c r="L16" s="46" t="s">
        <v>77</v>
      </c>
      <c r="M16" s="47" t="s">
        <v>63</v>
      </c>
      <c r="N16" s="47"/>
      <c r="O16" s="48" t="s">
        <v>64</v>
      </c>
      <c r="P16" s="49" t="s">
        <v>65</v>
      </c>
    </row>
    <row r="17" spans="1:16" ht="12.75" customHeight="1" thickBot="1" x14ac:dyDescent="0.25">
      <c r="A17" s="10" t="str">
        <f t="shared" si="0"/>
        <v>IBVS 195 </v>
      </c>
      <c r="B17" s="3" t="str">
        <f t="shared" si="1"/>
        <v>I</v>
      </c>
      <c r="C17" s="10">
        <f t="shared" si="2"/>
        <v>26624.621999999999</v>
      </c>
      <c r="D17" s="12" t="str">
        <f t="shared" si="3"/>
        <v>vis</v>
      </c>
      <c r="E17" s="45">
        <f>VLOOKUP(C17,aCTIVE!C$21:E$973,3,FALSE)</f>
        <v>-9483.9583766283977</v>
      </c>
      <c r="F17" s="3" t="s">
        <v>58</v>
      </c>
      <c r="G17" s="12" t="str">
        <f t="shared" si="4"/>
        <v>26624.622</v>
      </c>
      <c r="H17" s="10">
        <f t="shared" si="5"/>
        <v>-5367</v>
      </c>
      <c r="I17" s="46" t="s">
        <v>78</v>
      </c>
      <c r="J17" s="47" t="s">
        <v>79</v>
      </c>
      <c r="K17" s="46">
        <v>-5367</v>
      </c>
      <c r="L17" s="46" t="s">
        <v>80</v>
      </c>
      <c r="M17" s="47" t="s">
        <v>63</v>
      </c>
      <c r="N17" s="47"/>
      <c r="O17" s="48" t="s">
        <v>64</v>
      </c>
      <c r="P17" s="49" t="s">
        <v>65</v>
      </c>
    </row>
    <row r="18" spans="1:16" ht="12.75" customHeight="1" thickBot="1" x14ac:dyDescent="0.25">
      <c r="A18" s="10" t="str">
        <f t="shared" si="0"/>
        <v>IBVS 195 </v>
      </c>
      <c r="B18" s="3" t="str">
        <f t="shared" si="1"/>
        <v>II</v>
      </c>
      <c r="C18" s="10">
        <f t="shared" si="2"/>
        <v>26650.373</v>
      </c>
      <c r="D18" s="12" t="str">
        <f t="shared" si="3"/>
        <v>vis</v>
      </c>
      <c r="E18" s="45">
        <f>VLOOKUP(C18,aCTIVE!C$21:E$973,3,FALSE)</f>
        <v>-9474.5201440713154</v>
      </c>
      <c r="F18" s="3" t="s">
        <v>58</v>
      </c>
      <c r="G18" s="12" t="str">
        <f t="shared" si="4"/>
        <v>26650.373</v>
      </c>
      <c r="H18" s="10">
        <f t="shared" si="5"/>
        <v>-5357.5</v>
      </c>
      <c r="I18" s="46" t="s">
        <v>81</v>
      </c>
      <c r="J18" s="47" t="s">
        <v>82</v>
      </c>
      <c r="K18" s="46">
        <v>-5357.5</v>
      </c>
      <c r="L18" s="46" t="s">
        <v>83</v>
      </c>
      <c r="M18" s="47" t="s">
        <v>63</v>
      </c>
      <c r="N18" s="47"/>
      <c r="O18" s="48" t="s">
        <v>64</v>
      </c>
      <c r="P18" s="49" t="s">
        <v>65</v>
      </c>
    </row>
    <row r="19" spans="1:16" ht="12.75" customHeight="1" thickBot="1" x14ac:dyDescent="0.25">
      <c r="A19" s="10" t="str">
        <f t="shared" si="0"/>
        <v>IBVS 195 </v>
      </c>
      <c r="B19" s="3" t="str">
        <f t="shared" si="1"/>
        <v>I</v>
      </c>
      <c r="C19" s="10">
        <f t="shared" si="2"/>
        <v>26981.522000000001</v>
      </c>
      <c r="D19" s="12" t="str">
        <f t="shared" si="3"/>
        <v>vis</v>
      </c>
      <c r="E19" s="45">
        <f>VLOOKUP(C19,aCTIVE!C$21:E$973,3,FALSE)</f>
        <v>-9353.1477207461885</v>
      </c>
      <c r="F19" s="3" t="s">
        <v>58</v>
      </c>
      <c r="G19" s="12" t="str">
        <f t="shared" si="4"/>
        <v>26981.522</v>
      </c>
      <c r="H19" s="10">
        <f t="shared" si="5"/>
        <v>-5236</v>
      </c>
      <c r="I19" s="46" t="s">
        <v>84</v>
      </c>
      <c r="J19" s="47" t="s">
        <v>85</v>
      </c>
      <c r="K19" s="46">
        <v>-5236</v>
      </c>
      <c r="L19" s="46" t="s">
        <v>86</v>
      </c>
      <c r="M19" s="47" t="s">
        <v>63</v>
      </c>
      <c r="N19" s="47"/>
      <c r="O19" s="48" t="s">
        <v>64</v>
      </c>
      <c r="P19" s="49" t="s">
        <v>65</v>
      </c>
    </row>
    <row r="20" spans="1:16" ht="12.75" customHeight="1" thickBot="1" x14ac:dyDescent="0.25">
      <c r="A20" s="10" t="str">
        <f t="shared" si="0"/>
        <v>IBVS 195 </v>
      </c>
      <c r="B20" s="3" t="str">
        <f t="shared" si="1"/>
        <v>I</v>
      </c>
      <c r="C20" s="10">
        <f t="shared" si="2"/>
        <v>27099.309000000001</v>
      </c>
      <c r="D20" s="12" t="str">
        <f t="shared" si="3"/>
        <v>vis</v>
      </c>
      <c r="E20" s="45">
        <f>VLOOKUP(C20,aCTIVE!C$21:E$973,3,FALSE)</f>
        <v>-9309.9765391143646</v>
      </c>
      <c r="F20" s="3" t="s">
        <v>58</v>
      </c>
      <c r="G20" s="12" t="str">
        <f t="shared" si="4"/>
        <v>27099.309</v>
      </c>
      <c r="H20" s="10">
        <f t="shared" si="5"/>
        <v>-5193</v>
      </c>
      <c r="I20" s="46" t="s">
        <v>87</v>
      </c>
      <c r="J20" s="47" t="s">
        <v>88</v>
      </c>
      <c r="K20" s="46">
        <v>-5193</v>
      </c>
      <c r="L20" s="46" t="s">
        <v>89</v>
      </c>
      <c r="M20" s="47" t="s">
        <v>63</v>
      </c>
      <c r="N20" s="47"/>
      <c r="O20" s="48" t="s">
        <v>64</v>
      </c>
      <c r="P20" s="49" t="s">
        <v>65</v>
      </c>
    </row>
    <row r="21" spans="1:16" ht="12.75" customHeight="1" thickBot="1" x14ac:dyDescent="0.25">
      <c r="A21" s="10" t="str">
        <f t="shared" si="0"/>
        <v>IBVS 195 </v>
      </c>
      <c r="B21" s="3" t="str">
        <f t="shared" si="1"/>
        <v>II</v>
      </c>
      <c r="C21" s="10">
        <f t="shared" si="2"/>
        <v>36824.527999999998</v>
      </c>
      <c r="D21" s="12" t="str">
        <f t="shared" si="3"/>
        <v>vis</v>
      </c>
      <c r="E21" s="45">
        <f>VLOOKUP(C21,aCTIVE!C$21:E$973,3,FALSE)</f>
        <v>-5745.4983211594035</v>
      </c>
      <c r="F21" s="3" t="s">
        <v>58</v>
      </c>
      <c r="G21" s="12" t="str">
        <f t="shared" si="4"/>
        <v>36824.528</v>
      </c>
      <c r="H21" s="10">
        <f t="shared" si="5"/>
        <v>-1628.5</v>
      </c>
      <c r="I21" s="46" t="s">
        <v>90</v>
      </c>
      <c r="J21" s="47" t="s">
        <v>91</v>
      </c>
      <c r="K21" s="46">
        <v>-1628.5</v>
      </c>
      <c r="L21" s="46" t="s">
        <v>92</v>
      </c>
      <c r="M21" s="47" t="s">
        <v>63</v>
      </c>
      <c r="N21" s="47"/>
      <c r="O21" s="48" t="s">
        <v>64</v>
      </c>
      <c r="P21" s="49" t="s">
        <v>65</v>
      </c>
    </row>
    <row r="22" spans="1:16" ht="12.75" customHeight="1" thickBot="1" x14ac:dyDescent="0.25">
      <c r="A22" s="10" t="str">
        <f t="shared" si="0"/>
        <v>IBVS 195 </v>
      </c>
      <c r="B22" s="3" t="str">
        <f t="shared" si="1"/>
        <v>II</v>
      </c>
      <c r="C22" s="10">
        <f t="shared" si="2"/>
        <v>36851.555999999997</v>
      </c>
      <c r="D22" s="12" t="str">
        <f t="shared" si="3"/>
        <v>vis</v>
      </c>
      <c r="E22" s="45">
        <f>VLOOKUP(C22,aCTIVE!C$21:E$973,3,FALSE)</f>
        <v>-5735.5920437506493</v>
      </c>
      <c r="F22" s="3" t="s">
        <v>58</v>
      </c>
      <c r="G22" s="12" t="str">
        <f t="shared" si="4"/>
        <v>36851.556</v>
      </c>
      <c r="H22" s="10">
        <f t="shared" si="5"/>
        <v>-1618.5</v>
      </c>
      <c r="I22" s="46" t="s">
        <v>93</v>
      </c>
      <c r="J22" s="47" t="s">
        <v>94</v>
      </c>
      <c r="K22" s="46">
        <v>-1618.5</v>
      </c>
      <c r="L22" s="46" t="s">
        <v>95</v>
      </c>
      <c r="M22" s="47" t="s">
        <v>63</v>
      </c>
      <c r="N22" s="47"/>
      <c r="O22" s="48" t="s">
        <v>64</v>
      </c>
      <c r="P22" s="49" t="s">
        <v>65</v>
      </c>
    </row>
    <row r="23" spans="1:16" ht="12.75" customHeight="1" thickBot="1" x14ac:dyDescent="0.25">
      <c r="A23" s="10" t="str">
        <f t="shared" si="0"/>
        <v>IBVS 195 </v>
      </c>
      <c r="B23" s="3" t="str">
        <f t="shared" si="1"/>
        <v>II</v>
      </c>
      <c r="C23" s="10">
        <f t="shared" si="2"/>
        <v>36895.404000000002</v>
      </c>
      <c r="D23" s="12" t="str">
        <f t="shared" si="3"/>
        <v>vis</v>
      </c>
      <c r="E23" s="45">
        <f>VLOOKUP(C23,aCTIVE!C$21:E$973,3,FALSE)</f>
        <v>-5719.5209155939565</v>
      </c>
      <c r="F23" s="3" t="s">
        <v>58</v>
      </c>
      <c r="G23" s="12" t="str">
        <f t="shared" si="4"/>
        <v>36895.404</v>
      </c>
      <c r="H23" s="10">
        <f t="shared" si="5"/>
        <v>-1602.5</v>
      </c>
      <c r="I23" s="46" t="s">
        <v>96</v>
      </c>
      <c r="J23" s="47" t="s">
        <v>97</v>
      </c>
      <c r="K23" s="46">
        <v>-1602.5</v>
      </c>
      <c r="L23" s="46" t="s">
        <v>98</v>
      </c>
      <c r="M23" s="47" t="s">
        <v>63</v>
      </c>
      <c r="N23" s="47"/>
      <c r="O23" s="48" t="s">
        <v>64</v>
      </c>
      <c r="P23" s="49" t="s">
        <v>65</v>
      </c>
    </row>
    <row r="24" spans="1:16" ht="12.75" customHeight="1" thickBot="1" x14ac:dyDescent="0.25">
      <c r="A24" s="10" t="str">
        <f t="shared" si="0"/>
        <v>IBVS 195 </v>
      </c>
      <c r="B24" s="3" t="str">
        <f t="shared" si="1"/>
        <v>II</v>
      </c>
      <c r="C24" s="10">
        <f t="shared" si="2"/>
        <v>37315.267</v>
      </c>
      <c r="D24" s="12" t="str">
        <f t="shared" si="3"/>
        <v>vis</v>
      </c>
      <c r="E24" s="45">
        <f>VLOOKUP(C24,aCTIVE!C$21:E$973,3,FALSE)</f>
        <v>-5565.6331195427601</v>
      </c>
      <c r="F24" s="3" t="s">
        <v>58</v>
      </c>
      <c r="G24" s="12" t="str">
        <f t="shared" si="4"/>
        <v>37315.267</v>
      </c>
      <c r="H24" s="10">
        <f t="shared" si="5"/>
        <v>-1448.5</v>
      </c>
      <c r="I24" s="46" t="s">
        <v>99</v>
      </c>
      <c r="J24" s="47" t="s">
        <v>100</v>
      </c>
      <c r="K24" s="46">
        <v>-1448.5</v>
      </c>
      <c r="L24" s="46" t="s">
        <v>101</v>
      </c>
      <c r="M24" s="47" t="s">
        <v>63</v>
      </c>
      <c r="N24" s="47"/>
      <c r="O24" s="48" t="s">
        <v>64</v>
      </c>
      <c r="P24" s="49" t="s">
        <v>65</v>
      </c>
    </row>
    <row r="25" spans="1:16" ht="12.75" customHeight="1" thickBot="1" x14ac:dyDescent="0.25">
      <c r="A25" s="10" t="str">
        <f t="shared" si="0"/>
        <v>IBVS 195 </v>
      </c>
      <c r="B25" s="3" t="str">
        <f t="shared" si="1"/>
        <v>I</v>
      </c>
      <c r="C25" s="10">
        <f t="shared" si="2"/>
        <v>37696.26</v>
      </c>
      <c r="D25" s="12" t="str">
        <f t="shared" si="3"/>
        <v>vis</v>
      </c>
      <c r="E25" s="45">
        <f>VLOOKUP(C25,aCTIVE!C$21:E$973,3,FALSE)</f>
        <v>-5425.9919197205945</v>
      </c>
      <c r="F25" s="3" t="s">
        <v>58</v>
      </c>
      <c r="G25" s="12" t="str">
        <f t="shared" si="4"/>
        <v>37696.260</v>
      </c>
      <c r="H25" s="10">
        <f t="shared" si="5"/>
        <v>-1309</v>
      </c>
      <c r="I25" s="46" t="s">
        <v>102</v>
      </c>
      <c r="J25" s="47" t="s">
        <v>103</v>
      </c>
      <c r="K25" s="46">
        <v>-1309</v>
      </c>
      <c r="L25" s="46" t="s">
        <v>104</v>
      </c>
      <c r="M25" s="47" t="s">
        <v>63</v>
      </c>
      <c r="N25" s="47"/>
      <c r="O25" s="48" t="s">
        <v>64</v>
      </c>
      <c r="P25" s="49" t="s">
        <v>65</v>
      </c>
    </row>
    <row r="26" spans="1:16" ht="12.75" customHeight="1" thickBot="1" x14ac:dyDescent="0.25">
      <c r="A26" s="10" t="str">
        <f t="shared" si="0"/>
        <v>IBVS 195 </v>
      </c>
      <c r="B26" s="3" t="str">
        <f t="shared" si="1"/>
        <v>I</v>
      </c>
      <c r="C26" s="10">
        <f t="shared" si="2"/>
        <v>38708.394</v>
      </c>
      <c r="D26" s="12" t="str">
        <f t="shared" si="3"/>
        <v>vis</v>
      </c>
      <c r="E26" s="45">
        <f>VLOOKUP(C26,aCTIVE!C$21:E$973,3,FALSE)</f>
        <v>-5055.0255078946375</v>
      </c>
      <c r="F26" s="3" t="s">
        <v>58</v>
      </c>
      <c r="G26" s="12" t="str">
        <f t="shared" si="4"/>
        <v>38708.394</v>
      </c>
      <c r="H26" s="10">
        <f t="shared" si="5"/>
        <v>-938</v>
      </c>
      <c r="I26" s="46" t="s">
        <v>105</v>
      </c>
      <c r="J26" s="47" t="s">
        <v>106</v>
      </c>
      <c r="K26" s="46">
        <v>-938</v>
      </c>
      <c r="L26" s="46" t="s">
        <v>107</v>
      </c>
      <c r="M26" s="47" t="s">
        <v>63</v>
      </c>
      <c r="N26" s="47"/>
      <c r="O26" s="48" t="s">
        <v>64</v>
      </c>
      <c r="P26" s="49" t="s">
        <v>65</v>
      </c>
    </row>
    <row r="27" spans="1:16" ht="12.75" customHeight="1" thickBot="1" x14ac:dyDescent="0.25">
      <c r="A27" s="10" t="str">
        <f t="shared" si="0"/>
        <v>IBVS 195 </v>
      </c>
      <c r="B27" s="3" t="str">
        <f t="shared" si="1"/>
        <v>I</v>
      </c>
      <c r="C27" s="10">
        <f t="shared" si="2"/>
        <v>38760.285000000003</v>
      </c>
      <c r="D27" s="12" t="str">
        <f t="shared" si="3"/>
        <v>vis</v>
      </c>
      <c r="E27" s="45">
        <f>VLOOKUP(C27,aCTIVE!C$21:E$973,3,FALSE)</f>
        <v>-5036.00646686246</v>
      </c>
      <c r="F27" s="3" t="s">
        <v>58</v>
      </c>
      <c r="G27" s="12" t="str">
        <f t="shared" si="4"/>
        <v>38760.285</v>
      </c>
      <c r="H27" s="10">
        <f t="shared" si="5"/>
        <v>-919</v>
      </c>
      <c r="I27" s="46" t="s">
        <v>108</v>
      </c>
      <c r="J27" s="47" t="s">
        <v>109</v>
      </c>
      <c r="K27" s="46">
        <v>-919</v>
      </c>
      <c r="L27" s="46" t="s">
        <v>110</v>
      </c>
      <c r="M27" s="47" t="s">
        <v>63</v>
      </c>
      <c r="N27" s="47"/>
      <c r="O27" s="48" t="s">
        <v>64</v>
      </c>
      <c r="P27" s="49" t="s">
        <v>65</v>
      </c>
    </row>
    <row r="28" spans="1:16" ht="12.75" customHeight="1" thickBot="1" x14ac:dyDescent="0.25">
      <c r="A28" s="10" t="str">
        <f t="shared" si="0"/>
        <v>IBVS 195 </v>
      </c>
      <c r="B28" s="3" t="str">
        <f t="shared" si="1"/>
        <v>I</v>
      </c>
      <c r="C28" s="10">
        <f t="shared" si="2"/>
        <v>38995.639000000003</v>
      </c>
      <c r="D28" s="12" t="str">
        <f t="shared" si="3"/>
        <v>vis</v>
      </c>
      <c r="E28" s="45">
        <f>VLOOKUP(C28,aCTIVE!C$21:E$973,3,FALSE)</f>
        <v>-4949.7447377940898</v>
      </c>
      <c r="F28" s="3" t="s">
        <v>58</v>
      </c>
      <c r="G28" s="12" t="str">
        <f t="shared" si="4"/>
        <v>38995.639</v>
      </c>
      <c r="H28" s="10">
        <f t="shared" si="5"/>
        <v>-833</v>
      </c>
      <c r="I28" s="46" t="s">
        <v>111</v>
      </c>
      <c r="J28" s="47" t="s">
        <v>112</v>
      </c>
      <c r="K28" s="46">
        <v>-833</v>
      </c>
      <c r="L28" s="46" t="s">
        <v>113</v>
      </c>
      <c r="M28" s="47" t="s">
        <v>63</v>
      </c>
      <c r="N28" s="47"/>
      <c r="O28" s="48" t="s">
        <v>64</v>
      </c>
      <c r="P28" s="49" t="s">
        <v>65</v>
      </c>
    </row>
    <row r="29" spans="1:16" ht="12.75" customHeight="1" thickBot="1" x14ac:dyDescent="0.25">
      <c r="A29" s="10" t="str">
        <f t="shared" si="0"/>
        <v>IBVS 195 </v>
      </c>
      <c r="B29" s="3" t="str">
        <f t="shared" si="1"/>
        <v>I</v>
      </c>
      <c r="C29" s="10">
        <f t="shared" si="2"/>
        <v>39442.408000000003</v>
      </c>
      <c r="D29" s="12" t="str">
        <f t="shared" si="3"/>
        <v>vis</v>
      </c>
      <c r="E29" s="45">
        <f>VLOOKUP(C29,aCTIVE!C$21:E$973,3,FALSE)</f>
        <v>-4785.9953796606096</v>
      </c>
      <c r="F29" s="3" t="s">
        <v>58</v>
      </c>
      <c r="G29" s="12" t="str">
        <f t="shared" si="4"/>
        <v>39442.408</v>
      </c>
      <c r="H29" s="10">
        <f t="shared" si="5"/>
        <v>-669</v>
      </c>
      <c r="I29" s="46" t="s">
        <v>114</v>
      </c>
      <c r="J29" s="47" t="s">
        <v>115</v>
      </c>
      <c r="K29" s="46">
        <v>-669</v>
      </c>
      <c r="L29" s="46" t="s">
        <v>116</v>
      </c>
      <c r="M29" s="47" t="s">
        <v>63</v>
      </c>
      <c r="N29" s="47"/>
      <c r="O29" s="48" t="s">
        <v>64</v>
      </c>
      <c r="P29" s="49" t="s">
        <v>65</v>
      </c>
    </row>
    <row r="30" spans="1:16" ht="12.75" customHeight="1" thickBot="1" x14ac:dyDescent="0.25">
      <c r="A30" s="10" t="str">
        <f t="shared" si="0"/>
        <v>IBVS 195 </v>
      </c>
      <c r="B30" s="3" t="str">
        <f t="shared" si="1"/>
        <v>II</v>
      </c>
      <c r="C30" s="10">
        <f t="shared" si="2"/>
        <v>39443.404999999999</v>
      </c>
      <c r="D30" s="12" t="str">
        <f t="shared" si="3"/>
        <v>vis</v>
      </c>
      <c r="E30" s="45">
        <f>VLOOKUP(C30,aCTIVE!C$21:E$973,3,FALSE)</f>
        <v>-4785.6299601483825</v>
      </c>
      <c r="F30" s="3" t="s">
        <v>58</v>
      </c>
      <c r="G30" s="12" t="str">
        <f t="shared" si="4"/>
        <v>39443.405</v>
      </c>
      <c r="H30" s="10">
        <f t="shared" si="5"/>
        <v>-668.5</v>
      </c>
      <c r="I30" s="46" t="s">
        <v>117</v>
      </c>
      <c r="J30" s="47" t="s">
        <v>118</v>
      </c>
      <c r="K30" s="46">
        <v>-668.5</v>
      </c>
      <c r="L30" s="46" t="s">
        <v>119</v>
      </c>
      <c r="M30" s="47" t="s">
        <v>63</v>
      </c>
      <c r="N30" s="47"/>
      <c r="O30" s="48" t="s">
        <v>64</v>
      </c>
      <c r="P30" s="49" t="s">
        <v>65</v>
      </c>
    </row>
    <row r="31" spans="1:16" ht="12.75" customHeight="1" thickBot="1" x14ac:dyDescent="0.25">
      <c r="A31" s="10" t="str">
        <f t="shared" si="0"/>
        <v>IBVS 195 </v>
      </c>
      <c r="B31" s="3" t="str">
        <f t="shared" si="1"/>
        <v>I</v>
      </c>
      <c r="C31" s="10">
        <f t="shared" si="2"/>
        <v>39444.404000000002</v>
      </c>
      <c r="D31" s="12" t="str">
        <f t="shared" si="3"/>
        <v>vis</v>
      </c>
      <c r="E31" s="45">
        <f>VLOOKUP(C31,aCTIVE!C$21:E$973,3,FALSE)</f>
        <v>-4785.263807598013</v>
      </c>
      <c r="F31" s="3" t="s">
        <v>58</v>
      </c>
      <c r="G31" s="12" t="str">
        <f t="shared" si="4"/>
        <v>39444.404</v>
      </c>
      <c r="H31" s="10">
        <f t="shared" si="5"/>
        <v>-668</v>
      </c>
      <c r="I31" s="46" t="s">
        <v>120</v>
      </c>
      <c r="J31" s="47" t="s">
        <v>121</v>
      </c>
      <c r="K31" s="46">
        <v>-668</v>
      </c>
      <c r="L31" s="46" t="s">
        <v>122</v>
      </c>
      <c r="M31" s="47" t="s">
        <v>63</v>
      </c>
      <c r="N31" s="47"/>
      <c r="O31" s="48" t="s">
        <v>64</v>
      </c>
      <c r="P31" s="49" t="s">
        <v>65</v>
      </c>
    </row>
    <row r="32" spans="1:16" ht="12.75" customHeight="1" thickBot="1" x14ac:dyDescent="0.25">
      <c r="A32" s="10" t="str">
        <f t="shared" si="0"/>
        <v> AA 25.97 </v>
      </c>
      <c r="B32" s="3" t="str">
        <f t="shared" si="1"/>
        <v>II</v>
      </c>
      <c r="C32" s="10">
        <f t="shared" si="2"/>
        <v>41230.841999999997</v>
      </c>
      <c r="D32" s="12" t="str">
        <f t="shared" si="3"/>
        <v>vis</v>
      </c>
      <c r="E32" s="45">
        <f>VLOOKUP(C32,aCTIVE!C$21:E$973,3,FALSE)</f>
        <v>-4130.5002142303974</v>
      </c>
      <c r="F32" s="3" t="s">
        <v>58</v>
      </c>
      <c r="G32" s="12" t="str">
        <f t="shared" si="4"/>
        <v>41230.8420</v>
      </c>
      <c r="H32" s="10">
        <f t="shared" si="5"/>
        <v>-13.5</v>
      </c>
      <c r="I32" s="46" t="s">
        <v>123</v>
      </c>
      <c r="J32" s="47" t="s">
        <v>124</v>
      </c>
      <c r="K32" s="46">
        <v>-13.5</v>
      </c>
      <c r="L32" s="46" t="s">
        <v>125</v>
      </c>
      <c r="M32" s="47" t="s">
        <v>126</v>
      </c>
      <c r="N32" s="47" t="s">
        <v>127</v>
      </c>
      <c r="O32" s="48" t="s">
        <v>128</v>
      </c>
      <c r="P32" s="48" t="s">
        <v>129</v>
      </c>
    </row>
    <row r="33" spans="1:16" ht="12.75" customHeight="1" thickBot="1" x14ac:dyDescent="0.25">
      <c r="A33" s="10" t="str">
        <f t="shared" si="0"/>
        <v> AA 25.97 </v>
      </c>
      <c r="B33" s="3" t="str">
        <f t="shared" si="1"/>
        <v>I</v>
      </c>
      <c r="C33" s="10">
        <f t="shared" si="2"/>
        <v>41256.7621</v>
      </c>
      <c r="D33" s="12" t="str">
        <f t="shared" si="3"/>
        <v>vis</v>
      </c>
      <c r="E33" s="45">
        <f>VLOOKUP(C33,aCTIVE!C$21:E$973,3,FALSE)</f>
        <v>-4121.0000032986718</v>
      </c>
      <c r="F33" s="3" t="s">
        <v>58</v>
      </c>
      <c r="G33" s="12" t="str">
        <f t="shared" si="4"/>
        <v>41256.7621</v>
      </c>
      <c r="H33" s="10">
        <f t="shared" si="5"/>
        <v>-4</v>
      </c>
      <c r="I33" s="46" t="s">
        <v>130</v>
      </c>
      <c r="J33" s="47" t="s">
        <v>131</v>
      </c>
      <c r="K33" s="46">
        <v>-4</v>
      </c>
      <c r="L33" s="46" t="s">
        <v>132</v>
      </c>
      <c r="M33" s="47" t="s">
        <v>126</v>
      </c>
      <c r="N33" s="47" t="s">
        <v>127</v>
      </c>
      <c r="O33" s="48" t="s">
        <v>133</v>
      </c>
      <c r="P33" s="48" t="s">
        <v>129</v>
      </c>
    </row>
    <row r="34" spans="1:16" ht="12.75" customHeight="1" thickBot="1" x14ac:dyDescent="0.25">
      <c r="A34" s="10" t="str">
        <f t="shared" si="0"/>
        <v> AA 25.97 </v>
      </c>
      <c r="B34" s="3" t="str">
        <f t="shared" si="1"/>
        <v>I</v>
      </c>
      <c r="C34" s="10">
        <f t="shared" si="2"/>
        <v>41267.675999999999</v>
      </c>
      <c r="D34" s="12" t="str">
        <f t="shared" si="3"/>
        <v>vis</v>
      </c>
      <c r="E34" s="45">
        <f>VLOOKUP(C34,aCTIVE!C$21:E$973,3,FALSE)</f>
        <v>-4116.999850826739</v>
      </c>
      <c r="F34" s="3" t="s">
        <v>58</v>
      </c>
      <c r="G34" s="12" t="str">
        <f t="shared" si="4"/>
        <v>41267.6760</v>
      </c>
      <c r="H34" s="10">
        <f t="shared" si="5"/>
        <v>0</v>
      </c>
      <c r="I34" s="46" t="s">
        <v>134</v>
      </c>
      <c r="J34" s="47" t="s">
        <v>135</v>
      </c>
      <c r="K34" s="46">
        <v>0</v>
      </c>
      <c r="L34" s="46" t="s">
        <v>136</v>
      </c>
      <c r="M34" s="47" t="s">
        <v>126</v>
      </c>
      <c r="N34" s="47" t="s">
        <v>127</v>
      </c>
      <c r="O34" s="48" t="s">
        <v>133</v>
      </c>
      <c r="P34" s="48" t="s">
        <v>129</v>
      </c>
    </row>
    <row r="35" spans="1:16" ht="12.75" customHeight="1" thickBot="1" x14ac:dyDescent="0.25">
      <c r="A35" s="10" t="str">
        <f t="shared" si="0"/>
        <v> AA 25.97 </v>
      </c>
      <c r="B35" s="3" t="str">
        <f t="shared" si="1"/>
        <v>I</v>
      </c>
      <c r="C35" s="10">
        <f t="shared" si="2"/>
        <v>41286.7745</v>
      </c>
      <c r="D35" s="12" t="str">
        <f t="shared" si="3"/>
        <v>vis</v>
      </c>
      <c r="E35" s="45">
        <f>VLOOKUP(C35,aCTIVE!C$21:E$973,3,FALSE)</f>
        <v>-4109.9998863790888</v>
      </c>
      <c r="F35" s="3" t="s">
        <v>58</v>
      </c>
      <c r="G35" s="12" t="str">
        <f t="shared" si="4"/>
        <v>41286.7745</v>
      </c>
      <c r="H35" s="10">
        <f t="shared" si="5"/>
        <v>7</v>
      </c>
      <c r="I35" s="46" t="s">
        <v>137</v>
      </c>
      <c r="J35" s="47" t="s">
        <v>138</v>
      </c>
      <c r="K35" s="46">
        <v>7</v>
      </c>
      <c r="L35" s="46" t="s">
        <v>139</v>
      </c>
      <c r="M35" s="47" t="s">
        <v>126</v>
      </c>
      <c r="N35" s="47" t="s">
        <v>127</v>
      </c>
      <c r="O35" s="48" t="s">
        <v>133</v>
      </c>
      <c r="P35" s="48" t="s">
        <v>129</v>
      </c>
    </row>
    <row r="36" spans="1:16" ht="12.75" customHeight="1" thickBot="1" x14ac:dyDescent="0.25">
      <c r="A36" s="10" t="str">
        <f t="shared" si="0"/>
        <v> AA 25.97 </v>
      </c>
      <c r="B36" s="3" t="str">
        <f t="shared" si="1"/>
        <v>I</v>
      </c>
      <c r="C36" s="10">
        <f t="shared" si="2"/>
        <v>41297.6878</v>
      </c>
      <c r="D36" s="12" t="str">
        <f t="shared" si="3"/>
        <v>vis</v>
      </c>
      <c r="E36" s="45">
        <f>VLOOKUP(C36,aCTIVE!C$21:E$973,3,FALSE)</f>
        <v>-4105.9999538185975</v>
      </c>
      <c r="F36" s="3" t="s">
        <v>58</v>
      </c>
      <c r="G36" s="12" t="str">
        <f t="shared" si="4"/>
        <v>41297.6878</v>
      </c>
      <c r="H36" s="10">
        <f t="shared" si="5"/>
        <v>11</v>
      </c>
      <c r="I36" s="46" t="s">
        <v>140</v>
      </c>
      <c r="J36" s="47" t="s">
        <v>141</v>
      </c>
      <c r="K36" s="46">
        <v>11</v>
      </c>
      <c r="L36" s="46" t="s">
        <v>142</v>
      </c>
      <c r="M36" s="47" t="s">
        <v>126</v>
      </c>
      <c r="N36" s="47" t="s">
        <v>127</v>
      </c>
      <c r="O36" s="48" t="s">
        <v>133</v>
      </c>
      <c r="P36" s="48" t="s">
        <v>129</v>
      </c>
    </row>
    <row r="37" spans="1:16" ht="12.75" customHeight="1" thickBot="1" x14ac:dyDescent="0.25">
      <c r="A37" s="10" t="str">
        <f t="shared" si="0"/>
        <v> AA 25.97 </v>
      </c>
      <c r="B37" s="3" t="str">
        <f t="shared" si="1"/>
        <v>II</v>
      </c>
      <c r="C37" s="10">
        <f t="shared" si="2"/>
        <v>41312.693200000002</v>
      </c>
      <c r="D37" s="12" t="str">
        <f t="shared" si="3"/>
        <v>vis</v>
      </c>
      <c r="E37" s="45">
        <f>VLOOKUP(C37,aCTIVE!C$21:E$973,3,FALSE)</f>
        <v>-4100.5001885740612</v>
      </c>
      <c r="F37" s="3" t="s">
        <v>58</v>
      </c>
      <c r="G37" s="12" t="str">
        <f t="shared" si="4"/>
        <v>41312.6932</v>
      </c>
      <c r="H37" s="10">
        <f t="shared" si="5"/>
        <v>16.5</v>
      </c>
      <c r="I37" s="46" t="s">
        <v>143</v>
      </c>
      <c r="J37" s="47" t="s">
        <v>144</v>
      </c>
      <c r="K37" s="46">
        <v>16.5</v>
      </c>
      <c r="L37" s="46" t="s">
        <v>125</v>
      </c>
      <c r="M37" s="47" t="s">
        <v>126</v>
      </c>
      <c r="N37" s="47" t="s">
        <v>127</v>
      </c>
      <c r="O37" s="48" t="s">
        <v>133</v>
      </c>
      <c r="P37" s="48" t="s">
        <v>129</v>
      </c>
    </row>
    <row r="38" spans="1:16" ht="12.75" customHeight="1" thickBot="1" x14ac:dyDescent="0.25">
      <c r="A38" s="10" t="str">
        <f t="shared" si="0"/>
        <v> AA 25.97 </v>
      </c>
      <c r="B38" s="3" t="str">
        <f t="shared" si="1"/>
        <v>II</v>
      </c>
      <c r="C38" s="10">
        <f t="shared" si="2"/>
        <v>41623.728600000002</v>
      </c>
      <c r="D38" s="12" t="str">
        <f t="shared" si="3"/>
        <v>vis</v>
      </c>
      <c r="E38" s="45">
        <f>VLOOKUP(C38,aCTIVE!C$21:E$973,3,FALSE)</f>
        <v>-3986.4997832039699</v>
      </c>
      <c r="F38" s="3" t="s">
        <v>58</v>
      </c>
      <c r="G38" s="12" t="str">
        <f t="shared" si="4"/>
        <v>41623.7286</v>
      </c>
      <c r="H38" s="10">
        <f t="shared" si="5"/>
        <v>130.5</v>
      </c>
      <c r="I38" s="46" t="s">
        <v>145</v>
      </c>
      <c r="J38" s="47" t="s">
        <v>146</v>
      </c>
      <c r="K38" s="46">
        <v>130.5</v>
      </c>
      <c r="L38" s="46" t="s">
        <v>147</v>
      </c>
      <c r="M38" s="47" t="s">
        <v>126</v>
      </c>
      <c r="N38" s="47" t="s">
        <v>127</v>
      </c>
      <c r="O38" s="48" t="s">
        <v>133</v>
      </c>
      <c r="P38" s="48" t="s">
        <v>129</v>
      </c>
    </row>
    <row r="39" spans="1:16" ht="12.75" customHeight="1" thickBot="1" x14ac:dyDescent="0.25">
      <c r="A39" s="10" t="str">
        <f t="shared" si="0"/>
        <v> AA 25.97 </v>
      </c>
      <c r="B39" s="3" t="str">
        <f t="shared" si="1"/>
        <v>I</v>
      </c>
      <c r="C39" s="10">
        <f t="shared" si="2"/>
        <v>41638.7333</v>
      </c>
      <c r="D39" s="12" t="str">
        <f t="shared" si="3"/>
        <v>vis</v>
      </c>
      <c r="E39" s="45">
        <f>VLOOKUP(C39,aCTIVE!C$21:E$973,3,FALSE)</f>
        <v>-3981.000274522783</v>
      </c>
      <c r="F39" s="3" t="s">
        <v>58</v>
      </c>
      <c r="G39" s="12" t="str">
        <f t="shared" si="4"/>
        <v>41638.7333</v>
      </c>
      <c r="H39" s="10">
        <f t="shared" si="5"/>
        <v>136</v>
      </c>
      <c r="I39" s="46" t="s">
        <v>148</v>
      </c>
      <c r="J39" s="47" t="s">
        <v>149</v>
      </c>
      <c r="K39" s="46">
        <v>136</v>
      </c>
      <c r="L39" s="46" t="s">
        <v>150</v>
      </c>
      <c r="M39" s="47" t="s">
        <v>126</v>
      </c>
      <c r="N39" s="47" t="s">
        <v>127</v>
      </c>
      <c r="O39" s="48" t="s">
        <v>133</v>
      </c>
      <c r="P39" s="48" t="s">
        <v>129</v>
      </c>
    </row>
    <row r="40" spans="1:16" ht="12.75" customHeight="1" thickBot="1" x14ac:dyDescent="0.25">
      <c r="A40" s="10" t="str">
        <f t="shared" si="0"/>
        <v> AA 25.97 </v>
      </c>
      <c r="B40" s="3" t="str">
        <f t="shared" si="1"/>
        <v>II</v>
      </c>
      <c r="C40" s="10">
        <f t="shared" si="2"/>
        <v>41675.5674</v>
      </c>
      <c r="D40" s="12" t="str">
        <f t="shared" si="3"/>
        <v>vis</v>
      </c>
      <c r="E40" s="45">
        <f>VLOOKUP(C40,aCTIVE!C$21:E$973,3,FALSE)</f>
        <v>-3967.4998744672189</v>
      </c>
      <c r="F40" s="3" t="s">
        <v>58</v>
      </c>
      <c r="G40" s="12" t="str">
        <f t="shared" si="4"/>
        <v>41675.5674</v>
      </c>
      <c r="H40" s="10">
        <f t="shared" si="5"/>
        <v>149.5</v>
      </c>
      <c r="I40" s="46" t="s">
        <v>151</v>
      </c>
      <c r="J40" s="47" t="s">
        <v>152</v>
      </c>
      <c r="K40" s="46">
        <v>149.5</v>
      </c>
      <c r="L40" s="46" t="s">
        <v>153</v>
      </c>
      <c r="M40" s="47" t="s">
        <v>126</v>
      </c>
      <c r="N40" s="47" t="s">
        <v>127</v>
      </c>
      <c r="O40" s="48" t="s">
        <v>133</v>
      </c>
      <c r="P40" s="48" t="s">
        <v>129</v>
      </c>
    </row>
    <row r="41" spans="1:16" ht="12.75" customHeight="1" thickBot="1" x14ac:dyDescent="0.25">
      <c r="A41" s="10" t="str">
        <f t="shared" si="0"/>
        <v> AA 25.97 </v>
      </c>
      <c r="B41" s="3" t="str">
        <f t="shared" si="1"/>
        <v>I</v>
      </c>
      <c r="C41" s="10">
        <f t="shared" si="2"/>
        <v>41679.658900000002</v>
      </c>
      <c r="D41" s="12" t="str">
        <f t="shared" si="3"/>
        <v>vis</v>
      </c>
      <c r="E41" s="45">
        <f>VLOOKUP(C41,aCTIVE!C$21:E$973,3,FALSE)</f>
        <v>-3966.0002616946149</v>
      </c>
      <c r="F41" s="3" t="s">
        <v>58</v>
      </c>
      <c r="G41" s="12" t="str">
        <f t="shared" si="4"/>
        <v>41679.6589</v>
      </c>
      <c r="H41" s="10">
        <f t="shared" si="5"/>
        <v>151</v>
      </c>
      <c r="I41" s="46" t="s">
        <v>154</v>
      </c>
      <c r="J41" s="47" t="s">
        <v>155</v>
      </c>
      <c r="K41" s="46">
        <v>151</v>
      </c>
      <c r="L41" s="46" t="s">
        <v>150</v>
      </c>
      <c r="M41" s="47" t="s">
        <v>126</v>
      </c>
      <c r="N41" s="47" t="s">
        <v>127</v>
      </c>
      <c r="O41" s="48" t="s">
        <v>133</v>
      </c>
      <c r="P41" s="48" t="s">
        <v>129</v>
      </c>
    </row>
    <row r="42" spans="1:16" ht="12.75" customHeight="1" thickBot="1" x14ac:dyDescent="0.25">
      <c r="A42" s="10" t="str">
        <f t="shared" si="0"/>
        <v>VSB 38 </v>
      </c>
      <c r="B42" s="3" t="str">
        <f t="shared" si="1"/>
        <v>I</v>
      </c>
      <c r="C42" s="10">
        <f t="shared" si="2"/>
        <v>51881.034800000001</v>
      </c>
      <c r="D42" s="12" t="str">
        <f t="shared" si="3"/>
        <v>vis</v>
      </c>
      <c r="E42" s="45">
        <f>VLOOKUP(C42,aCTIVE!C$21:E$973,3,FALSE)</f>
        <v>-227.00145984545338</v>
      </c>
      <c r="F42" s="3" t="s">
        <v>58</v>
      </c>
      <c r="G42" s="12" t="str">
        <f t="shared" si="4"/>
        <v>51881.0348</v>
      </c>
      <c r="H42" s="10">
        <f t="shared" si="5"/>
        <v>3890</v>
      </c>
      <c r="I42" s="46" t="s">
        <v>156</v>
      </c>
      <c r="J42" s="47" t="s">
        <v>157</v>
      </c>
      <c r="K42" s="46">
        <v>3890</v>
      </c>
      <c r="L42" s="46" t="s">
        <v>158</v>
      </c>
      <c r="M42" s="47" t="s">
        <v>126</v>
      </c>
      <c r="N42" s="47" t="s">
        <v>127</v>
      </c>
      <c r="O42" s="48" t="s">
        <v>159</v>
      </c>
      <c r="P42" s="49" t="s">
        <v>160</v>
      </c>
    </row>
    <row r="43" spans="1:16" ht="12.75" customHeight="1" thickBot="1" x14ac:dyDescent="0.25">
      <c r="A43" s="10" t="str">
        <f t="shared" si="0"/>
        <v>VSB 40 </v>
      </c>
      <c r="B43" s="3" t="str">
        <f t="shared" si="1"/>
        <v>II</v>
      </c>
      <c r="C43" s="10">
        <f t="shared" si="2"/>
        <v>52589.053</v>
      </c>
      <c r="D43" s="12" t="str">
        <f t="shared" si="3"/>
        <v>vis</v>
      </c>
      <c r="E43" s="45">
        <f>VLOOKUP(C43,aCTIVE!C$21:E$973,3,FALSE)</f>
        <v>32.500711963292041</v>
      </c>
      <c r="F43" s="3" t="s">
        <v>58</v>
      </c>
      <c r="G43" s="12" t="str">
        <f t="shared" si="4"/>
        <v>52589.053</v>
      </c>
      <c r="H43" s="10">
        <f t="shared" si="5"/>
        <v>4149.5</v>
      </c>
      <c r="I43" s="46" t="s">
        <v>161</v>
      </c>
      <c r="J43" s="47" t="s">
        <v>162</v>
      </c>
      <c r="K43" s="46">
        <v>4149.5</v>
      </c>
      <c r="L43" s="46" t="s">
        <v>163</v>
      </c>
      <c r="M43" s="47" t="s">
        <v>126</v>
      </c>
      <c r="N43" s="47" t="s">
        <v>127</v>
      </c>
      <c r="O43" s="48" t="s">
        <v>164</v>
      </c>
      <c r="P43" s="49" t="s">
        <v>165</v>
      </c>
    </row>
    <row r="44" spans="1:16" ht="12.75" customHeight="1" thickBot="1" x14ac:dyDescent="0.25">
      <c r="A44" s="10" t="str">
        <f t="shared" si="0"/>
        <v>VSB 44 </v>
      </c>
      <c r="B44" s="3" t="str">
        <f t="shared" si="1"/>
        <v>I</v>
      </c>
      <c r="C44" s="10">
        <f t="shared" si="2"/>
        <v>53679.045700000002</v>
      </c>
      <c r="D44" s="12" t="str">
        <f t="shared" si="3"/>
        <v>vis</v>
      </c>
      <c r="E44" s="45">
        <f>VLOOKUP(C44,aCTIVE!C$21:E$973,3,FALSE)</f>
        <v>432.00382206085663</v>
      </c>
      <c r="F44" s="3" t="s">
        <v>58</v>
      </c>
      <c r="G44" s="12" t="str">
        <f t="shared" si="4"/>
        <v>53679.0457</v>
      </c>
      <c r="H44" s="10">
        <f t="shared" si="5"/>
        <v>4549</v>
      </c>
      <c r="I44" s="46" t="s">
        <v>166</v>
      </c>
      <c r="J44" s="47" t="s">
        <v>167</v>
      </c>
      <c r="K44" s="46">
        <v>4549</v>
      </c>
      <c r="L44" s="46" t="s">
        <v>168</v>
      </c>
      <c r="M44" s="47" t="s">
        <v>126</v>
      </c>
      <c r="N44" s="47" t="s">
        <v>127</v>
      </c>
      <c r="O44" s="48" t="s">
        <v>159</v>
      </c>
      <c r="P44" s="49" t="s">
        <v>169</v>
      </c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</sheetData>
  <phoneticPr fontId="8" type="noConversion"/>
  <hyperlinks>
    <hyperlink ref="P12" r:id="rId1" display="http://www.konkoly.hu/cgi-bin/IBVS?195"/>
    <hyperlink ref="P13" r:id="rId2" display="http://www.konkoly.hu/cgi-bin/IBVS?195"/>
    <hyperlink ref="P14" r:id="rId3" display="http://www.konkoly.hu/cgi-bin/IBVS?195"/>
    <hyperlink ref="P15" r:id="rId4" display="http://www.konkoly.hu/cgi-bin/IBVS?195"/>
    <hyperlink ref="P16" r:id="rId5" display="http://www.konkoly.hu/cgi-bin/IBVS?195"/>
    <hyperlink ref="P17" r:id="rId6" display="http://www.konkoly.hu/cgi-bin/IBVS?195"/>
    <hyperlink ref="P18" r:id="rId7" display="http://www.konkoly.hu/cgi-bin/IBVS?195"/>
    <hyperlink ref="P19" r:id="rId8" display="http://www.konkoly.hu/cgi-bin/IBVS?195"/>
    <hyperlink ref="P20" r:id="rId9" display="http://www.konkoly.hu/cgi-bin/IBVS?195"/>
    <hyperlink ref="P21" r:id="rId10" display="http://www.konkoly.hu/cgi-bin/IBVS?195"/>
    <hyperlink ref="P22" r:id="rId11" display="http://www.konkoly.hu/cgi-bin/IBVS?195"/>
    <hyperlink ref="P23" r:id="rId12" display="http://www.konkoly.hu/cgi-bin/IBVS?195"/>
    <hyperlink ref="P24" r:id="rId13" display="http://www.konkoly.hu/cgi-bin/IBVS?195"/>
    <hyperlink ref="P25" r:id="rId14" display="http://www.konkoly.hu/cgi-bin/IBVS?195"/>
    <hyperlink ref="P26" r:id="rId15" display="http://www.konkoly.hu/cgi-bin/IBVS?195"/>
    <hyperlink ref="P27" r:id="rId16" display="http://www.konkoly.hu/cgi-bin/IBVS?195"/>
    <hyperlink ref="P28" r:id="rId17" display="http://www.konkoly.hu/cgi-bin/IBVS?195"/>
    <hyperlink ref="P29" r:id="rId18" display="http://www.konkoly.hu/cgi-bin/IBVS?195"/>
    <hyperlink ref="P30" r:id="rId19" display="http://www.konkoly.hu/cgi-bin/IBVS?195"/>
    <hyperlink ref="P31" r:id="rId20" display="http://www.konkoly.hu/cgi-bin/IBVS?195"/>
    <hyperlink ref="P42" r:id="rId21" display="http://vsolj.cetus-net.org/no38.pdf"/>
    <hyperlink ref="P43" r:id="rId22" display="http://vsolj.cetus-net.org/no40.pdf"/>
    <hyperlink ref="P44" r:id="rId23" display="http://vsolj.cetus-net.org/no44.pdf"/>
    <hyperlink ref="P11" r:id="rId24" display="http://var.astro.cz/oejv/issues/oejv014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2023-08-21T06:17:27Z</dcterms:modified>
</cp:coreProperties>
</file>