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4B83A4F-16D6-4DC3-98D1-26E0BB39293D}" xr6:coauthVersionLast="47" xr6:coauthVersionMax="47" xr10:uidLastSave="{00000000-0000-0000-0000-000000000000}"/>
  <bookViews>
    <workbookView xWindow="14295" yWindow="1365" windowWidth="12975" windowHeight="146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5" i="2" l="1"/>
  <c r="F25" i="2" s="1"/>
  <c r="G25" i="2" s="1"/>
  <c r="I25" i="2" s="1"/>
  <c r="Q25" i="2"/>
  <c r="E26" i="2"/>
  <c r="F26" i="2"/>
  <c r="G26" i="2" s="1"/>
  <c r="I26" i="2" s="1"/>
  <c r="Q26" i="2"/>
  <c r="E27" i="2"/>
  <c r="F27" i="2"/>
  <c r="G27" i="2"/>
  <c r="I27" i="2" s="1"/>
  <c r="Q27" i="2"/>
  <c r="E28" i="2"/>
  <c r="F28" i="2" s="1"/>
  <c r="G28" i="2" s="1"/>
  <c r="I28" i="2" s="1"/>
  <c r="Q28" i="2"/>
  <c r="E29" i="2"/>
  <c r="F29" i="2"/>
  <c r="G29" i="2" s="1"/>
  <c r="I29" i="2" s="1"/>
  <c r="Q29" i="2"/>
  <c r="E30" i="2"/>
  <c r="F30" i="2"/>
  <c r="G30" i="2"/>
  <c r="I30" i="2" s="1"/>
  <c r="Q30" i="2"/>
  <c r="E25" i="1"/>
  <c r="F25" i="1" s="1"/>
  <c r="G25" i="1" s="1"/>
  <c r="I25" i="1" s="1"/>
  <c r="Q25" i="1"/>
  <c r="E26" i="1"/>
  <c r="F26" i="1"/>
  <c r="G26" i="1" s="1"/>
  <c r="I26" i="1" s="1"/>
  <c r="Q26" i="1"/>
  <c r="E27" i="1"/>
  <c r="F27" i="1"/>
  <c r="G27" i="1" s="1"/>
  <c r="I27" i="1" s="1"/>
  <c r="Q27" i="1"/>
  <c r="E28" i="1"/>
  <c r="F28" i="1" s="1"/>
  <c r="G28" i="1" s="1"/>
  <c r="I28" i="1" s="1"/>
  <c r="Q28" i="1"/>
  <c r="E29" i="1"/>
  <c r="F29" i="1"/>
  <c r="G29" i="1" s="1"/>
  <c r="I29" i="1" s="1"/>
  <c r="Q29" i="1"/>
  <c r="E30" i="1"/>
  <c r="F30" i="1" s="1"/>
  <c r="G30" i="1" s="1"/>
  <c r="I30" i="1" s="1"/>
  <c r="Q30" i="1"/>
  <c r="F11" i="2"/>
  <c r="E22" i="2"/>
  <c r="F22" i="2"/>
  <c r="G22" i="2"/>
  <c r="I22" i="2"/>
  <c r="E23" i="2"/>
  <c r="F23" i="2"/>
  <c r="G23" i="2"/>
  <c r="I23" i="2"/>
  <c r="E24" i="2"/>
  <c r="F24" i="2"/>
  <c r="G24" i="2"/>
  <c r="I24" i="2"/>
  <c r="G11" i="2"/>
  <c r="E14" i="2"/>
  <c r="H20" i="2"/>
  <c r="A21" i="2"/>
  <c r="C21" i="2"/>
  <c r="E21" i="2"/>
  <c r="F21" i="2"/>
  <c r="Q22" i="2"/>
  <c r="Q23" i="2"/>
  <c r="Q24" i="2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A21" i="1"/>
  <c r="H20" i="1"/>
  <c r="G11" i="1"/>
  <c r="E14" i="1"/>
  <c r="G21" i="1"/>
  <c r="C17" i="1"/>
  <c r="E21" i="1"/>
  <c r="F21" i="1"/>
  <c r="Q21" i="2"/>
  <c r="G21" i="2"/>
  <c r="C17" i="2"/>
  <c r="Q21" i="1"/>
  <c r="H21" i="1"/>
  <c r="H21" i="2"/>
  <c r="C12" i="2"/>
  <c r="C11" i="2"/>
  <c r="C12" i="1"/>
  <c r="C11" i="1"/>
  <c r="O28" i="2" l="1"/>
  <c r="S28" i="2" s="1"/>
  <c r="O25" i="2"/>
  <c r="S25" i="2" s="1"/>
  <c r="O27" i="2"/>
  <c r="S27" i="2" s="1"/>
  <c r="O26" i="2"/>
  <c r="S26" i="2" s="1"/>
  <c r="O29" i="2"/>
  <c r="S29" i="2" s="1"/>
  <c r="O30" i="2"/>
  <c r="S30" i="2" s="1"/>
  <c r="O29" i="1"/>
  <c r="S29" i="1" s="1"/>
  <c r="O28" i="1"/>
  <c r="S28" i="1" s="1"/>
  <c r="O27" i="1"/>
  <c r="S27" i="1" s="1"/>
  <c r="O26" i="1"/>
  <c r="S26" i="1" s="1"/>
  <c r="O25" i="1"/>
  <c r="S25" i="1" s="1"/>
  <c r="O30" i="1"/>
  <c r="S30" i="1" s="1"/>
  <c r="O24" i="1"/>
  <c r="S24" i="1" s="1"/>
  <c r="O23" i="1"/>
  <c r="S23" i="1" s="1"/>
  <c r="O22" i="1"/>
  <c r="S22" i="1" s="1"/>
  <c r="C15" i="1"/>
  <c r="O21" i="1"/>
  <c r="S21" i="1" s="1"/>
  <c r="C16" i="1"/>
  <c r="D18" i="1" s="1"/>
  <c r="O21" i="2"/>
  <c r="S21" i="2" s="1"/>
  <c r="C15" i="2"/>
  <c r="O22" i="2"/>
  <c r="S22" i="2" s="1"/>
  <c r="O23" i="2"/>
  <c r="S23" i="2" s="1"/>
  <c r="O24" i="2"/>
  <c r="S24" i="2" s="1"/>
  <c r="C16" i="2"/>
  <c r="D18" i="2" s="1"/>
  <c r="E15" i="2"/>
  <c r="E15" i="1"/>
  <c r="E16" i="1" l="1"/>
  <c r="E17" i="1" s="1"/>
  <c r="C18" i="2"/>
  <c r="S19" i="2"/>
  <c r="E16" i="2"/>
  <c r="E17" i="2" s="1"/>
  <c r="S19" i="1"/>
  <c r="C18" i="1"/>
</calcChain>
</file>

<file path=xl/sharedStrings.xml><?xml version="1.0" encoding="utf-8"?>
<sst xmlns="http://schemas.openxmlformats.org/spreadsheetml/2006/main" count="141" uniqueCount="58">
  <si>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</si>
  <si>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</si>
  <si>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</si>
  <si>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</si>
  <si>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</si>
  <si>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</si>
  <si>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</si>
  <si>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</si>
  <si>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</si>
  <si>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</si>
  <si>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</si>
  <si>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</si>
  <si>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</si>
  <si>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</si>
  <si>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</si>
  <si>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</si>
  <si>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</si>
  <si>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</si>
  <si>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</si>
  <si>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</si>
  <si>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</si>
  <si>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</si>
  <si>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</si>
  <si>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</si>
  <si>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</si>
  <si>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</si>
  <si>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</si>
  <si>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</si>
  <si>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</si>
  <si>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</si>
  <si>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</si>
  <si>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</si>
  <si>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</si>
  <si>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</si>
  <si>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</si>
  <si>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</si>
  <si>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</si>
  <si>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</si>
  <si>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</si>
  <si>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</si>
  <si>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</si>
  <si>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</si>
  <si>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</si>
  <si>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G5323-0652</t>
  </si>
  <si>
    <t>GSC 5323-0652</t>
  </si>
  <si>
    <t>G5323-0652_Eri.xls</t>
  </si>
  <si>
    <t>EC</t>
  </si>
  <si>
    <t>Eri</t>
  </si>
  <si>
    <t>VSX</t>
  </si>
  <si>
    <t>IBVS 5992</t>
  </si>
  <si>
    <t>I</t>
  </si>
  <si>
    <t>IBVS 6011</t>
  </si>
  <si>
    <t>II</t>
  </si>
  <si>
    <t>IBVS 6042</t>
  </si>
  <si>
    <t>ToMcat</t>
  </si>
  <si>
    <t>This is a better period</t>
  </si>
  <si>
    <t>JAAVSO, 50, 255</t>
  </si>
  <si>
    <t>PQ Eri / GSC 5323-0652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</si>
</sst>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  <xf numFmtId="0" fontId="19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5323-0652 -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2E-414D-BC9D-751BB01A9BE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5.494999852089677E-3</c:v>
                </c:pt>
                <c:pt idx="2">
                  <c:v>4.3374998567742296E-3</c:v>
                </c:pt>
                <c:pt idx="3">
                  <c:v>1.0097499849507585E-2</c:v>
                </c:pt>
                <c:pt idx="4">
                  <c:v>2.2314999849186279E-2</c:v>
                </c:pt>
                <c:pt idx="5">
                  <c:v>2.2914999848580919E-2</c:v>
                </c:pt>
                <c:pt idx="6">
                  <c:v>2.3414999850501772E-2</c:v>
                </c:pt>
                <c:pt idx="7">
                  <c:v>2.2362499847076833E-2</c:v>
                </c:pt>
                <c:pt idx="8">
                  <c:v>2.3162499848695006E-2</c:v>
                </c:pt>
                <c:pt idx="9">
                  <c:v>2.4162499852536712E-2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2E-414D-BC9D-751BB01A9BE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2E-414D-BC9D-751BB01A9BE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2E-414D-BC9D-751BB01A9BE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2E-414D-BC9D-751BB01A9BE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2E-414D-BC9D-751BB01A9BE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2E-414D-BC9D-751BB01A9BE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-4.6764254844195163E-3</c:v>
                </c:pt>
                <c:pt idx="1">
                  <c:v>8.8036743387926667E-3</c:v>
                </c:pt>
                <c:pt idx="2">
                  <c:v>9.9640576032219257E-3</c:v>
                </c:pt>
                <c:pt idx="3">
                  <c:v>1.1262132825665686E-2</c:v>
                </c:pt>
                <c:pt idx="4">
                  <c:v>2.2095233306632295E-2</c:v>
                </c:pt>
                <c:pt idx="5">
                  <c:v>2.2095233306632295E-2</c:v>
                </c:pt>
                <c:pt idx="6">
                  <c:v>2.2095233306632295E-2</c:v>
                </c:pt>
                <c:pt idx="7">
                  <c:v>2.2207786483930458E-2</c:v>
                </c:pt>
                <c:pt idx="8">
                  <c:v>2.2207786483930458E-2</c:v>
                </c:pt>
                <c:pt idx="9">
                  <c:v>2.2207786483930458E-2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2E-414D-BC9D-751BB01A9BED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11797</c:v>
                </c:pt>
                <c:pt idx="2">
                  <c:v>12812.5</c:v>
                </c:pt>
                <c:pt idx="3">
                  <c:v>13948.5</c:v>
                </c:pt>
                <c:pt idx="4">
                  <c:v>23429</c:v>
                </c:pt>
                <c:pt idx="5">
                  <c:v>23429</c:v>
                </c:pt>
                <c:pt idx="6">
                  <c:v>23429</c:v>
                </c:pt>
                <c:pt idx="7">
                  <c:v>23527.5</c:v>
                </c:pt>
                <c:pt idx="8">
                  <c:v>23527.5</c:v>
                </c:pt>
                <c:pt idx="9">
                  <c:v>23527.5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2E-414D-BC9D-751BB01A9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8792"/>
        <c:axId val="1"/>
      </c:scatterChart>
      <c:valAx>
        <c:axId val="671968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8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5323-0652 -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7-4E07-BFD8-61272A86056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0.12839999984862516</c:v>
                </c:pt>
                <c:pt idx="2">
                  <c:v>0.14059999985329341</c:v>
                </c:pt>
                <c:pt idx="3">
                  <c:v>0.15099999985250179</c:v>
                </c:pt>
                <c:pt idx="4">
                  <c:v>0.15009999985340983</c:v>
                </c:pt>
                <c:pt idx="5">
                  <c:v>0.15069999985280447</c:v>
                </c:pt>
                <c:pt idx="6">
                  <c:v>0.15119999985472532</c:v>
                </c:pt>
                <c:pt idx="7">
                  <c:v>9.0599999850383028E-2</c:v>
                </c:pt>
                <c:pt idx="8">
                  <c:v>9.1399999852001201E-2</c:v>
                </c:pt>
                <c:pt idx="9">
                  <c:v>9.2399999855842907E-2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D7-4E07-BFD8-61272A86056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D7-4E07-BFD8-61272A86056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D7-4E07-BFD8-61272A86056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D7-4E07-BFD8-61272A86056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D7-4E07-BFD8-61272A86056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8.9999999999999998E-4</c:v>
                  </c:pt>
                  <c:pt idx="8">
                    <c:v>8.9999999999999998E-4</c:v>
                  </c:pt>
                  <c:pt idx="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D7-4E07-BFD8-61272A86056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5.6491597138317091E-2</c:v>
                </c:pt>
                <c:pt idx="1">
                  <c:v>9.4722412144701701E-2</c:v>
                </c:pt>
                <c:pt idx="2">
                  <c:v>9.8013338121399396E-2</c:v>
                </c:pt>
                <c:pt idx="3">
                  <c:v>0.10169487441873903</c:v>
                </c:pt>
                <c:pt idx="4">
                  <c:v>0.13241971061557536</c:v>
                </c:pt>
                <c:pt idx="5">
                  <c:v>0.13241971061557536</c:v>
                </c:pt>
                <c:pt idx="6">
                  <c:v>0.13241971061557536</c:v>
                </c:pt>
                <c:pt idx="7">
                  <c:v>0.13273954833456791</c:v>
                </c:pt>
                <c:pt idx="8">
                  <c:v>0.13273954833456791</c:v>
                </c:pt>
                <c:pt idx="9">
                  <c:v>0.13273954833456791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D7-4E07-BFD8-61272A86056B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14045</c:v>
                </c:pt>
                <c:pt idx="2">
                  <c:v>15254</c:v>
                </c:pt>
                <c:pt idx="3">
                  <c:v>16606.5</c:v>
                </c:pt>
                <c:pt idx="4">
                  <c:v>27894</c:v>
                </c:pt>
                <c:pt idx="5">
                  <c:v>27894</c:v>
                </c:pt>
                <c:pt idx="6">
                  <c:v>27894</c:v>
                </c:pt>
                <c:pt idx="7">
                  <c:v>28011.5</c:v>
                </c:pt>
                <c:pt idx="8">
                  <c:v>28011.5</c:v>
                </c:pt>
                <c:pt idx="9">
                  <c:v>28011.5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D7-4E07-BFD8-61272A860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6496"/>
        <c:axId val="1"/>
      </c:scatterChart>
      <c:valAx>
        <c:axId val="671966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372808-24C7-A4D5-97B3-7FDFA9DD9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82CC0F53-5ADB-E494-F068-0FF76ABC9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1" t="s">
        <v>57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51868.910000000149</v>
      </c>
      <c r="D7" s="30" t="s">
        <v>48</v>
      </c>
    </row>
    <row r="8" spans="1:7" x14ac:dyDescent="0.2">
      <c r="A8" t="s">
        <v>3</v>
      </c>
      <c r="C8" s="8">
        <v>0.313365</v>
      </c>
      <c r="D8" s="30" t="s">
        <v>48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-4.6764254844195163E-3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1.1426718507427467E-6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59958.717718865737</v>
      </c>
    </row>
    <row r="15" spans="1:7" x14ac:dyDescent="0.2">
      <c r="A15" s="12" t="s">
        <v>17</v>
      </c>
      <c r="B15" s="10"/>
      <c r="C15" s="13">
        <f ca="1">(C7+C11)+(C8+C12)*INT(MAX(F21:F3533))</f>
        <v>59241.470562215298</v>
      </c>
      <c r="D15" s="14" t="s">
        <v>39</v>
      </c>
      <c r="E15" s="15">
        <f ca="1">ROUND(2*(E14-$C$7)/$C$8,0)/2+E13</f>
        <v>25817</v>
      </c>
    </row>
    <row r="16" spans="1:7" x14ac:dyDescent="0.2">
      <c r="A16" s="16" t="s">
        <v>4</v>
      </c>
      <c r="B16" s="10"/>
      <c r="C16" s="17">
        <f ca="1">+C8+C12</f>
        <v>0.31336614267185076</v>
      </c>
      <c r="D16" s="14" t="s">
        <v>40</v>
      </c>
      <c r="E16" s="24">
        <f ca="1">ROUND(2*(E14-$C$15)/$C$16,0)/2+E13</f>
        <v>2290</v>
      </c>
    </row>
    <row r="17" spans="1:19" ht="13.5" thickBot="1" x14ac:dyDescent="0.25">
      <c r="A17" s="14" t="s">
        <v>30</v>
      </c>
      <c r="B17" s="10"/>
      <c r="C17" s="10">
        <f>COUNT(C21:C2191)</f>
        <v>10</v>
      </c>
      <c r="D17" s="14" t="s">
        <v>34</v>
      </c>
      <c r="E17" s="18">
        <f ca="1">+$C$15+$C$16*E16-15018.5-$C$9/24</f>
        <v>44940.974862267169</v>
      </c>
    </row>
    <row r="18" spans="1:19" ht="14.25" thickTop="1" thickBot="1" x14ac:dyDescent="0.25">
      <c r="A18" s="16" t="s">
        <v>5</v>
      </c>
      <c r="B18" s="10"/>
      <c r="C18" s="19">
        <f ca="1">+C15</f>
        <v>59241.470562215298</v>
      </c>
      <c r="D18" s="20">
        <f ca="1">+C16</f>
        <v>0.31336614267185076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2.8489612268216657E-3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51868.910000000149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-4.6764254844195163E-3</v>
      </c>
      <c r="Q21" s="2">
        <f>+C21-15018.5</f>
        <v>36850.410000000149</v>
      </c>
      <c r="S21">
        <f ca="1">+(O21-G21)^2</f>
        <v>2.1868955311328309E-5</v>
      </c>
    </row>
    <row r="22" spans="1:19" x14ac:dyDescent="0.2">
      <c r="A22" s="33" t="s">
        <v>49</v>
      </c>
      <c r="B22" s="34" t="s">
        <v>50</v>
      </c>
      <c r="C22" s="33">
        <v>55565.682399999998</v>
      </c>
      <c r="D22" s="33">
        <v>4.0000000000000002E-4</v>
      </c>
      <c r="E22">
        <f>+(C22-C$7)/C$8</f>
        <v>11797.017535461358</v>
      </c>
      <c r="F22">
        <f>ROUND(2*E22,0)/2</f>
        <v>11797</v>
      </c>
      <c r="G22">
        <f>+C22-(C$7+F22*C$8)</f>
        <v>5.494999852089677E-3</v>
      </c>
      <c r="I22">
        <f>+G22</f>
        <v>5.494999852089677E-3</v>
      </c>
      <c r="O22">
        <f ca="1">+C$11+C$12*$F22</f>
        <v>8.8036743387926667E-3</v>
      </c>
      <c r="Q22" s="2">
        <f>+C22-15018.5</f>
        <v>40547.182399999998</v>
      </c>
      <c r="S22">
        <f ca="1">+(O22-G22)^2</f>
        <v>1.0947326858959292E-5</v>
      </c>
    </row>
    <row r="23" spans="1:19" ht="12" customHeight="1" x14ac:dyDescent="0.2">
      <c r="A23" s="33" t="s">
        <v>51</v>
      </c>
      <c r="B23" s="34" t="s">
        <v>52</v>
      </c>
      <c r="C23" s="33">
        <v>55883.903400000003</v>
      </c>
      <c r="D23" s="33">
        <v>6.9999999999999999E-4</v>
      </c>
      <c r="E23">
        <f>+(C23-C$7)/C$8</f>
        <v>12812.513841685746</v>
      </c>
      <c r="F23">
        <f>ROUND(2*E23,0)/2</f>
        <v>12812.5</v>
      </c>
      <c r="G23">
        <f>+C23-(C$7+F23*C$8)</f>
        <v>4.3374998567742296E-3</v>
      </c>
      <c r="I23">
        <f>+G23</f>
        <v>4.3374998567742296E-3</v>
      </c>
      <c r="O23">
        <f ca="1">+C$11+C$12*$F23</f>
        <v>9.9640576032219257E-3</v>
      </c>
      <c r="Q23" s="2">
        <f>+C23-15018.5</f>
        <v>40865.403400000003</v>
      </c>
      <c r="S23">
        <f ca="1">+(O23-G23)^2</f>
        <v>3.1658152074110575E-5</v>
      </c>
    </row>
    <row r="24" spans="1:19" ht="12" customHeight="1" x14ac:dyDescent="0.2">
      <c r="A24" s="35" t="s">
        <v>53</v>
      </c>
      <c r="B24" s="36" t="s">
        <v>52</v>
      </c>
      <c r="C24" s="37">
        <v>56239.891799999998</v>
      </c>
      <c r="D24" s="37">
        <v>5.0000000000000001E-4</v>
      </c>
      <c r="E24">
        <f>+(C24-C$7)/C$8</f>
        <v>13948.532222806785</v>
      </c>
      <c r="F24">
        <f>ROUND(2*E24,0)/2</f>
        <v>13948.5</v>
      </c>
      <c r="G24">
        <f>+C24-(C$7+F24*C$8)</f>
        <v>1.0097499849507585E-2</v>
      </c>
      <c r="I24">
        <f>+G24</f>
        <v>1.0097499849507585E-2</v>
      </c>
      <c r="O24">
        <f ca="1">+C$11+C$12*$F24</f>
        <v>1.1262132825665686E-2</v>
      </c>
      <c r="Q24" s="2">
        <f>+C24-15018.5</f>
        <v>41221.391799999998</v>
      </c>
      <c r="S24">
        <f ca="1">+(O24-G24)^2</f>
        <v>1.356369969154876E-6</v>
      </c>
    </row>
    <row r="25" spans="1:19" ht="12" customHeight="1" x14ac:dyDescent="0.2">
      <c r="A25" s="38" t="s">
        <v>56</v>
      </c>
      <c r="B25" s="39" t="s">
        <v>50</v>
      </c>
      <c r="C25" s="40">
        <v>59210.760900000001</v>
      </c>
      <c r="D25" s="38">
        <v>5.0000000000000001E-4</v>
      </c>
      <c r="E25">
        <f t="shared" ref="E25:E30" si="0">+(C25-C$7)/C$8</f>
        <v>23429.071210887789</v>
      </c>
      <c r="F25">
        <f t="shared" ref="F25:F30" si="1">ROUND(2*E25,0)/2</f>
        <v>23429</v>
      </c>
      <c r="G25">
        <f t="shared" ref="G25:G30" si="2">+C25-(C$7+F25*C$8)</f>
        <v>2.2314999849186279E-2</v>
      </c>
      <c r="I25">
        <f t="shared" ref="I25:I30" si="3">+G25</f>
        <v>2.2314999849186279E-2</v>
      </c>
      <c r="O25">
        <f t="shared" ref="O25:O30" ca="1" si="4">+C$11+C$12*$F25</f>
        <v>2.2095233306632295E-2</v>
      </c>
      <c r="Q25" s="2">
        <f t="shared" ref="Q25:Q30" si="5">+C25-15018.5</f>
        <v>44192.260900000001</v>
      </c>
      <c r="S25">
        <f t="shared" ref="S25:S30" ca="1" si="6">+(O25-G25)^2</f>
        <v>4.8297333226132097E-8</v>
      </c>
    </row>
    <row r="26" spans="1:19" ht="12" customHeight="1" x14ac:dyDescent="0.2">
      <c r="A26" s="38" t="s">
        <v>56</v>
      </c>
      <c r="B26" s="39" t="s">
        <v>50</v>
      </c>
      <c r="C26" s="40">
        <v>59210.761500000001</v>
      </c>
      <c r="D26" s="38">
        <v>2.9999999999999997E-4</v>
      </c>
      <c r="E26">
        <f t="shared" si="0"/>
        <v>23429.073125587896</v>
      </c>
      <c r="F26">
        <f t="shared" si="1"/>
        <v>23429</v>
      </c>
      <c r="G26">
        <f t="shared" si="2"/>
        <v>2.2914999848580919E-2</v>
      </c>
      <c r="I26">
        <f t="shared" si="3"/>
        <v>2.2914999848580919E-2</v>
      </c>
      <c r="O26">
        <f t="shared" ca="1" si="4"/>
        <v>2.2095233306632295E-2</v>
      </c>
      <c r="Q26" s="2">
        <f t="shared" si="5"/>
        <v>44192.261500000001</v>
      </c>
      <c r="S26">
        <f t="shared" ca="1" si="6"/>
        <v>6.7201718329840585E-7</v>
      </c>
    </row>
    <row r="27" spans="1:19" ht="12" customHeight="1" x14ac:dyDescent="0.2">
      <c r="A27" s="38" t="s">
        <v>56</v>
      </c>
      <c r="B27" s="39" t="s">
        <v>50</v>
      </c>
      <c r="C27" s="40">
        <v>59210.762000000002</v>
      </c>
      <c r="D27" s="38">
        <v>2.0000000000000001E-4</v>
      </c>
      <c r="E27">
        <f t="shared" si="0"/>
        <v>23429.074721171328</v>
      </c>
      <c r="F27">
        <f t="shared" si="1"/>
        <v>23429</v>
      </c>
      <c r="G27">
        <f t="shared" si="2"/>
        <v>2.3414999850501772E-2</v>
      </c>
      <c r="I27">
        <f t="shared" si="3"/>
        <v>2.3414999850501772E-2</v>
      </c>
      <c r="O27">
        <f t="shared" ca="1" si="4"/>
        <v>2.2095233306632295E-2</v>
      </c>
      <c r="Q27" s="2">
        <f t="shared" si="5"/>
        <v>44192.262000000002</v>
      </c>
      <c r="S27">
        <f t="shared" ca="1" si="6"/>
        <v>1.7417837303171847E-6</v>
      </c>
    </row>
    <row r="28" spans="1:19" ht="12" customHeight="1" x14ac:dyDescent="0.2">
      <c r="A28" s="38" t="s">
        <v>56</v>
      </c>
      <c r="B28" s="39" t="s">
        <v>50</v>
      </c>
      <c r="C28" s="40">
        <v>59241.627399999998</v>
      </c>
      <c r="D28" s="38">
        <v>8.9999999999999998E-4</v>
      </c>
      <c r="E28">
        <f t="shared" si="0"/>
        <v>23527.571362468203</v>
      </c>
      <c r="F28">
        <f t="shared" si="1"/>
        <v>23527.5</v>
      </c>
      <c r="G28">
        <f t="shared" si="2"/>
        <v>2.2362499847076833E-2</v>
      </c>
      <c r="I28">
        <f t="shared" si="3"/>
        <v>2.2362499847076833E-2</v>
      </c>
      <c r="O28">
        <f t="shared" ca="1" si="4"/>
        <v>2.2207786483930458E-2</v>
      </c>
      <c r="Q28" s="2">
        <f t="shared" si="5"/>
        <v>44223.127399999998</v>
      </c>
      <c r="S28">
        <f t="shared" ca="1" si="6"/>
        <v>2.3936224736062061E-8</v>
      </c>
    </row>
    <row r="29" spans="1:19" ht="12" customHeight="1" x14ac:dyDescent="0.2">
      <c r="A29" s="38" t="s">
        <v>56</v>
      </c>
      <c r="B29" s="39" t="s">
        <v>50</v>
      </c>
      <c r="C29" s="40">
        <v>59241.628199999999</v>
      </c>
      <c r="D29" s="38">
        <v>8.9999999999999998E-4</v>
      </c>
      <c r="E29">
        <f t="shared" si="0"/>
        <v>23527.573915401688</v>
      </c>
      <c r="F29">
        <f t="shared" si="1"/>
        <v>23527.5</v>
      </c>
      <c r="G29">
        <f t="shared" si="2"/>
        <v>2.3162499848695006E-2</v>
      </c>
      <c r="I29">
        <f t="shared" si="3"/>
        <v>2.3162499848695006E-2</v>
      </c>
      <c r="O29">
        <f t="shared" ca="1" si="4"/>
        <v>2.2207786483930458E-2</v>
      </c>
      <c r="Q29" s="2">
        <f t="shared" si="5"/>
        <v>44223.128199999999</v>
      </c>
      <c r="S29">
        <f t="shared" ca="1" si="6"/>
        <v>9.114776088600445E-7</v>
      </c>
    </row>
    <row r="30" spans="1:19" ht="12" customHeight="1" x14ac:dyDescent="0.2">
      <c r="A30" s="38" t="s">
        <v>56</v>
      </c>
      <c r="B30" s="39" t="s">
        <v>50</v>
      </c>
      <c r="C30" s="40">
        <v>59241.629200000003</v>
      </c>
      <c r="D30" s="38">
        <v>8.9999999999999998E-4</v>
      </c>
      <c r="E30">
        <f t="shared" si="0"/>
        <v>23527.577106568551</v>
      </c>
      <c r="F30">
        <f t="shared" si="1"/>
        <v>23527.5</v>
      </c>
      <c r="G30">
        <f t="shared" si="2"/>
        <v>2.4162499852536712E-2</v>
      </c>
      <c r="I30">
        <f t="shared" si="3"/>
        <v>2.4162499852536712E-2</v>
      </c>
      <c r="O30">
        <f t="shared" ca="1" si="4"/>
        <v>2.2207786483930458E-2</v>
      </c>
      <c r="Q30" s="2">
        <f t="shared" si="5"/>
        <v>44223.129200000003</v>
      </c>
      <c r="S30">
        <f t="shared" ca="1" si="6"/>
        <v>3.8209043534080066E-6</v>
      </c>
    </row>
    <row r="31" spans="1:19" ht="12" customHeight="1" x14ac:dyDescent="0.2">
      <c r="C31" s="8"/>
      <c r="D31" s="8"/>
      <c r="Q31" s="2"/>
    </row>
    <row r="32" spans="1:19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selection activeCell="A23" sqref="A23:IV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  <c r="C6" t="s">
        <v>55</v>
      </c>
    </row>
    <row r="7" spans="1:7" x14ac:dyDescent="0.2">
      <c r="A7" t="s">
        <v>2</v>
      </c>
      <c r="C7" s="8">
        <v>51868.910000000149</v>
      </c>
      <c r="D7" s="30" t="s">
        <v>48</v>
      </c>
    </row>
    <row r="8" spans="1:7" x14ac:dyDescent="0.2">
      <c r="A8" t="s">
        <v>3</v>
      </c>
      <c r="C8" s="8">
        <v>0.26319999999999999</v>
      </c>
      <c r="D8" s="30" t="s">
        <v>54</v>
      </c>
    </row>
    <row r="9" spans="1:7" x14ac:dyDescent="0.2">
      <c r="A9" s="9" t="s">
        <v>31</v>
      </c>
      <c r="B9" s="10"/>
      <c r="C9" s="11">
        <v>8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5.6491597138317091E-2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2.7220231403620232E-6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59959.446885532408</v>
      </c>
    </row>
    <row r="15" spans="1:7" x14ac:dyDescent="0.2">
      <c r="A15" s="12" t="s">
        <v>17</v>
      </c>
      <c r="B15" s="10"/>
      <c r="C15" s="13">
        <f ca="1">(C7+C11)+(C8+C12)*INT(MAX(F21:F3533))</f>
        <v>59241.537938187474</v>
      </c>
      <c r="D15" s="14" t="s">
        <v>39</v>
      </c>
      <c r="E15" s="15">
        <f ca="1">ROUND(2*(E14-$C$7)/$C$8,0)/2+E13</f>
        <v>30740</v>
      </c>
    </row>
    <row r="16" spans="1:7" x14ac:dyDescent="0.2">
      <c r="A16" s="16" t="s">
        <v>4</v>
      </c>
      <c r="B16" s="10"/>
      <c r="C16" s="17">
        <f ca="1">+C8+C12</f>
        <v>0.26320272202314038</v>
      </c>
      <c r="D16" s="14" t="s">
        <v>40</v>
      </c>
      <c r="E16" s="24">
        <f ca="1">ROUND(2*(E14-$C$15)/$C$16,0)/2+E13</f>
        <v>2728.5</v>
      </c>
    </row>
    <row r="17" spans="1:19" ht="13.5" thickBot="1" x14ac:dyDescent="0.25">
      <c r="A17" s="14" t="s">
        <v>30</v>
      </c>
      <c r="B17" s="10"/>
      <c r="C17" s="10">
        <f>COUNT(C21:C2191)</f>
        <v>10</v>
      </c>
      <c r="D17" s="14" t="s">
        <v>34</v>
      </c>
      <c r="E17" s="18">
        <f ca="1">+$C$15+$C$16*E16-15018.5-$C$9/24</f>
        <v>44940.853231894274</v>
      </c>
    </row>
    <row r="18" spans="1:19" ht="14.25" thickTop="1" thickBot="1" x14ac:dyDescent="0.25">
      <c r="A18" s="16" t="s">
        <v>5</v>
      </c>
      <c r="B18" s="10"/>
      <c r="C18" s="19">
        <f ca="1">+C15</f>
        <v>59241.537938187474</v>
      </c>
      <c r="D18" s="20">
        <f ca="1">+C16</f>
        <v>0.26320272202314038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4.0389134216734367E-2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51868.910000000149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5.6491597138317091E-2</v>
      </c>
      <c r="Q21" s="2">
        <f>+C21-15018.5</f>
        <v>36850.410000000149</v>
      </c>
      <c r="S21">
        <f ca="1">+(O21-G21)^2</f>
        <v>3.1913005472379158E-3</v>
      </c>
    </row>
    <row r="22" spans="1:19" x14ac:dyDescent="0.2">
      <c r="A22" s="33" t="s">
        <v>49</v>
      </c>
      <c r="B22" s="34" t="s">
        <v>50</v>
      </c>
      <c r="C22" s="33">
        <v>55565.682399999998</v>
      </c>
      <c r="D22" s="33">
        <v>4.0000000000000002E-4</v>
      </c>
      <c r="E22">
        <f>+(C22-C$7)/C$8</f>
        <v>14045.487841944716</v>
      </c>
      <c r="F22">
        <f>ROUND(2*E22,0)/2-0.5</f>
        <v>14045</v>
      </c>
      <c r="G22">
        <f>+C22-(C$7+F22*C$8)</f>
        <v>0.12839999984862516</v>
      </c>
      <c r="I22">
        <f>+G22</f>
        <v>0.12839999984862516</v>
      </c>
      <c r="O22">
        <f ca="1">+C$11+C$12*$F22</f>
        <v>9.4722412144701701E-2</v>
      </c>
      <c r="Q22" s="2">
        <f>+C22-15018.5</f>
        <v>40547.182399999998</v>
      </c>
      <c r="S22">
        <f ca="1">+(O22-G22)^2</f>
        <v>1.1341799135554565E-3</v>
      </c>
    </row>
    <row r="23" spans="1:19" ht="12" customHeight="1" x14ac:dyDescent="0.2">
      <c r="A23" s="33" t="s">
        <v>51</v>
      </c>
      <c r="B23" s="34" t="s">
        <v>52</v>
      </c>
      <c r="C23" s="33">
        <v>55883.903400000003</v>
      </c>
      <c r="D23" s="33">
        <v>6.9999999999999999E-4</v>
      </c>
      <c r="E23">
        <f>+(C23-C$7)/C$8</f>
        <v>15254.53419452832</v>
      </c>
      <c r="F23">
        <f>ROUND(2*E23,0)/2-0.5</f>
        <v>15254</v>
      </c>
      <c r="G23">
        <f>+C23-(C$7+F23*C$8)</f>
        <v>0.14059999985329341</v>
      </c>
      <c r="I23">
        <f>+G23</f>
        <v>0.14059999985329341</v>
      </c>
      <c r="O23">
        <f ca="1">+C$11+C$12*$F23</f>
        <v>9.8013338121399396E-2</v>
      </c>
      <c r="Q23" s="2">
        <f>+C23-15018.5</f>
        <v>40865.403400000003</v>
      </c>
      <c r="S23">
        <f ca="1">+(O23-G23)^2</f>
        <v>1.8136237574667663E-3</v>
      </c>
    </row>
    <row r="24" spans="1:19" ht="12" customHeight="1" x14ac:dyDescent="0.2">
      <c r="A24" s="35" t="s">
        <v>53</v>
      </c>
      <c r="B24" s="36" t="s">
        <v>52</v>
      </c>
      <c r="C24" s="37">
        <v>56239.891799999998</v>
      </c>
      <c r="D24" s="37">
        <v>5.0000000000000001E-4</v>
      </c>
      <c r="E24">
        <f>+(C24-C$7)/C$8</f>
        <v>16607.073708206113</v>
      </c>
      <c r="F24">
        <f>ROUND(2*E24,0)/2-0.5</f>
        <v>16606.5</v>
      </c>
      <c r="G24">
        <f>+C24-(C$7+F24*C$8)</f>
        <v>0.15099999985250179</v>
      </c>
      <c r="I24">
        <f>+G24</f>
        <v>0.15099999985250179</v>
      </c>
      <c r="O24">
        <f ca="1">+C$11+C$12*$F24</f>
        <v>0.10169487441873903</v>
      </c>
      <c r="Q24" s="2">
        <f>+C24-15018.5</f>
        <v>41221.391799999998</v>
      </c>
      <c r="S24">
        <f ca="1">+(O24-G24)^2</f>
        <v>2.4309953940390787E-3</v>
      </c>
    </row>
    <row r="25" spans="1:19" ht="12" customHeight="1" x14ac:dyDescent="0.2">
      <c r="A25" s="38" t="s">
        <v>56</v>
      </c>
      <c r="B25" s="39" t="s">
        <v>50</v>
      </c>
      <c r="C25" s="40">
        <v>59210.760900000001</v>
      </c>
      <c r="D25" s="38">
        <v>5.0000000000000001E-4</v>
      </c>
      <c r="E25">
        <f t="shared" ref="E25:E30" si="0">+(C25-C$7)/C$8</f>
        <v>27894.570288753239</v>
      </c>
      <c r="F25">
        <f t="shared" ref="F25:F30" si="1">ROUND(2*E25,0)/2-0.5</f>
        <v>27894</v>
      </c>
      <c r="G25">
        <f t="shared" ref="G25:G30" si="2">+C25-(C$7+F25*C$8)</f>
        <v>0.15009999985340983</v>
      </c>
      <c r="I25">
        <f t="shared" ref="I25:I30" si="3">+G25</f>
        <v>0.15009999985340983</v>
      </c>
      <c r="O25">
        <f t="shared" ref="O25:O30" ca="1" si="4">+C$11+C$12*$F25</f>
        <v>0.13241971061557536</v>
      </c>
      <c r="Q25" s="2">
        <f t="shared" ref="Q25:Q30" si="5">+C25-15018.5</f>
        <v>44192.260900000001</v>
      </c>
      <c r="S25">
        <f t="shared" ref="S25:S30" ca="1" si="6">+(O25-G25)^2</f>
        <v>3.1259262753348513E-4</v>
      </c>
    </row>
    <row r="26" spans="1:19" ht="12" customHeight="1" x14ac:dyDescent="0.2">
      <c r="A26" s="38" t="s">
        <v>56</v>
      </c>
      <c r="B26" s="39" t="s">
        <v>50</v>
      </c>
      <c r="C26" s="40">
        <v>59210.761500000001</v>
      </c>
      <c r="D26" s="38">
        <v>2.9999999999999997E-4</v>
      </c>
      <c r="E26">
        <f t="shared" si="0"/>
        <v>27894.572568388496</v>
      </c>
      <c r="F26">
        <f t="shared" si="1"/>
        <v>27894</v>
      </c>
      <c r="G26">
        <f t="shared" si="2"/>
        <v>0.15069999985280447</v>
      </c>
      <c r="I26">
        <f t="shared" si="3"/>
        <v>0.15069999985280447</v>
      </c>
      <c r="O26">
        <f t="shared" ca="1" si="4"/>
        <v>0.13241971061557536</v>
      </c>
      <c r="Q26" s="2">
        <f t="shared" si="5"/>
        <v>44192.261500000001</v>
      </c>
      <c r="S26">
        <f t="shared" ca="1" si="6"/>
        <v>3.3416897459675419E-4</v>
      </c>
    </row>
    <row r="27" spans="1:19" ht="12" customHeight="1" x14ac:dyDescent="0.2">
      <c r="A27" s="38" t="s">
        <v>56</v>
      </c>
      <c r="B27" s="39" t="s">
        <v>50</v>
      </c>
      <c r="C27" s="40">
        <v>59210.762000000002</v>
      </c>
      <c r="D27" s="38">
        <v>2.0000000000000001E-4</v>
      </c>
      <c r="E27">
        <f t="shared" si="0"/>
        <v>27894.574468084549</v>
      </c>
      <c r="F27">
        <f t="shared" si="1"/>
        <v>27894</v>
      </c>
      <c r="G27">
        <f t="shared" si="2"/>
        <v>0.15119999985472532</v>
      </c>
      <c r="I27">
        <f t="shared" si="3"/>
        <v>0.15119999985472532</v>
      </c>
      <c r="O27">
        <f t="shared" ca="1" si="4"/>
        <v>0.13241971061557536</v>
      </c>
      <c r="Q27" s="2">
        <f t="shared" si="5"/>
        <v>44192.262000000002</v>
      </c>
      <c r="S27">
        <f t="shared" ca="1" si="6"/>
        <v>3.5269926390613159E-4</v>
      </c>
    </row>
    <row r="28" spans="1:19" ht="12" customHeight="1" x14ac:dyDescent="0.2">
      <c r="A28" s="38" t="s">
        <v>56</v>
      </c>
      <c r="B28" s="39" t="s">
        <v>50</v>
      </c>
      <c r="C28" s="40">
        <v>59241.627399999998</v>
      </c>
      <c r="D28" s="38">
        <v>8.9999999999999998E-4</v>
      </c>
      <c r="E28">
        <f t="shared" si="0"/>
        <v>28011.844224923439</v>
      </c>
      <c r="F28">
        <f t="shared" si="1"/>
        <v>28011.5</v>
      </c>
      <c r="G28">
        <f t="shared" si="2"/>
        <v>9.0599999850383028E-2</v>
      </c>
      <c r="I28">
        <f t="shared" si="3"/>
        <v>9.0599999850383028E-2</v>
      </c>
      <c r="O28">
        <f t="shared" ca="1" si="4"/>
        <v>0.13273954833456791</v>
      </c>
      <c r="Q28" s="2">
        <f t="shared" si="5"/>
        <v>44223.127399999998</v>
      </c>
      <c r="S28">
        <f t="shared" ca="1" si="6"/>
        <v>1.7757415464509686E-3</v>
      </c>
    </row>
    <row r="29" spans="1:19" ht="12" customHeight="1" x14ac:dyDescent="0.2">
      <c r="A29" s="38" t="s">
        <v>56</v>
      </c>
      <c r="B29" s="39" t="s">
        <v>50</v>
      </c>
      <c r="C29" s="40">
        <v>59241.628199999999</v>
      </c>
      <c r="D29" s="38">
        <v>8.9999999999999998E-4</v>
      </c>
      <c r="E29">
        <f t="shared" si="0"/>
        <v>28011.847264437121</v>
      </c>
      <c r="F29">
        <f t="shared" si="1"/>
        <v>28011.5</v>
      </c>
      <c r="G29">
        <f t="shared" si="2"/>
        <v>9.1399999852001201E-2</v>
      </c>
      <c r="I29">
        <f t="shared" si="3"/>
        <v>9.1399999852001201E-2</v>
      </c>
      <c r="O29">
        <f t="shared" ca="1" si="4"/>
        <v>0.13273954833456791</v>
      </c>
      <c r="Q29" s="2">
        <f t="shared" si="5"/>
        <v>44223.128199999999</v>
      </c>
      <c r="S29">
        <f t="shared" ca="1" si="6"/>
        <v>1.7089582687424838E-3</v>
      </c>
    </row>
    <row r="30" spans="1:19" ht="12" customHeight="1" x14ac:dyDescent="0.2">
      <c r="A30" s="38" t="s">
        <v>56</v>
      </c>
      <c r="B30" s="39" t="s">
        <v>50</v>
      </c>
      <c r="C30" s="40">
        <v>59241.629200000003</v>
      </c>
      <c r="D30" s="38">
        <v>8.9999999999999998E-4</v>
      </c>
      <c r="E30">
        <f t="shared" si="0"/>
        <v>28011.851063829235</v>
      </c>
      <c r="F30">
        <f t="shared" si="1"/>
        <v>28011.5</v>
      </c>
      <c r="G30">
        <f t="shared" si="2"/>
        <v>9.2399999855842907E-2</v>
      </c>
      <c r="I30">
        <f t="shared" si="3"/>
        <v>9.2399999855842907E-2</v>
      </c>
      <c r="O30">
        <f t="shared" ca="1" si="4"/>
        <v>0.13273954833456791</v>
      </c>
      <c r="Q30" s="2">
        <f t="shared" si="5"/>
        <v>44223.129200000003</v>
      </c>
      <c r="S30">
        <f t="shared" ca="1" si="6"/>
        <v>1.6272791714674051E-3</v>
      </c>
    </row>
    <row r="31" spans="1:19" ht="12" customHeight="1" x14ac:dyDescent="0.2">
      <c r="C31" s="8"/>
      <c r="D31" s="8"/>
      <c r="Q31" s="2"/>
    </row>
    <row r="32" spans="1:19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2023-01-14T04:13:30Z</dcterms:modified>
</cp:coreProperties>
</file>