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6480E3D-0DD5-4F6E-BD27-4CE778E32DB6}" xr6:coauthVersionLast="47" xr6:coauthVersionMax="47" xr10:uidLastSave="{00000000-0000-0000-0000-000000000000}"/>
  <bookViews>
    <workbookView xWindow="14115" yWindow="126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01" i="1" l="1"/>
  <c r="Q304" i="1"/>
  <c r="Q305" i="1"/>
  <c r="Q306" i="1"/>
  <c r="Q302" i="1"/>
  <c r="Q303" i="1"/>
  <c r="Q280" i="1"/>
  <c r="Q287" i="1"/>
  <c r="Q288" i="1"/>
  <c r="Q290" i="1"/>
  <c r="Q291" i="1"/>
  <c r="Q294" i="1"/>
  <c r="Q250" i="1"/>
  <c r="Q247" i="1"/>
  <c r="Q263" i="1"/>
  <c r="Q270" i="1"/>
  <c r="Q273" i="1"/>
  <c r="Q276" i="1"/>
  <c r="Q279" i="1"/>
  <c r="Q283" i="1"/>
  <c r="Q138" i="1"/>
  <c r="Q207" i="1"/>
  <c r="Q125" i="1"/>
  <c r="Q112" i="1"/>
  <c r="Q115" i="1"/>
  <c r="Q118" i="1"/>
  <c r="E123" i="1"/>
  <c r="F123" i="1" s="1"/>
  <c r="G123" i="1" s="1"/>
  <c r="K123" i="1" s="1"/>
  <c r="Q123" i="1"/>
  <c r="Q135" i="1"/>
  <c r="Q143" i="1"/>
  <c r="Q148" i="1"/>
  <c r="Q175" i="1"/>
  <c r="Q185" i="1"/>
  <c r="Q194" i="1"/>
  <c r="Q258" i="1"/>
  <c r="Q261" i="1"/>
  <c r="E161" i="1"/>
  <c r="F161" i="1" s="1"/>
  <c r="G161" i="1" s="1"/>
  <c r="K161" i="1" s="1"/>
  <c r="Q161" i="1"/>
  <c r="Q281" i="1"/>
  <c r="E282" i="1"/>
  <c r="F282" i="1" s="1"/>
  <c r="G282" i="1" s="1"/>
  <c r="K282" i="1" s="1"/>
  <c r="Q282" i="1"/>
  <c r="Q292" i="1"/>
  <c r="Q293" i="1"/>
  <c r="E295" i="1"/>
  <c r="F295" i="1" s="1"/>
  <c r="G295" i="1" s="1"/>
  <c r="K295" i="1" s="1"/>
  <c r="Q295" i="1"/>
  <c r="Q296" i="1"/>
  <c r="Q298" i="1"/>
  <c r="Q299" i="1"/>
  <c r="Q300" i="1"/>
  <c r="E297" i="1"/>
  <c r="F297" i="1" s="1"/>
  <c r="G297" i="1" s="1"/>
  <c r="K297" i="1" s="1"/>
  <c r="Q297" i="1"/>
  <c r="E286" i="1"/>
  <c r="F286" i="1" s="1"/>
  <c r="G286" i="1" s="1"/>
  <c r="K286" i="1" s="1"/>
  <c r="Q286" i="1"/>
  <c r="C7" i="1"/>
  <c r="E301" i="1" s="1"/>
  <c r="F301" i="1" s="1"/>
  <c r="G301" i="1" s="1"/>
  <c r="K301" i="1" s="1"/>
  <c r="C8" i="1"/>
  <c r="E284" i="1"/>
  <c r="F284" i="1" s="1"/>
  <c r="G284" i="1" s="1"/>
  <c r="K284" i="1" s="1"/>
  <c r="E285" i="1"/>
  <c r="F285" i="1"/>
  <c r="G285" i="1" s="1"/>
  <c r="K285" i="1" s="1"/>
  <c r="E264" i="1"/>
  <c r="F264" i="1" s="1"/>
  <c r="G264" i="1" s="1"/>
  <c r="K264" i="1" s="1"/>
  <c r="E267" i="1"/>
  <c r="F267" i="1" s="1"/>
  <c r="E275" i="1"/>
  <c r="F275" i="1" s="1"/>
  <c r="G275" i="1" s="1"/>
  <c r="K275" i="1" s="1"/>
  <c r="E278" i="1"/>
  <c r="F278" i="1" s="1"/>
  <c r="G278" i="1" s="1"/>
  <c r="K278" i="1" s="1"/>
  <c r="D9" i="1"/>
  <c r="C9" i="1"/>
  <c r="E215" i="1"/>
  <c r="F215" i="1" s="1"/>
  <c r="G215" i="1" s="1"/>
  <c r="I215" i="1" s="1"/>
  <c r="E216" i="1"/>
  <c r="F216" i="1" s="1"/>
  <c r="G216" i="1" s="1"/>
  <c r="K216" i="1" s="1"/>
  <c r="E221" i="1"/>
  <c r="F221" i="1" s="1"/>
  <c r="G221" i="1" s="1"/>
  <c r="K221" i="1" s="1"/>
  <c r="E223" i="1"/>
  <c r="F223" i="1"/>
  <c r="G223" i="1" s="1"/>
  <c r="I223" i="1" s="1"/>
  <c r="E224" i="1"/>
  <c r="F224" i="1" s="1"/>
  <c r="G224" i="1" s="1"/>
  <c r="I224" i="1" s="1"/>
  <c r="E229" i="1"/>
  <c r="F229" i="1" s="1"/>
  <c r="E231" i="1"/>
  <c r="F231" i="1"/>
  <c r="G231" i="1" s="1"/>
  <c r="K231" i="1" s="1"/>
  <c r="E232" i="1"/>
  <c r="F232" i="1" s="1"/>
  <c r="E237" i="1"/>
  <c r="F237" i="1" s="1"/>
  <c r="G237" i="1" s="1"/>
  <c r="K237" i="1" s="1"/>
  <c r="E239" i="1"/>
  <c r="F239" i="1" s="1"/>
  <c r="G239" i="1" s="1"/>
  <c r="E240" i="1"/>
  <c r="F240" i="1"/>
  <c r="E245" i="1"/>
  <c r="F245" i="1"/>
  <c r="E248" i="1"/>
  <c r="F248" i="1" s="1"/>
  <c r="G248" i="1" s="1"/>
  <c r="E249" i="1"/>
  <c r="F249" i="1"/>
  <c r="G249" i="1" s="1"/>
  <c r="K249" i="1" s="1"/>
  <c r="E255" i="1"/>
  <c r="F255" i="1" s="1"/>
  <c r="E257" i="1"/>
  <c r="F257" i="1" s="1"/>
  <c r="Q272" i="1"/>
  <c r="Q284" i="1"/>
  <c r="Q285" i="1"/>
  <c r="Q289" i="1"/>
  <c r="Q277" i="1"/>
  <c r="Q278" i="1"/>
  <c r="Q275" i="1"/>
  <c r="Q274" i="1"/>
  <c r="Q271" i="1"/>
  <c r="Q269" i="1"/>
  <c r="Q268" i="1"/>
  <c r="Q266" i="1"/>
  <c r="Q265" i="1"/>
  <c r="Q260" i="1"/>
  <c r="Q259" i="1"/>
  <c r="Q255" i="1"/>
  <c r="Q244" i="1"/>
  <c r="Q243" i="1"/>
  <c r="Q241" i="1"/>
  <c r="Q240" i="1"/>
  <c r="Q239" i="1"/>
  <c r="Q237" i="1"/>
  <c r="Q236" i="1"/>
  <c r="Q234" i="1"/>
  <c r="Q233" i="1"/>
  <c r="Q222" i="1"/>
  <c r="Q221" i="1"/>
  <c r="Q220" i="1"/>
  <c r="Q219" i="1"/>
  <c r="Q218" i="1"/>
  <c r="Q217" i="1"/>
  <c r="Q215" i="1"/>
  <c r="Q208" i="1"/>
  <c r="Q205" i="1"/>
  <c r="Q200" i="1"/>
  <c r="Q197" i="1"/>
  <c r="Q106" i="1"/>
  <c r="Q105" i="1"/>
  <c r="Q81" i="1"/>
  <c r="Q80" i="1"/>
  <c r="Q67" i="1"/>
  <c r="Q64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G226" i="2"/>
  <c r="C226" i="2"/>
  <c r="G156" i="2"/>
  <c r="C156" i="2"/>
  <c r="G225" i="2"/>
  <c r="C225" i="2"/>
  <c r="G224" i="2"/>
  <c r="C224" i="2"/>
  <c r="G155" i="2"/>
  <c r="C155" i="2"/>
  <c r="G154" i="2"/>
  <c r="C154" i="2"/>
  <c r="G223" i="2"/>
  <c r="C223" i="2"/>
  <c r="G222" i="2"/>
  <c r="C222" i="2"/>
  <c r="G153" i="2"/>
  <c r="C153" i="2"/>
  <c r="G152" i="2"/>
  <c r="C152" i="2"/>
  <c r="G221" i="2"/>
  <c r="C221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220" i="2"/>
  <c r="C220" i="2"/>
  <c r="G219" i="2"/>
  <c r="C219" i="2"/>
  <c r="G144" i="2"/>
  <c r="C144" i="2"/>
  <c r="G218" i="2"/>
  <c r="C218" i="2"/>
  <c r="G217" i="2"/>
  <c r="C217" i="2"/>
  <c r="G216" i="2"/>
  <c r="C216" i="2"/>
  <c r="G143" i="2"/>
  <c r="C143" i="2"/>
  <c r="G215" i="2"/>
  <c r="C215" i="2"/>
  <c r="G214" i="2"/>
  <c r="C214" i="2"/>
  <c r="G142" i="2"/>
  <c r="C142" i="2"/>
  <c r="G213" i="2"/>
  <c r="C213" i="2"/>
  <c r="G212" i="2"/>
  <c r="C21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131" i="2"/>
  <c r="C131" i="2"/>
  <c r="G205" i="2"/>
  <c r="C205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204" i="2"/>
  <c r="C204" i="2"/>
  <c r="G124" i="2"/>
  <c r="C124" i="2"/>
  <c r="G203" i="2"/>
  <c r="C203" i="2"/>
  <c r="G123" i="2"/>
  <c r="C123" i="2"/>
  <c r="G122" i="2"/>
  <c r="C122" i="2"/>
  <c r="G121" i="2"/>
  <c r="C121" i="2"/>
  <c r="G120" i="2"/>
  <c r="C120" i="2"/>
  <c r="G202" i="2"/>
  <c r="C202" i="2"/>
  <c r="G119" i="2"/>
  <c r="C119" i="2"/>
  <c r="G118" i="2"/>
  <c r="C118" i="2"/>
  <c r="G201" i="2"/>
  <c r="C201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200" i="2"/>
  <c r="C200" i="2"/>
  <c r="G199" i="2"/>
  <c r="C199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198" i="2"/>
  <c r="C198" i="2"/>
  <c r="G197" i="2"/>
  <c r="C197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96" i="2"/>
  <c r="C196" i="2"/>
  <c r="G15" i="2"/>
  <c r="C15" i="2"/>
  <c r="G195" i="2"/>
  <c r="C195" i="2"/>
  <c r="G14" i="2"/>
  <c r="C14" i="2"/>
  <c r="G13" i="2"/>
  <c r="C13" i="2"/>
  <c r="G12" i="2"/>
  <c r="C12" i="2"/>
  <c r="G11" i="2"/>
  <c r="C11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212" i="2"/>
  <c r="H212" i="2"/>
  <c r="B212" i="2"/>
  <c r="D212" i="2"/>
  <c r="A213" i="2"/>
  <c r="H213" i="2"/>
  <c r="B213" i="2"/>
  <c r="D213" i="2"/>
  <c r="A142" i="2"/>
  <c r="H142" i="2"/>
  <c r="B142" i="2"/>
  <c r="D142" i="2"/>
  <c r="A214" i="2"/>
  <c r="H214" i="2"/>
  <c r="B214" i="2"/>
  <c r="D214" i="2"/>
  <c r="A215" i="2"/>
  <c r="H215" i="2"/>
  <c r="B215" i="2"/>
  <c r="D215" i="2"/>
  <c r="A143" i="2"/>
  <c r="H143" i="2"/>
  <c r="B143" i="2"/>
  <c r="D143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144" i="2"/>
  <c r="H144" i="2"/>
  <c r="B144" i="2"/>
  <c r="D144" i="2"/>
  <c r="A219" i="2"/>
  <c r="H219" i="2"/>
  <c r="B219" i="2"/>
  <c r="D219" i="2"/>
  <c r="A220" i="2"/>
  <c r="H220" i="2"/>
  <c r="B220" i="2"/>
  <c r="D220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221" i="2"/>
  <c r="H221" i="2"/>
  <c r="B221" i="2"/>
  <c r="D221" i="2"/>
  <c r="A152" i="2"/>
  <c r="H152" i="2"/>
  <c r="B152" i="2"/>
  <c r="D152" i="2"/>
  <c r="A153" i="2"/>
  <c r="H153" i="2"/>
  <c r="B153" i="2"/>
  <c r="D153" i="2"/>
  <c r="A222" i="2"/>
  <c r="H222" i="2"/>
  <c r="B222" i="2"/>
  <c r="D222" i="2"/>
  <c r="A223" i="2"/>
  <c r="H223" i="2"/>
  <c r="B223" i="2"/>
  <c r="D223" i="2"/>
  <c r="A154" i="2"/>
  <c r="H154" i="2"/>
  <c r="B154" i="2"/>
  <c r="D154" i="2"/>
  <c r="A155" i="2"/>
  <c r="H155" i="2"/>
  <c r="B155" i="2"/>
  <c r="D155" i="2"/>
  <c r="A224" i="2"/>
  <c r="H224" i="2"/>
  <c r="B224" i="2"/>
  <c r="D224" i="2"/>
  <c r="A225" i="2"/>
  <c r="H225" i="2"/>
  <c r="B225" i="2"/>
  <c r="D225" i="2"/>
  <c r="A156" i="2"/>
  <c r="H156" i="2"/>
  <c r="B156" i="2"/>
  <c r="D156" i="2"/>
  <c r="A226" i="2"/>
  <c r="H226" i="2"/>
  <c r="B226" i="2"/>
  <c r="D226" i="2"/>
  <c r="H133" i="2"/>
  <c r="D133" i="2"/>
  <c r="B133" i="2"/>
  <c r="A133" i="2"/>
  <c r="H132" i="2"/>
  <c r="D132" i="2"/>
  <c r="B132" i="2"/>
  <c r="A13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131" i="2"/>
  <c r="D131" i="2"/>
  <c r="B131" i="2"/>
  <c r="A131" i="2"/>
  <c r="H205" i="2"/>
  <c r="D205" i="2"/>
  <c r="B205" i="2"/>
  <c r="A205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204" i="2"/>
  <c r="D204" i="2"/>
  <c r="B204" i="2"/>
  <c r="A204" i="2"/>
  <c r="H124" i="2"/>
  <c r="D124" i="2"/>
  <c r="B124" i="2"/>
  <c r="A124" i="2"/>
  <c r="H203" i="2"/>
  <c r="D203" i="2"/>
  <c r="B203" i="2"/>
  <c r="A203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202" i="2"/>
  <c r="D202" i="2"/>
  <c r="B202" i="2"/>
  <c r="A202" i="2"/>
  <c r="H119" i="2"/>
  <c r="D119" i="2"/>
  <c r="B119" i="2"/>
  <c r="A119" i="2"/>
  <c r="H118" i="2"/>
  <c r="D118" i="2"/>
  <c r="B118" i="2"/>
  <c r="A118" i="2"/>
  <c r="H201" i="2"/>
  <c r="D201" i="2"/>
  <c r="B201" i="2"/>
  <c r="A201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200" i="2"/>
  <c r="D200" i="2"/>
  <c r="B200" i="2"/>
  <c r="A200" i="2"/>
  <c r="H199" i="2"/>
  <c r="D199" i="2"/>
  <c r="B199" i="2"/>
  <c r="A199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F40" i="2"/>
  <c r="D40" i="2"/>
  <c r="B40" i="2"/>
  <c r="A40" i="2"/>
  <c r="H39" i="2"/>
  <c r="B39" i="2"/>
  <c r="F39" i="2"/>
  <c r="D39" i="2"/>
  <c r="A39" i="2"/>
  <c r="H38" i="2"/>
  <c r="B38" i="2"/>
  <c r="F38" i="2"/>
  <c r="D38" i="2"/>
  <c r="A38" i="2"/>
  <c r="H37" i="2"/>
  <c r="F37" i="2"/>
  <c r="D37" i="2"/>
  <c r="B37" i="2"/>
  <c r="A37" i="2"/>
  <c r="H36" i="2"/>
  <c r="F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198" i="2"/>
  <c r="B198" i="2"/>
  <c r="D198" i="2"/>
  <c r="A198" i="2"/>
  <c r="H197" i="2"/>
  <c r="B197" i="2"/>
  <c r="D197" i="2"/>
  <c r="A197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96" i="2"/>
  <c r="B196" i="2"/>
  <c r="D196" i="2"/>
  <c r="A196" i="2"/>
  <c r="H15" i="2"/>
  <c r="B15" i="2"/>
  <c r="D15" i="2"/>
  <c r="A15" i="2"/>
  <c r="H195" i="2"/>
  <c r="B195" i="2"/>
  <c r="D195" i="2"/>
  <c r="A19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Q267" i="1"/>
  <c r="Q264" i="1"/>
  <c r="Q262" i="1"/>
  <c r="Q253" i="1"/>
  <c r="Q254" i="1"/>
  <c r="Q245" i="1"/>
  <c r="Q249" i="1"/>
  <c r="Q252" i="1"/>
  <c r="Q248" i="1"/>
  <c r="Q257" i="1"/>
  <c r="Q256" i="1"/>
  <c r="F16" i="1"/>
  <c r="F17" i="1" s="1"/>
  <c r="C17" i="1"/>
  <c r="Q246" i="1"/>
  <c r="Q238" i="1"/>
  <c r="Q227" i="1"/>
  <c r="Q251" i="1"/>
  <c r="Q242" i="1"/>
  <c r="Q228" i="1"/>
  <c r="Q229" i="1"/>
  <c r="Q230" i="1"/>
  <c r="Q231" i="1"/>
  <c r="Q232" i="1"/>
  <c r="Q223" i="1"/>
  <c r="Q224" i="1"/>
  <c r="Q235" i="1"/>
  <c r="Q60" i="1"/>
  <c r="Q61" i="1"/>
  <c r="Q62" i="1"/>
  <c r="Q63" i="1"/>
  <c r="Q65" i="1"/>
  <c r="Q66" i="1"/>
  <c r="Q68" i="1"/>
  <c r="Q69" i="1"/>
  <c r="Q70" i="1"/>
  <c r="Q71" i="1"/>
  <c r="Q72" i="1"/>
  <c r="Q73" i="1"/>
  <c r="Q74" i="1"/>
  <c r="Q75" i="1"/>
  <c r="Q76" i="1"/>
  <c r="Q77" i="1"/>
  <c r="Q78" i="1"/>
  <c r="Q79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7" i="1"/>
  <c r="Q108" i="1"/>
  <c r="Q109" i="1"/>
  <c r="Q110" i="1"/>
  <c r="Q111" i="1"/>
  <c r="Q113" i="1"/>
  <c r="Q114" i="1"/>
  <c r="Q116" i="1"/>
  <c r="Q117" i="1"/>
  <c r="Q119" i="1"/>
  <c r="Q120" i="1"/>
  <c r="Q121" i="1"/>
  <c r="Q122" i="1"/>
  <c r="Q124" i="1"/>
  <c r="Q126" i="1"/>
  <c r="Q127" i="1"/>
  <c r="Q128" i="1"/>
  <c r="Q129" i="1"/>
  <c r="Q130" i="1"/>
  <c r="Q131" i="1"/>
  <c r="Q132" i="1"/>
  <c r="Q133" i="1"/>
  <c r="Q134" i="1"/>
  <c r="Q136" i="1"/>
  <c r="Q137" i="1"/>
  <c r="Q139" i="1"/>
  <c r="Q140" i="1"/>
  <c r="Q141" i="1"/>
  <c r="Q142" i="1"/>
  <c r="Q144" i="1"/>
  <c r="Q145" i="1"/>
  <c r="Q146" i="1"/>
  <c r="Q147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6" i="1"/>
  <c r="Q177" i="1"/>
  <c r="Q178" i="1"/>
  <c r="Q179" i="1"/>
  <c r="Q180" i="1"/>
  <c r="Q181" i="1"/>
  <c r="Q182" i="1"/>
  <c r="Q183" i="1"/>
  <c r="Q184" i="1"/>
  <c r="Q186" i="1"/>
  <c r="Q187" i="1"/>
  <c r="Q188" i="1"/>
  <c r="Q189" i="1"/>
  <c r="Q190" i="1"/>
  <c r="Q191" i="1"/>
  <c r="Q192" i="1"/>
  <c r="Q193" i="1"/>
  <c r="Q195" i="1"/>
  <c r="Q196" i="1"/>
  <c r="Q198" i="1"/>
  <c r="Q199" i="1"/>
  <c r="Q201" i="1"/>
  <c r="Q202" i="1"/>
  <c r="Q203" i="1"/>
  <c r="Q204" i="1"/>
  <c r="Q206" i="1"/>
  <c r="Q209" i="1"/>
  <c r="Q210" i="1"/>
  <c r="Q211" i="1"/>
  <c r="Q212" i="1"/>
  <c r="Q213" i="1"/>
  <c r="Q214" i="1"/>
  <c r="Q216" i="1"/>
  <c r="Q225" i="1"/>
  <c r="Q226" i="1"/>
  <c r="Q28" i="1"/>
  <c r="E21" i="1"/>
  <c r="E25" i="1"/>
  <c r="F25" i="1"/>
  <c r="G25" i="1" s="1"/>
  <c r="E30" i="1"/>
  <c r="F30" i="1" s="1"/>
  <c r="G30" i="1" s="1"/>
  <c r="I30" i="1" s="1"/>
  <c r="E34" i="1"/>
  <c r="F34" i="1" s="1"/>
  <c r="E38" i="1"/>
  <c r="F38" i="1" s="1"/>
  <c r="G38" i="1" s="1"/>
  <c r="I38" i="1" s="1"/>
  <c r="E42" i="1"/>
  <c r="F42" i="1"/>
  <c r="E46" i="1"/>
  <c r="E181" i="2" s="1"/>
  <c r="E50" i="1"/>
  <c r="F50" i="1" s="1"/>
  <c r="G50" i="1" s="1"/>
  <c r="E54" i="1"/>
  <c r="E189" i="2" s="1"/>
  <c r="F54" i="1"/>
  <c r="G54" i="1" s="1"/>
  <c r="I54" i="1" s="1"/>
  <c r="E58" i="1"/>
  <c r="F58" i="1" s="1"/>
  <c r="G58" i="1" s="1"/>
  <c r="I58" i="1" s="1"/>
  <c r="E80" i="1"/>
  <c r="F80" i="1" s="1"/>
  <c r="G80" i="1" s="1"/>
  <c r="I80" i="1" s="1"/>
  <c r="E205" i="1"/>
  <c r="E62" i="1"/>
  <c r="F62" i="1" s="1"/>
  <c r="G62" i="1" s="1"/>
  <c r="I62" i="1" s="1"/>
  <c r="E68" i="1"/>
  <c r="F68" i="1" s="1"/>
  <c r="G68" i="1" s="1"/>
  <c r="I68" i="1" s="1"/>
  <c r="E72" i="1"/>
  <c r="F72" i="1" s="1"/>
  <c r="G72" i="1"/>
  <c r="I72" i="1" s="1"/>
  <c r="E76" i="1"/>
  <c r="F76" i="1" s="1"/>
  <c r="G76" i="1" s="1"/>
  <c r="I76" i="1" s="1"/>
  <c r="E82" i="1"/>
  <c r="E26" i="2" s="1"/>
  <c r="F82" i="1"/>
  <c r="E86" i="1"/>
  <c r="F86" i="1" s="1"/>
  <c r="G86" i="1" s="1"/>
  <c r="E90" i="1"/>
  <c r="E94" i="1"/>
  <c r="E35" i="2" s="1"/>
  <c r="F94" i="1"/>
  <c r="G94" i="1" s="1"/>
  <c r="I94" i="1" s="1"/>
  <c r="E98" i="1"/>
  <c r="E39" i="2" s="1"/>
  <c r="E102" i="1"/>
  <c r="F102" i="1" s="1"/>
  <c r="G102" i="1"/>
  <c r="I102" i="1" s="1"/>
  <c r="E132" i="1"/>
  <c r="F132" i="1" s="1"/>
  <c r="G132" i="1" s="1"/>
  <c r="J132" i="1" s="1"/>
  <c r="E168" i="1"/>
  <c r="F168" i="1"/>
  <c r="G168" i="1" s="1"/>
  <c r="I168" i="1" s="1"/>
  <c r="E172" i="1"/>
  <c r="F172" i="1" s="1"/>
  <c r="G172" i="1" s="1"/>
  <c r="I172" i="1" s="1"/>
  <c r="E201" i="1"/>
  <c r="F201" i="1" s="1"/>
  <c r="G201" i="1" s="1"/>
  <c r="E206" i="1"/>
  <c r="F206" i="1"/>
  <c r="G206" i="1" s="1"/>
  <c r="I206" i="1" s="1"/>
  <c r="E212" i="1"/>
  <c r="F212" i="1" s="1"/>
  <c r="G212" i="1"/>
  <c r="I212" i="1" s="1"/>
  <c r="E174" i="1"/>
  <c r="F174" i="1"/>
  <c r="G174" i="1" s="1"/>
  <c r="E176" i="1"/>
  <c r="F176" i="1" s="1"/>
  <c r="G176" i="1" s="1"/>
  <c r="I176" i="1" s="1"/>
  <c r="E177" i="1"/>
  <c r="F177" i="1" s="1"/>
  <c r="G177" i="1" s="1"/>
  <c r="I177" i="1" s="1"/>
  <c r="E178" i="1"/>
  <c r="F178" i="1"/>
  <c r="G178" i="1"/>
  <c r="I178" i="1" s="1"/>
  <c r="E179" i="1"/>
  <c r="F179" i="1" s="1"/>
  <c r="G179" i="1" s="1"/>
  <c r="I179" i="1"/>
  <c r="E180" i="1"/>
  <c r="F180" i="1" s="1"/>
  <c r="G180" i="1" s="1"/>
  <c r="I180" i="1" s="1"/>
  <c r="E181" i="1"/>
  <c r="F181" i="1" s="1"/>
  <c r="G181" i="1" s="1"/>
  <c r="I181" i="1" s="1"/>
  <c r="E182" i="1"/>
  <c r="E105" i="2" s="1"/>
  <c r="F182" i="1"/>
  <c r="G182" i="1" s="1"/>
  <c r="I182" i="1" s="1"/>
  <c r="E183" i="1"/>
  <c r="F183" i="1" s="1"/>
  <c r="G183" i="1" s="1"/>
  <c r="I183" i="1" s="1"/>
  <c r="E184" i="1"/>
  <c r="F184" i="1" s="1"/>
  <c r="G184" i="1"/>
  <c r="I184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G188" i="1" s="1"/>
  <c r="I188" i="1" s="1"/>
  <c r="E189" i="1"/>
  <c r="F189" i="1"/>
  <c r="E190" i="1"/>
  <c r="F190" i="1" s="1"/>
  <c r="G190" i="1" s="1"/>
  <c r="I190" i="1" s="1"/>
  <c r="E191" i="1"/>
  <c r="F191" i="1" s="1"/>
  <c r="G191" i="1"/>
  <c r="I191" i="1" s="1"/>
  <c r="E192" i="1"/>
  <c r="F192" i="1"/>
  <c r="G192" i="1" s="1"/>
  <c r="I192" i="1" s="1"/>
  <c r="E193" i="1"/>
  <c r="F193" i="1"/>
  <c r="E195" i="1"/>
  <c r="F195" i="1" s="1"/>
  <c r="G195" i="1" s="1"/>
  <c r="I195" i="1" s="1"/>
  <c r="E196" i="1"/>
  <c r="F196" i="1" s="1"/>
  <c r="G196" i="1" s="1"/>
  <c r="I196" i="1" s="1"/>
  <c r="E134" i="1"/>
  <c r="F134" i="1" s="1"/>
  <c r="G134" i="1" s="1"/>
  <c r="I134" i="1" s="1"/>
  <c r="E136" i="1"/>
  <c r="F136" i="1" s="1"/>
  <c r="G136" i="1" s="1"/>
  <c r="E137" i="1"/>
  <c r="F137" i="1" s="1"/>
  <c r="G137" i="1" s="1"/>
  <c r="I137" i="1" s="1"/>
  <c r="E139" i="1"/>
  <c r="F139" i="1" s="1"/>
  <c r="G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E144" i="1"/>
  <c r="F144" i="1" s="1"/>
  <c r="G144" i="1" s="1"/>
  <c r="I144" i="1" s="1"/>
  <c r="E145" i="1"/>
  <c r="F145" i="1" s="1"/>
  <c r="G145" i="1" s="1"/>
  <c r="I145" i="1" s="1"/>
  <c r="E146" i="1"/>
  <c r="F146" i="1" s="1"/>
  <c r="G146" i="1" s="1"/>
  <c r="E147" i="1"/>
  <c r="E149" i="1"/>
  <c r="F149" i="1" s="1"/>
  <c r="G149" i="1" s="1"/>
  <c r="I149" i="1" s="1"/>
  <c r="E150" i="1"/>
  <c r="F150" i="1" s="1"/>
  <c r="E151" i="1"/>
  <c r="F151" i="1" s="1"/>
  <c r="G151" i="1" s="1"/>
  <c r="I151" i="1"/>
  <c r="E152" i="1"/>
  <c r="F152" i="1"/>
  <c r="G152" i="1" s="1"/>
  <c r="I152" i="1" s="1"/>
  <c r="E153" i="1"/>
  <c r="F153" i="1" s="1"/>
  <c r="G153" i="1" s="1"/>
  <c r="I153" i="1" s="1"/>
  <c r="E154" i="1"/>
  <c r="F154" i="1"/>
  <c r="G154" i="1" s="1"/>
  <c r="E155" i="1"/>
  <c r="F155" i="1"/>
  <c r="G155" i="1" s="1"/>
  <c r="I155" i="1" s="1"/>
  <c r="E156" i="1"/>
  <c r="F156" i="1" s="1"/>
  <c r="G156" i="1" s="1"/>
  <c r="I156" i="1" s="1"/>
  <c r="E157" i="1"/>
  <c r="F157" i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I164" i="1" s="1"/>
  <c r="E165" i="1"/>
  <c r="E103" i="1"/>
  <c r="F103" i="1"/>
  <c r="G103" i="1" s="1"/>
  <c r="I103" i="1" s="1"/>
  <c r="E104" i="1"/>
  <c r="F104" i="1" s="1"/>
  <c r="E105" i="1"/>
  <c r="F105" i="1" s="1"/>
  <c r="G105" i="1" s="1"/>
  <c r="I105" i="1" s="1"/>
  <c r="E106" i="1"/>
  <c r="F106" i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E44" i="2" s="1"/>
  <c r="E110" i="1"/>
  <c r="F110" i="1" s="1"/>
  <c r="G110" i="1" s="1"/>
  <c r="I110" i="1" s="1"/>
  <c r="E111" i="1"/>
  <c r="F111" i="1" s="1"/>
  <c r="G111" i="1" s="1"/>
  <c r="I111" i="1" s="1"/>
  <c r="E113" i="1"/>
  <c r="F113" i="1"/>
  <c r="G113" i="1" s="1"/>
  <c r="I113" i="1" s="1"/>
  <c r="E114" i="1"/>
  <c r="F114" i="1" s="1"/>
  <c r="G114" i="1" s="1"/>
  <c r="I114" i="1" s="1"/>
  <c r="E116" i="1"/>
  <c r="F116" i="1" s="1"/>
  <c r="G116" i="1" s="1"/>
  <c r="I116" i="1" s="1"/>
  <c r="E117" i="1"/>
  <c r="E50" i="2" s="1"/>
  <c r="E119" i="1"/>
  <c r="F119" i="1" s="1"/>
  <c r="G119" i="1"/>
  <c r="I119" i="1" s="1"/>
  <c r="E120" i="1"/>
  <c r="F120" i="1" s="1"/>
  <c r="G120" i="1" s="1"/>
  <c r="I120" i="1" s="1"/>
  <c r="E121" i="1"/>
  <c r="F121" i="1" s="1"/>
  <c r="E122" i="1"/>
  <c r="F122" i="1" s="1"/>
  <c r="G122" i="1" s="1"/>
  <c r="I122" i="1" s="1"/>
  <c r="E124" i="1"/>
  <c r="F124" i="1"/>
  <c r="G124" i="1" s="1"/>
  <c r="I124" i="1" s="1"/>
  <c r="E126" i="1"/>
  <c r="F126" i="1" s="1"/>
  <c r="G126" i="1" s="1"/>
  <c r="I126" i="1" s="1"/>
  <c r="E127" i="1"/>
  <c r="E56" i="2" s="1"/>
  <c r="E128" i="1"/>
  <c r="F128" i="1" s="1"/>
  <c r="G128" i="1" s="1"/>
  <c r="I128" i="1" s="1"/>
  <c r="E22" i="1"/>
  <c r="F22" i="1" s="1"/>
  <c r="G22" i="1"/>
  <c r="I22" i="1" s="1"/>
  <c r="E24" i="1"/>
  <c r="F24" i="1" s="1"/>
  <c r="G24" i="1" s="1"/>
  <c r="I24" i="1" s="1"/>
  <c r="E26" i="1"/>
  <c r="F26" i="1" s="1"/>
  <c r="G26" i="1" s="1"/>
  <c r="I26" i="1" s="1"/>
  <c r="E31" i="1"/>
  <c r="F31" i="1"/>
  <c r="G31" i="1" s="1"/>
  <c r="I31" i="1" s="1"/>
  <c r="E33" i="1"/>
  <c r="F33" i="1"/>
  <c r="G33" i="1" s="1"/>
  <c r="I33" i="1" s="1"/>
  <c r="E35" i="1"/>
  <c r="F35" i="1" s="1"/>
  <c r="G35" i="1" s="1"/>
  <c r="I35" i="1" s="1"/>
  <c r="E39" i="1"/>
  <c r="F39" i="1" s="1"/>
  <c r="G39" i="1" s="1"/>
  <c r="I39" i="1" s="1"/>
  <c r="E41" i="1"/>
  <c r="E176" i="2" s="1"/>
  <c r="E43" i="1"/>
  <c r="F43" i="1" s="1"/>
  <c r="G43" i="1" s="1"/>
  <c r="I43" i="1" s="1"/>
  <c r="E47" i="1"/>
  <c r="E182" i="2" s="1"/>
  <c r="F47" i="1"/>
  <c r="G47" i="1" s="1"/>
  <c r="I47" i="1" s="1"/>
  <c r="E49" i="1"/>
  <c r="F49" i="1" s="1"/>
  <c r="G49" i="1" s="1"/>
  <c r="I49" i="1" s="1"/>
  <c r="E51" i="1"/>
  <c r="F51" i="1"/>
  <c r="G51" i="1" s="1"/>
  <c r="I51" i="1" s="1"/>
  <c r="E55" i="1"/>
  <c r="F55" i="1" s="1"/>
  <c r="E57" i="1"/>
  <c r="F57" i="1" s="1"/>
  <c r="G57" i="1" s="1"/>
  <c r="I57" i="1" s="1"/>
  <c r="E59" i="1"/>
  <c r="F59" i="1"/>
  <c r="G59" i="1" s="1"/>
  <c r="I59" i="1" s="1"/>
  <c r="E81" i="1"/>
  <c r="F81" i="1" s="1"/>
  <c r="G81" i="1" s="1"/>
  <c r="I81" i="1" s="1"/>
  <c r="E200" i="1"/>
  <c r="F200" i="1" s="1"/>
  <c r="G200" i="1" s="1"/>
  <c r="I200" i="1" s="1"/>
  <c r="E208" i="1"/>
  <c r="F208" i="1" s="1"/>
  <c r="E28" i="1"/>
  <c r="F28" i="1" s="1"/>
  <c r="G28" i="1" s="1"/>
  <c r="H28" i="1" s="1"/>
  <c r="E63" i="1"/>
  <c r="F63" i="1"/>
  <c r="G63" i="1" s="1"/>
  <c r="I63" i="1" s="1"/>
  <c r="E69" i="1"/>
  <c r="F69" i="1" s="1"/>
  <c r="G69" i="1" s="1"/>
  <c r="I69" i="1" s="1"/>
  <c r="E73" i="1"/>
  <c r="F73" i="1"/>
  <c r="G73" i="1" s="1"/>
  <c r="I73" i="1" s="1"/>
  <c r="E77" i="1"/>
  <c r="F77" i="1" s="1"/>
  <c r="G77" i="1" s="1"/>
  <c r="I77" i="1" s="1"/>
  <c r="E83" i="1"/>
  <c r="F83" i="1" s="1"/>
  <c r="G83" i="1" s="1"/>
  <c r="I83" i="1" s="1"/>
  <c r="E87" i="1"/>
  <c r="F87" i="1" s="1"/>
  <c r="G87" i="1" s="1"/>
  <c r="I87" i="1" s="1"/>
  <c r="E91" i="1"/>
  <c r="F91" i="1" s="1"/>
  <c r="G91" i="1" s="1"/>
  <c r="I91" i="1" s="1"/>
  <c r="E95" i="1"/>
  <c r="F95" i="1" s="1"/>
  <c r="G95" i="1"/>
  <c r="I95" i="1" s="1"/>
  <c r="E99" i="1"/>
  <c r="F99" i="1" s="1"/>
  <c r="G99" i="1" s="1"/>
  <c r="I99" i="1" s="1"/>
  <c r="E129" i="1"/>
  <c r="F129" i="1" s="1"/>
  <c r="G129" i="1" s="1"/>
  <c r="I129" i="1" s="1"/>
  <c r="E133" i="1"/>
  <c r="F133" i="1" s="1"/>
  <c r="G133" i="1" s="1"/>
  <c r="I133" i="1" s="1"/>
  <c r="E169" i="1"/>
  <c r="F169" i="1"/>
  <c r="G169" i="1" s="1"/>
  <c r="I169" i="1" s="1"/>
  <c r="E173" i="1"/>
  <c r="F173" i="1" s="1"/>
  <c r="G173" i="1" s="1"/>
  <c r="I173" i="1" s="1"/>
  <c r="E202" i="1"/>
  <c r="F202" i="1" s="1"/>
  <c r="G202" i="1" s="1"/>
  <c r="I202" i="1" s="1"/>
  <c r="E209" i="1"/>
  <c r="F209" i="1" s="1"/>
  <c r="G209" i="1" s="1"/>
  <c r="I209" i="1" s="1"/>
  <c r="E213" i="1"/>
  <c r="F213" i="1"/>
  <c r="G213" i="1" s="1"/>
  <c r="I213" i="1" s="1"/>
  <c r="E23" i="1"/>
  <c r="F23" i="1" s="1"/>
  <c r="G23" i="1"/>
  <c r="I23" i="1" s="1"/>
  <c r="I25" i="1"/>
  <c r="E27" i="1"/>
  <c r="E32" i="1"/>
  <c r="F32" i="1"/>
  <c r="G32" i="1" s="1"/>
  <c r="I32" i="1" s="1"/>
  <c r="G34" i="1"/>
  <c r="I34" i="1" s="1"/>
  <c r="E36" i="1"/>
  <c r="F36" i="1" s="1"/>
  <c r="G36" i="1" s="1"/>
  <c r="I36" i="1" s="1"/>
  <c r="E40" i="1"/>
  <c r="F40" i="1" s="1"/>
  <c r="G40" i="1" s="1"/>
  <c r="I40" i="1" s="1"/>
  <c r="G42" i="1"/>
  <c r="I42" i="1" s="1"/>
  <c r="E44" i="1"/>
  <c r="F44" i="1"/>
  <c r="G44" i="1" s="1"/>
  <c r="I44" i="1" s="1"/>
  <c r="E48" i="1"/>
  <c r="F48" i="1" s="1"/>
  <c r="G48" i="1" s="1"/>
  <c r="I48" i="1" s="1"/>
  <c r="I50" i="1"/>
  <c r="E52" i="1"/>
  <c r="F52" i="1" s="1"/>
  <c r="G52" i="1" s="1"/>
  <c r="I52" i="1" s="1"/>
  <c r="E56" i="1"/>
  <c r="F56" i="1"/>
  <c r="G56" i="1" s="1"/>
  <c r="I56" i="1" s="1"/>
  <c r="E64" i="1"/>
  <c r="F64" i="1" s="1"/>
  <c r="G64" i="1" s="1"/>
  <c r="I64" i="1" s="1"/>
  <c r="E197" i="1"/>
  <c r="E201" i="2" s="1"/>
  <c r="E60" i="1"/>
  <c r="F60" i="1"/>
  <c r="G60" i="1" s="1"/>
  <c r="N60" i="1" s="1"/>
  <c r="E65" i="1"/>
  <c r="F65" i="1"/>
  <c r="G65" i="1" s="1"/>
  <c r="I65" i="1" s="1"/>
  <c r="E70" i="1"/>
  <c r="F70" i="1" s="1"/>
  <c r="G70" i="1" s="1"/>
  <c r="I70" i="1" s="1"/>
  <c r="E74" i="1"/>
  <c r="F74" i="1" s="1"/>
  <c r="G74" i="1" s="1"/>
  <c r="I74" i="1" s="1"/>
  <c r="E78" i="1"/>
  <c r="F78" i="1"/>
  <c r="G78" i="1" s="1"/>
  <c r="I78" i="1"/>
  <c r="G82" i="1"/>
  <c r="I82" i="1" s="1"/>
  <c r="E84" i="1"/>
  <c r="F84" i="1" s="1"/>
  <c r="G84" i="1" s="1"/>
  <c r="I84" i="1" s="1"/>
  <c r="I86" i="1"/>
  <c r="E88" i="1"/>
  <c r="F88" i="1" s="1"/>
  <c r="G88" i="1"/>
  <c r="I88" i="1" s="1"/>
  <c r="E92" i="1"/>
  <c r="F92" i="1"/>
  <c r="G92" i="1"/>
  <c r="J92" i="1" s="1"/>
  <c r="E96" i="1"/>
  <c r="F96" i="1" s="1"/>
  <c r="G96" i="1" s="1"/>
  <c r="I96" i="1" s="1"/>
  <c r="E100" i="1"/>
  <c r="F100" i="1" s="1"/>
  <c r="G100" i="1" s="1"/>
  <c r="I100" i="1" s="1"/>
  <c r="E130" i="1"/>
  <c r="F130" i="1" s="1"/>
  <c r="G130" i="1" s="1"/>
  <c r="J130" i="1" s="1"/>
  <c r="E166" i="1"/>
  <c r="F166" i="1" s="1"/>
  <c r="G166" i="1" s="1"/>
  <c r="I166" i="1" s="1"/>
  <c r="E170" i="1"/>
  <c r="F170" i="1" s="1"/>
  <c r="G170" i="1" s="1"/>
  <c r="I170" i="1" s="1"/>
  <c r="E198" i="1"/>
  <c r="I201" i="1"/>
  <c r="E203" i="1"/>
  <c r="F203" i="1"/>
  <c r="G203" i="1" s="1"/>
  <c r="I203" i="1" s="1"/>
  <c r="E210" i="1"/>
  <c r="F210" i="1" s="1"/>
  <c r="G210" i="1" s="1"/>
  <c r="I210" i="1" s="1"/>
  <c r="I174" i="1"/>
  <c r="G189" i="1"/>
  <c r="I189" i="1" s="1"/>
  <c r="G193" i="1"/>
  <c r="I193" i="1" s="1"/>
  <c r="I136" i="1"/>
  <c r="I139" i="1"/>
  <c r="G142" i="1"/>
  <c r="I142" i="1" s="1"/>
  <c r="I146" i="1"/>
  <c r="G150" i="1"/>
  <c r="I150" i="1"/>
  <c r="I154" i="1"/>
  <c r="G160" i="1"/>
  <c r="I160" i="1" s="1"/>
  <c r="G104" i="1"/>
  <c r="I104" i="1"/>
  <c r="G121" i="1"/>
  <c r="I121" i="1" s="1"/>
  <c r="E29" i="1"/>
  <c r="F29" i="1" s="1"/>
  <c r="G29" i="1" s="1"/>
  <c r="I29" i="1" s="1"/>
  <c r="E37" i="1"/>
  <c r="E172" i="2" s="1"/>
  <c r="E45" i="1"/>
  <c r="F45" i="1" s="1"/>
  <c r="G45" i="1" s="1"/>
  <c r="I45" i="1" s="1"/>
  <c r="E53" i="1"/>
  <c r="F53" i="1"/>
  <c r="G53" i="1" s="1"/>
  <c r="I53" i="1" s="1"/>
  <c r="G55" i="1"/>
  <c r="I55" i="1" s="1"/>
  <c r="E67" i="1"/>
  <c r="F67" i="1" s="1"/>
  <c r="G67" i="1" s="1"/>
  <c r="I67" i="1" s="1"/>
  <c r="G208" i="1"/>
  <c r="I208" i="1" s="1"/>
  <c r="E61" i="1"/>
  <c r="F61" i="1"/>
  <c r="G61" i="1" s="1"/>
  <c r="I61" i="1" s="1"/>
  <c r="E66" i="1"/>
  <c r="F66" i="1" s="1"/>
  <c r="G66" i="1" s="1"/>
  <c r="J66" i="1" s="1"/>
  <c r="E71" i="1"/>
  <c r="E19" i="2" s="1"/>
  <c r="E75" i="1"/>
  <c r="F75" i="1" s="1"/>
  <c r="G75" i="1" s="1"/>
  <c r="I75" i="1" s="1"/>
  <c r="E79" i="1"/>
  <c r="F79" i="1" s="1"/>
  <c r="G79" i="1" s="1"/>
  <c r="I79" i="1" s="1"/>
  <c r="E85" i="1"/>
  <c r="F85" i="1" s="1"/>
  <c r="G85" i="1" s="1"/>
  <c r="J85" i="1" s="1"/>
  <c r="E89" i="1"/>
  <c r="E32" i="2" s="1"/>
  <c r="F89" i="1"/>
  <c r="G89" i="1" s="1"/>
  <c r="I89" i="1" s="1"/>
  <c r="E93" i="1"/>
  <c r="F93" i="1" s="1"/>
  <c r="G93" i="1" s="1"/>
  <c r="I93" i="1" s="1"/>
  <c r="E97" i="1"/>
  <c r="E38" i="2" s="1"/>
  <c r="E101" i="1"/>
  <c r="F101" i="1" s="1"/>
  <c r="G101" i="1" s="1"/>
  <c r="J101" i="1" s="1"/>
  <c r="E131" i="1"/>
  <c r="E60" i="2" s="1"/>
  <c r="E167" i="1"/>
  <c r="F167" i="1"/>
  <c r="G167" i="1" s="1"/>
  <c r="I167" i="1" s="1"/>
  <c r="E171" i="1"/>
  <c r="F171" i="1" s="1"/>
  <c r="G171" i="1" s="1"/>
  <c r="I171" i="1" s="1"/>
  <c r="E199" i="1"/>
  <c r="F199" i="1" s="1"/>
  <c r="G199" i="1" s="1"/>
  <c r="I199" i="1" s="1"/>
  <c r="E204" i="1"/>
  <c r="E123" i="2" s="1"/>
  <c r="E211" i="1"/>
  <c r="E129" i="2"/>
  <c r="E138" i="2"/>
  <c r="E145" i="2"/>
  <c r="E221" i="2"/>
  <c r="E125" i="2"/>
  <c r="E133" i="2"/>
  <c r="E217" i="2"/>
  <c r="E153" i="2"/>
  <c r="E156" i="2"/>
  <c r="E128" i="2"/>
  <c r="E210" i="2"/>
  <c r="E215" i="2"/>
  <c r="E131" i="2"/>
  <c r="E148" i="2"/>
  <c r="E140" i="2"/>
  <c r="F205" i="1"/>
  <c r="G205" i="1"/>
  <c r="I205" i="1" s="1"/>
  <c r="E203" i="2"/>
  <c r="E109" i="2"/>
  <c r="E93" i="2"/>
  <c r="E77" i="2"/>
  <c r="E61" i="2"/>
  <c r="E31" i="2"/>
  <c r="E171" i="2"/>
  <c r="E204" i="2"/>
  <c r="E64" i="2"/>
  <c r="E48" i="2"/>
  <c r="E20" i="2"/>
  <c r="E190" i="2"/>
  <c r="E174" i="2"/>
  <c r="E94" i="2"/>
  <c r="E62" i="2"/>
  <c r="E46" i="2"/>
  <c r="E188" i="2"/>
  <c r="E122" i="2"/>
  <c r="E108" i="2"/>
  <c r="E92" i="2"/>
  <c r="E76" i="2"/>
  <c r="E30" i="2"/>
  <c r="E16" i="2"/>
  <c r="E132" i="2"/>
  <c r="E114" i="2"/>
  <c r="E98" i="2"/>
  <c r="E82" i="2"/>
  <c r="E36" i="2"/>
  <c r="E22" i="2"/>
  <c r="E160" i="2"/>
  <c r="E115" i="2"/>
  <c r="E83" i="2"/>
  <c r="E37" i="2"/>
  <c r="E23" i="2"/>
  <c r="E193" i="2"/>
  <c r="E177" i="2"/>
  <c r="E161" i="2"/>
  <c r="E113" i="2"/>
  <c r="E97" i="2"/>
  <c r="E65" i="2"/>
  <c r="E21" i="2"/>
  <c r="E191" i="2"/>
  <c r="E175" i="2"/>
  <c r="E159" i="2"/>
  <c r="E111" i="2"/>
  <c r="E79" i="2"/>
  <c r="E47" i="2"/>
  <c r="E173" i="2"/>
  <c r="K239" i="1"/>
  <c r="E216" i="2"/>
  <c r="E117" i="2"/>
  <c r="E101" i="2"/>
  <c r="E85" i="2"/>
  <c r="E69" i="2"/>
  <c r="E53" i="2"/>
  <c r="E25" i="2"/>
  <c r="E11" i="2"/>
  <c r="E179" i="2"/>
  <c r="E119" i="2"/>
  <c r="E104" i="2"/>
  <c r="E72" i="2"/>
  <c r="E42" i="2"/>
  <c r="E14" i="2"/>
  <c r="E166" i="2"/>
  <c r="E86" i="2"/>
  <c r="E70" i="2"/>
  <c r="E54" i="2"/>
  <c r="E40" i="2"/>
  <c r="E12" i="2"/>
  <c r="E180" i="2"/>
  <c r="E164" i="2"/>
  <c r="E100" i="2"/>
  <c r="E68" i="2"/>
  <c r="E52" i="2"/>
  <c r="E162" i="2"/>
  <c r="F211" i="1"/>
  <c r="G211" i="1" s="1"/>
  <c r="I211" i="1" s="1"/>
  <c r="E127" i="2"/>
  <c r="K248" i="1"/>
  <c r="E147" i="2"/>
  <c r="E120" i="2"/>
  <c r="E106" i="2"/>
  <c r="E74" i="2"/>
  <c r="E28" i="2"/>
  <c r="E15" i="2"/>
  <c r="E184" i="2"/>
  <c r="E168" i="2"/>
  <c r="E121" i="2"/>
  <c r="E107" i="2"/>
  <c r="E91" i="2"/>
  <c r="E75" i="2"/>
  <c r="E200" i="2"/>
  <c r="E29" i="2"/>
  <c r="E196" i="2"/>
  <c r="E185" i="2"/>
  <c r="E169" i="2"/>
  <c r="E57" i="2"/>
  <c r="E43" i="2"/>
  <c r="E27" i="2"/>
  <c r="E195" i="2"/>
  <c r="E167" i="2"/>
  <c r="E41" i="2"/>
  <c r="E13" i="2"/>
  <c r="F197" i="1"/>
  <c r="G197" i="1" s="1"/>
  <c r="J197" i="1" s="1"/>
  <c r="F198" i="1"/>
  <c r="G198" i="1" s="1"/>
  <c r="I198" i="1" s="1"/>
  <c r="E118" i="2"/>
  <c r="E55" i="2"/>
  <c r="E116" i="2"/>
  <c r="E187" i="2"/>
  <c r="E71" i="2"/>
  <c r="E194" i="2"/>
  <c r="E102" i="2"/>
  <c r="F131" i="1"/>
  <c r="G131" i="1" s="1"/>
  <c r="J131" i="1" s="1"/>
  <c r="F37" i="1"/>
  <c r="G37" i="1"/>
  <c r="I37" i="1" s="1"/>
  <c r="F46" i="1"/>
  <c r="G46" i="1"/>
  <c r="I46" i="1" s="1"/>
  <c r="E186" i="2"/>
  <c r="E124" i="2"/>
  <c r="E80" i="2"/>
  <c r="E45" i="2"/>
  <c r="E165" i="2"/>
  <c r="E59" i="2"/>
  <c r="E158" i="2"/>
  <c r="E205" i="2"/>
  <c r="E84" i="2"/>
  <c r="E252" i="1"/>
  <c r="F252" i="1"/>
  <c r="G252" i="1" s="1"/>
  <c r="K252" i="1" s="1"/>
  <c r="E242" i="1"/>
  <c r="E144" i="2" s="1"/>
  <c r="E234" i="1"/>
  <c r="E226" i="1"/>
  <c r="E218" i="1"/>
  <c r="E207" i="2" s="1"/>
  <c r="E269" i="1"/>
  <c r="F269" i="1"/>
  <c r="G269" i="1" s="1"/>
  <c r="K269" i="1" s="1"/>
  <c r="E259" i="1"/>
  <c r="F259" i="1" s="1"/>
  <c r="G259" i="1" s="1"/>
  <c r="K259" i="1" s="1"/>
  <c r="E254" i="1"/>
  <c r="E244" i="1"/>
  <c r="F244" i="1" s="1"/>
  <c r="G244" i="1" s="1"/>
  <c r="K244" i="1" s="1"/>
  <c r="E236" i="1"/>
  <c r="F236" i="1" s="1"/>
  <c r="G236" i="1" s="1"/>
  <c r="K236" i="1" s="1"/>
  <c r="E228" i="1"/>
  <c r="E220" i="1"/>
  <c r="F220" i="1" s="1"/>
  <c r="G220" i="1" s="1"/>
  <c r="K220" i="1" s="1"/>
  <c r="E274" i="1"/>
  <c r="F274" i="1" s="1"/>
  <c r="G274" i="1" s="1"/>
  <c r="K274" i="1" s="1"/>
  <c r="E262" i="1"/>
  <c r="F262" i="1" s="1"/>
  <c r="G262" i="1" s="1"/>
  <c r="K262" i="1" s="1"/>
  <c r="E251" i="1"/>
  <c r="F251" i="1" s="1"/>
  <c r="G251" i="1" s="1"/>
  <c r="K251" i="1" s="1"/>
  <c r="E241" i="1"/>
  <c r="E233" i="1"/>
  <c r="F233" i="1" s="1"/>
  <c r="G233" i="1" s="1"/>
  <c r="I233" i="1" s="1"/>
  <c r="E225" i="1"/>
  <c r="E217" i="1"/>
  <c r="F217" i="1"/>
  <c r="G217" i="1" s="1"/>
  <c r="K217" i="1" s="1"/>
  <c r="E268" i="1"/>
  <c r="F268" i="1" s="1"/>
  <c r="G268" i="1" s="1"/>
  <c r="I268" i="1" s="1"/>
  <c r="E289" i="1"/>
  <c r="F289" i="1" s="1"/>
  <c r="G289" i="1" s="1"/>
  <c r="K289" i="1" s="1"/>
  <c r="E256" i="1"/>
  <c r="F256" i="1" s="1"/>
  <c r="G256" i="1" s="1"/>
  <c r="K256" i="1" s="1"/>
  <c r="E246" i="1"/>
  <c r="G240" i="1"/>
  <c r="K240" i="1" s="1"/>
  <c r="E238" i="1"/>
  <c r="F238" i="1" s="1"/>
  <c r="G238" i="1" s="1"/>
  <c r="K238" i="1" s="1"/>
  <c r="G232" i="1"/>
  <c r="K232" i="1"/>
  <c r="E230" i="1"/>
  <c r="E139" i="2" s="1"/>
  <c r="E222" i="1"/>
  <c r="F222" i="1" s="1"/>
  <c r="G222" i="1" s="1"/>
  <c r="K222" i="1" s="1"/>
  <c r="E214" i="1"/>
  <c r="E277" i="1"/>
  <c r="F277" i="1" s="1"/>
  <c r="G277" i="1" s="1"/>
  <c r="K277" i="1" s="1"/>
  <c r="G267" i="1"/>
  <c r="K267" i="1"/>
  <c r="E265" i="1"/>
  <c r="G255" i="1"/>
  <c r="K255" i="1"/>
  <c r="E253" i="1"/>
  <c r="F253" i="1" s="1"/>
  <c r="G253" i="1" s="1"/>
  <c r="K253" i="1" s="1"/>
  <c r="G245" i="1"/>
  <c r="K245" i="1"/>
  <c r="E243" i="1"/>
  <c r="E235" i="1"/>
  <c r="G229" i="1"/>
  <c r="K229" i="1" s="1"/>
  <c r="E227" i="1"/>
  <c r="F227" i="1" s="1"/>
  <c r="G227" i="1" s="1"/>
  <c r="K227" i="1" s="1"/>
  <c r="E219" i="1"/>
  <c r="F219" i="1" s="1"/>
  <c r="G219" i="1" s="1"/>
  <c r="I219" i="1" s="1"/>
  <c r="E271" i="1"/>
  <c r="F271" i="1" s="1"/>
  <c r="G271" i="1" s="1"/>
  <c r="K271" i="1" s="1"/>
  <c r="E260" i="1"/>
  <c r="F225" i="1"/>
  <c r="G225" i="1" s="1"/>
  <c r="K225" i="1" s="1"/>
  <c r="E134" i="2"/>
  <c r="E214" i="2"/>
  <c r="E211" i="2"/>
  <c r="E136" i="2"/>
  <c r="E206" i="2"/>
  <c r="F241" i="1"/>
  <c r="G241" i="1" s="1"/>
  <c r="K241" i="1" s="1"/>
  <c r="E218" i="2"/>
  <c r="F254" i="1"/>
  <c r="G254" i="1" s="1"/>
  <c r="K254" i="1" s="1"/>
  <c r="E151" i="2"/>
  <c r="F226" i="1"/>
  <c r="G226" i="1" s="1"/>
  <c r="K226" i="1" s="1"/>
  <c r="E135" i="2"/>
  <c r="F265" i="1"/>
  <c r="G265" i="1" s="1"/>
  <c r="K265" i="1" s="1"/>
  <c r="E224" i="2"/>
  <c r="F218" i="1"/>
  <c r="G218" i="1"/>
  <c r="I218" i="1" s="1"/>
  <c r="F260" i="1"/>
  <c r="G260" i="1" s="1"/>
  <c r="K260" i="1" s="1"/>
  <c r="E223" i="2"/>
  <c r="F243" i="1"/>
  <c r="G243" i="1"/>
  <c r="K243" i="1"/>
  <c r="E219" i="2"/>
  <c r="F214" i="1"/>
  <c r="G214" i="1"/>
  <c r="I214" i="1" s="1"/>
  <c r="E130" i="2"/>
  <c r="F246" i="1"/>
  <c r="G246" i="1" s="1"/>
  <c r="K246" i="1" s="1"/>
  <c r="E146" i="2"/>
  <c r="F235" i="1"/>
  <c r="G235" i="1"/>
  <c r="K235" i="1" s="1"/>
  <c r="E142" i="2"/>
  <c r="F228" i="1"/>
  <c r="G228" i="1" s="1"/>
  <c r="K228" i="1" s="1"/>
  <c r="E137" i="2"/>
  <c r="F234" i="1"/>
  <c r="G234" i="1" s="1"/>
  <c r="K234" i="1" s="1"/>
  <c r="E213" i="2"/>
  <c r="E87" i="2" l="1"/>
  <c r="E112" i="1"/>
  <c r="F112" i="1" s="1"/>
  <c r="G112" i="1" s="1"/>
  <c r="K112" i="1" s="1"/>
  <c r="E138" i="1"/>
  <c r="F138" i="1" s="1"/>
  <c r="E276" i="1"/>
  <c r="F276" i="1" s="1"/>
  <c r="G276" i="1" s="1"/>
  <c r="K276" i="1" s="1"/>
  <c r="E263" i="1"/>
  <c r="F263" i="1" s="1"/>
  <c r="G263" i="1" s="1"/>
  <c r="K263" i="1" s="1"/>
  <c r="E288" i="1"/>
  <c r="F288" i="1" s="1"/>
  <c r="G288" i="1" s="1"/>
  <c r="K288" i="1" s="1"/>
  <c r="E303" i="1"/>
  <c r="F303" i="1" s="1"/>
  <c r="G303" i="1" s="1"/>
  <c r="K303" i="1" s="1"/>
  <c r="E305" i="1"/>
  <c r="F305" i="1" s="1"/>
  <c r="G305" i="1" s="1"/>
  <c r="K305" i="1" s="1"/>
  <c r="E220" i="2"/>
  <c r="E149" i="2"/>
  <c r="E103" i="2"/>
  <c r="E299" i="1"/>
  <c r="F299" i="1" s="1"/>
  <c r="G299" i="1" s="1"/>
  <c r="K299" i="1" s="1"/>
  <c r="E261" i="1"/>
  <c r="F261" i="1" s="1"/>
  <c r="G261" i="1" s="1"/>
  <c r="K261" i="1" s="1"/>
  <c r="E294" i="1"/>
  <c r="F294" i="1" s="1"/>
  <c r="G294" i="1" s="1"/>
  <c r="K294" i="1" s="1"/>
  <c r="E78" i="2"/>
  <c r="E34" i="2"/>
  <c r="E185" i="1"/>
  <c r="F185" i="1" s="1"/>
  <c r="G185" i="1" s="1"/>
  <c r="K185" i="1" s="1"/>
  <c r="E143" i="1"/>
  <c r="F143" i="1" s="1"/>
  <c r="G143" i="1" s="1"/>
  <c r="K143" i="1" s="1"/>
  <c r="E118" i="1"/>
  <c r="F118" i="1" s="1"/>
  <c r="G118" i="1" s="1"/>
  <c r="K118" i="1" s="1"/>
  <c r="E125" i="1"/>
  <c r="F125" i="1" s="1"/>
  <c r="G125" i="1" s="1"/>
  <c r="K125" i="1" s="1"/>
  <c r="E273" i="1"/>
  <c r="F273" i="1" s="1"/>
  <c r="G273" i="1" s="1"/>
  <c r="K273" i="1" s="1"/>
  <c r="E247" i="1"/>
  <c r="F247" i="1" s="1"/>
  <c r="G247" i="1" s="1"/>
  <c r="K247" i="1" s="1"/>
  <c r="G287" i="1"/>
  <c r="K287" i="1" s="1"/>
  <c r="G302" i="1"/>
  <c r="K302" i="1" s="1"/>
  <c r="G304" i="1"/>
  <c r="K304" i="1" s="1"/>
  <c r="E126" i="2"/>
  <c r="F41" i="1"/>
  <c r="G41" i="1" s="1"/>
  <c r="I41" i="1" s="1"/>
  <c r="F127" i="1"/>
  <c r="G127" i="1" s="1"/>
  <c r="I127" i="1" s="1"/>
  <c r="E298" i="1"/>
  <c r="F298" i="1" s="1"/>
  <c r="G298" i="1" s="1"/>
  <c r="K298" i="1" s="1"/>
  <c r="E283" i="1"/>
  <c r="F283" i="1" s="1"/>
  <c r="G283" i="1" s="1"/>
  <c r="K283" i="1" s="1"/>
  <c r="E291" i="1"/>
  <c r="F291" i="1" s="1"/>
  <c r="G291" i="1" s="1"/>
  <c r="K291" i="1" s="1"/>
  <c r="E199" i="2"/>
  <c r="E99" i="2"/>
  <c r="E293" i="1"/>
  <c r="F293" i="1" s="1"/>
  <c r="G293" i="1" s="1"/>
  <c r="K293" i="1" s="1"/>
  <c r="E281" i="1"/>
  <c r="F281" i="1" s="1"/>
  <c r="G281" i="1" s="1"/>
  <c r="K281" i="1" s="1"/>
  <c r="E258" i="1"/>
  <c r="F258" i="1" s="1"/>
  <c r="G258" i="1" s="1"/>
  <c r="K258" i="1" s="1"/>
  <c r="E175" i="1"/>
  <c r="F175" i="1" s="1"/>
  <c r="G175" i="1" s="1"/>
  <c r="K175" i="1" s="1"/>
  <c r="E115" i="1"/>
  <c r="F115" i="1" s="1"/>
  <c r="G115" i="1" s="1"/>
  <c r="K115" i="1" s="1"/>
  <c r="E207" i="1"/>
  <c r="F207" i="1" s="1"/>
  <c r="G207" i="1" s="1"/>
  <c r="K207" i="1" s="1"/>
  <c r="G270" i="1"/>
  <c r="K270" i="1" s="1"/>
  <c r="E287" i="1"/>
  <c r="F287" i="1" s="1"/>
  <c r="E302" i="1"/>
  <c r="F302" i="1" s="1"/>
  <c r="E304" i="1"/>
  <c r="F304" i="1" s="1"/>
  <c r="E154" i="2"/>
  <c r="E96" i="2"/>
  <c r="F98" i="1"/>
  <c r="G98" i="1" s="1"/>
  <c r="I98" i="1" s="1"/>
  <c r="E266" i="1"/>
  <c r="E272" i="1"/>
  <c r="F272" i="1" s="1"/>
  <c r="G272" i="1" s="1"/>
  <c r="K272" i="1" s="1"/>
  <c r="E135" i="1"/>
  <c r="F135" i="1" s="1"/>
  <c r="G135" i="1" s="1"/>
  <c r="K135" i="1" s="1"/>
  <c r="E279" i="1"/>
  <c r="F279" i="1" s="1"/>
  <c r="G279" i="1" s="1"/>
  <c r="K279" i="1" s="1"/>
  <c r="E90" i="2"/>
  <c r="E112" i="2"/>
  <c r="F117" i="1"/>
  <c r="G117" i="1" s="1"/>
  <c r="I117" i="1" s="1"/>
  <c r="F109" i="1"/>
  <c r="G109" i="1" s="1"/>
  <c r="I109" i="1" s="1"/>
  <c r="E300" i="1"/>
  <c r="F300" i="1" s="1"/>
  <c r="G300" i="1" s="1"/>
  <c r="K300" i="1" s="1"/>
  <c r="E296" i="1"/>
  <c r="F296" i="1" s="1"/>
  <c r="G296" i="1" s="1"/>
  <c r="K296" i="1" s="1"/>
  <c r="E292" i="1"/>
  <c r="F292" i="1" s="1"/>
  <c r="G292" i="1" s="1"/>
  <c r="K292" i="1" s="1"/>
  <c r="E194" i="1"/>
  <c r="F194" i="1" s="1"/>
  <c r="G194" i="1" s="1"/>
  <c r="K194" i="1" s="1"/>
  <c r="E148" i="1"/>
  <c r="F148" i="1" s="1"/>
  <c r="G148" i="1" s="1"/>
  <c r="K148" i="1" s="1"/>
  <c r="G138" i="1"/>
  <c r="K138" i="1" s="1"/>
  <c r="E270" i="1"/>
  <c r="F270" i="1" s="1"/>
  <c r="E250" i="1"/>
  <c r="F250" i="1" s="1"/>
  <c r="G250" i="1" s="1"/>
  <c r="K250" i="1" s="1"/>
  <c r="E290" i="1"/>
  <c r="F290" i="1" s="1"/>
  <c r="G290" i="1" s="1"/>
  <c r="K290" i="1" s="1"/>
  <c r="E280" i="1"/>
  <c r="F280" i="1" s="1"/>
  <c r="G280" i="1" s="1"/>
  <c r="K280" i="1" s="1"/>
  <c r="E306" i="1"/>
  <c r="F306" i="1" s="1"/>
  <c r="G306" i="1" s="1"/>
  <c r="K306" i="1" s="1"/>
  <c r="E226" i="2"/>
  <c r="F230" i="1"/>
  <c r="G230" i="1" s="1"/>
  <c r="K230" i="1" s="1"/>
  <c r="E95" i="2"/>
  <c r="E73" i="2"/>
  <c r="F147" i="1"/>
  <c r="G147" i="1" s="1"/>
  <c r="I147" i="1" s="1"/>
  <c r="E202" i="2"/>
  <c r="E209" i="2"/>
  <c r="F242" i="1"/>
  <c r="G242" i="1" s="1"/>
  <c r="K242" i="1" s="1"/>
  <c r="E67" i="2"/>
  <c r="E222" i="2"/>
  <c r="E212" i="2"/>
  <c r="E152" i="2"/>
  <c r="E150" i="2"/>
  <c r="E208" i="2"/>
  <c r="E183" i="2"/>
  <c r="E81" i="2"/>
  <c r="E51" i="2"/>
  <c r="E66" i="2"/>
  <c r="E155" i="2"/>
  <c r="F204" i="1"/>
  <c r="G204" i="1" s="1"/>
  <c r="F97" i="1"/>
  <c r="G97" i="1" s="1"/>
  <c r="I97" i="1" s="1"/>
  <c r="F71" i="1"/>
  <c r="G71" i="1" s="1"/>
  <c r="I71" i="1" s="1"/>
  <c r="F165" i="1"/>
  <c r="G165" i="1" s="1"/>
  <c r="I165" i="1" s="1"/>
  <c r="E89" i="2"/>
  <c r="E163" i="2"/>
  <c r="F27" i="1"/>
  <c r="G27" i="1" s="1"/>
  <c r="I27" i="1" s="1"/>
  <c r="E143" i="2"/>
  <c r="E198" i="2"/>
  <c r="E58" i="2"/>
  <c r="E178" i="2"/>
  <c r="E110" i="2"/>
  <c r="E33" i="2"/>
  <c r="F90" i="1"/>
  <c r="G90" i="1" s="1"/>
  <c r="I90" i="1" s="1"/>
  <c r="E157" i="2"/>
  <c r="F21" i="1"/>
  <c r="G21" i="1" s="1"/>
  <c r="I21" i="1" s="1"/>
  <c r="E24" i="2"/>
  <c r="E88" i="2"/>
  <c r="E63" i="2"/>
  <c r="E192" i="2"/>
  <c r="E197" i="2"/>
  <c r="E49" i="2"/>
  <c r="E170" i="2"/>
  <c r="E18" i="2"/>
  <c r="E17" i="2"/>
  <c r="E141" i="2"/>
  <c r="F266" i="1" l="1"/>
  <c r="G266" i="1" s="1"/>
  <c r="E225" i="2"/>
  <c r="I204" i="1"/>
  <c r="C12" i="1"/>
  <c r="C11" i="1"/>
  <c r="O42" i="1" l="1"/>
  <c r="O214" i="1"/>
  <c r="O72" i="1"/>
  <c r="O192" i="1"/>
  <c r="O100" i="1"/>
  <c r="O156" i="1"/>
  <c r="O137" i="1"/>
  <c r="O144" i="1"/>
  <c r="O127" i="1"/>
  <c r="O110" i="1"/>
  <c r="O63" i="1"/>
  <c r="O217" i="1"/>
  <c r="O114" i="1"/>
  <c r="O85" i="1"/>
  <c r="O263" i="1"/>
  <c r="O211" i="1"/>
  <c r="O52" i="1"/>
  <c r="O298" i="1"/>
  <c r="O55" i="1"/>
  <c r="O38" i="1"/>
  <c r="O47" i="1"/>
  <c r="O125" i="1"/>
  <c r="O221" i="1"/>
  <c r="O96" i="1"/>
  <c r="O228" i="1"/>
  <c r="O233" i="1"/>
  <c r="O66" i="1"/>
  <c r="O219" i="1"/>
  <c r="O32" i="1"/>
  <c r="O181" i="1"/>
  <c r="O203" i="1"/>
  <c r="O172" i="1"/>
  <c r="O190" i="1"/>
  <c r="O230" i="1"/>
  <c r="O226" i="1"/>
  <c r="O43" i="1"/>
  <c r="O301" i="1"/>
  <c r="O278" i="1"/>
  <c r="O143" i="1"/>
  <c r="O70" i="1"/>
  <c r="O218" i="1"/>
  <c r="O235" i="1"/>
  <c r="O139" i="1"/>
  <c r="O231" i="1"/>
  <c r="O268" i="1"/>
  <c r="O91" i="1"/>
  <c r="O164" i="1"/>
  <c r="O62" i="1"/>
  <c r="O142" i="1"/>
  <c r="O179" i="1"/>
  <c r="O31" i="1"/>
  <c r="O199" i="1"/>
  <c r="O133" i="1"/>
  <c r="O232" i="1"/>
  <c r="O241" i="1"/>
  <c r="O170" i="1"/>
  <c r="O205" i="1"/>
  <c r="O21" i="1"/>
  <c r="O248" i="1"/>
  <c r="O204" i="1"/>
  <c r="O237" i="1"/>
  <c r="C15" i="1"/>
  <c r="C18" i="1" s="1"/>
  <c r="O120" i="1"/>
  <c r="O41" i="1"/>
  <c r="O246" i="1"/>
  <c r="O108" i="1"/>
  <c r="O304" i="1"/>
  <c r="O153" i="1"/>
  <c r="O222" i="1"/>
  <c r="O36" i="1"/>
  <c r="O299" i="1"/>
  <c r="O257" i="1"/>
  <c r="O117" i="1"/>
  <c r="O161" i="1"/>
  <c r="O151" i="1"/>
  <c r="O250" i="1"/>
  <c r="O152" i="1"/>
  <c r="O130" i="1"/>
  <c r="O262" i="1"/>
  <c r="O288" i="1"/>
  <c r="O146" i="1"/>
  <c r="O251" i="1"/>
  <c r="O264" i="1"/>
  <c r="O229" i="1"/>
  <c r="O186" i="1"/>
  <c r="O200" i="1"/>
  <c r="O206" i="1"/>
  <c r="O107" i="1"/>
  <c r="O253" i="1"/>
  <c r="O101" i="1"/>
  <c r="O208" i="1"/>
  <c r="O128" i="1"/>
  <c r="O27" i="1"/>
  <c r="O176" i="1"/>
  <c r="O58" i="1"/>
  <c r="O279" i="1"/>
  <c r="O177" i="1"/>
  <c r="O35" i="1"/>
  <c r="O119" i="1"/>
  <c r="O150" i="1"/>
  <c r="O148" i="1"/>
  <c r="O56" i="1"/>
  <c r="O225" i="1"/>
  <c r="O124" i="1"/>
  <c r="O169" i="1"/>
  <c r="O165" i="1"/>
  <c r="O112" i="1"/>
  <c r="O162" i="1"/>
  <c r="O75" i="1"/>
  <c r="O306" i="1"/>
  <c r="O272" i="1"/>
  <c r="O168" i="1"/>
  <c r="O198" i="1"/>
  <c r="O73" i="1"/>
  <c r="O293" i="1"/>
  <c r="O283" i="1"/>
  <c r="O254" i="1"/>
  <c r="O61" i="1"/>
  <c r="O178" i="1"/>
  <c r="O275" i="1"/>
  <c r="O292" i="1"/>
  <c r="O131" i="1"/>
  <c r="O184" i="1"/>
  <c r="O115" i="1"/>
  <c r="O236" i="1"/>
  <c r="O243" i="1"/>
  <c r="O53" i="1"/>
  <c r="O111" i="1"/>
  <c r="O305" i="1"/>
  <c r="O174" i="1"/>
  <c r="O261" i="1"/>
  <c r="O166" i="1"/>
  <c r="O71" i="1"/>
  <c r="O291" i="1"/>
  <c r="O123" i="1"/>
  <c r="O44" i="1"/>
  <c r="O185" i="1"/>
  <c r="O197" i="1"/>
  <c r="O29" i="1"/>
  <c r="O74" i="1"/>
  <c r="O26" i="1"/>
  <c r="O290" i="1"/>
  <c r="O25" i="1"/>
  <c r="O40" i="1"/>
  <c r="O287" i="1"/>
  <c r="O284" i="1"/>
  <c r="O195" i="1"/>
  <c r="O196" i="1"/>
  <c r="O238" i="1"/>
  <c r="O102" i="1"/>
  <c r="O303" i="1"/>
  <c r="O48" i="1"/>
  <c r="O149" i="1"/>
  <c r="O147" i="1"/>
  <c r="O37" i="1"/>
  <c r="O60" i="1"/>
  <c r="O105" i="1"/>
  <c r="O215" i="1"/>
  <c r="O193" i="1"/>
  <c r="O276" i="1"/>
  <c r="O247" i="1"/>
  <c r="O86" i="1"/>
  <c r="O129" i="1"/>
  <c r="O182" i="1"/>
  <c r="O244" i="1"/>
  <c r="O93" i="1"/>
  <c r="O126" i="1"/>
  <c r="O300" i="1"/>
  <c r="O65" i="1"/>
  <c r="O30" i="1"/>
  <c r="O187" i="1"/>
  <c r="O95" i="1"/>
  <c r="O234" i="1"/>
  <c r="O194" i="1"/>
  <c r="O83" i="1"/>
  <c r="O54" i="1"/>
  <c r="O224" i="1"/>
  <c r="O167" i="1"/>
  <c r="O163" i="1"/>
  <c r="O223" i="1"/>
  <c r="O106" i="1"/>
  <c r="O259" i="1"/>
  <c r="O59" i="1"/>
  <c r="O82" i="1"/>
  <c r="O227" i="1"/>
  <c r="O76" i="1"/>
  <c r="O67" i="1"/>
  <c r="O23" i="1"/>
  <c r="O87" i="1"/>
  <c r="O216" i="1"/>
  <c r="O266" i="1"/>
  <c r="O39" i="1"/>
  <c r="O78" i="1"/>
  <c r="O271" i="1"/>
  <c r="O212" i="1"/>
  <c r="O50" i="1"/>
  <c r="O89" i="1"/>
  <c r="O201" i="1"/>
  <c r="O239" i="1"/>
  <c r="O207" i="1"/>
  <c r="O122" i="1"/>
  <c r="O77" i="1"/>
  <c r="O33" i="1"/>
  <c r="O116" i="1"/>
  <c r="O220" i="1"/>
  <c r="O260" i="1"/>
  <c r="O255" i="1"/>
  <c r="O157" i="1"/>
  <c r="O245" i="1"/>
  <c r="O64" i="1"/>
  <c r="O280" i="1"/>
  <c r="O180" i="1"/>
  <c r="O154" i="1"/>
  <c r="O158" i="1"/>
  <c r="O98" i="1"/>
  <c r="O68" i="1"/>
  <c r="O135" i="1"/>
  <c r="O141" i="1"/>
  <c r="O252" i="1"/>
  <c r="O240" i="1"/>
  <c r="O202" i="1"/>
  <c r="O24" i="1"/>
  <c r="O295" i="1"/>
  <c r="O136" i="1"/>
  <c r="O286" i="1"/>
  <c r="O159" i="1"/>
  <c r="O171" i="1"/>
  <c r="O45" i="1"/>
  <c r="O81" i="1"/>
  <c r="O97" i="1"/>
  <c r="O138" i="1"/>
  <c r="O281" i="1"/>
  <c r="O94" i="1"/>
  <c r="O109" i="1"/>
  <c r="O188" i="1"/>
  <c r="O183" i="1"/>
  <c r="O90" i="1"/>
  <c r="O118" i="1"/>
  <c r="O175" i="1"/>
  <c r="O103" i="1"/>
  <c r="O22" i="1"/>
  <c r="O267" i="1"/>
  <c r="O189" i="1"/>
  <c r="O46" i="1"/>
  <c r="O296" i="1"/>
  <c r="O51" i="1"/>
  <c r="O132" i="1"/>
  <c r="O258" i="1"/>
  <c r="O269" i="1"/>
  <c r="O28" i="1"/>
  <c r="O121" i="1"/>
  <c r="O213" i="1"/>
  <c r="O209" i="1"/>
  <c r="O256" i="1"/>
  <c r="O34" i="1"/>
  <c r="O273" i="1"/>
  <c r="O92" i="1"/>
  <c r="O294" i="1"/>
  <c r="O249" i="1"/>
  <c r="O99" i="1"/>
  <c r="O270" i="1"/>
  <c r="O155" i="1"/>
  <c r="O302" i="1"/>
  <c r="O289" i="1"/>
  <c r="O297" i="1"/>
  <c r="O80" i="1"/>
  <c r="O191" i="1"/>
  <c r="O265" i="1"/>
  <c r="O285" i="1"/>
  <c r="O134" i="1"/>
  <c r="O140" i="1"/>
  <c r="O145" i="1"/>
  <c r="O282" i="1"/>
  <c r="O173" i="1"/>
  <c r="O84" i="1"/>
  <c r="O274" i="1"/>
  <c r="O49" i="1"/>
  <c r="O69" i="1"/>
  <c r="O210" i="1"/>
  <c r="O79" i="1"/>
  <c r="O57" i="1"/>
  <c r="O160" i="1"/>
  <c r="O104" i="1"/>
  <c r="O242" i="1"/>
  <c r="O277" i="1"/>
  <c r="O88" i="1"/>
  <c r="O113" i="1"/>
  <c r="C16" i="1"/>
  <c r="D18" i="1" s="1"/>
  <c r="K266" i="1"/>
  <c r="F18" i="1" l="1"/>
  <c r="F19" i="1" s="1"/>
</calcChain>
</file>

<file path=xl/sharedStrings.xml><?xml version="1.0" encoding="utf-8"?>
<sst xmlns="http://schemas.openxmlformats.org/spreadsheetml/2006/main" count="2159" uniqueCount="897">
  <si>
    <t>JAVSO..47..105</t>
  </si>
  <si>
    <t>VSB-66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</si>
  <si>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</si>
  <si>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</si>
  <si>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</si>
  <si>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</si>
  <si>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</si>
  <si>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</si>
  <si>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</si>
  <si>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</si>
  <si>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</si>
  <si>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</si>
  <si>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</si>
  <si>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</si>
  <si>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</si>
  <si>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</si>
  <si>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</si>
  <si>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</si>
  <si>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</si>
  <si>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</si>
  <si>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</si>
  <si>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</si>
  <si>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</si>
  <si>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</si>
  <si>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</si>
  <si>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</si>
  <si>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</si>
  <si>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sp:  A0</t>
  </si>
  <si>
    <t>OMT = "Observed Minima Timings" by the AAVSO - www.aavso.org</t>
  </si>
  <si>
    <t>EA/sd</t>
  </si>
  <si>
    <t>GCVS 4*</t>
  </si>
  <si>
    <t>BBSAG Bull...16</t>
  </si>
  <si>
    <t>BBSAG Bull...17</t>
  </si>
  <si>
    <t>BBSAG Bull...22</t>
  </si>
  <si>
    <t>BBSAG Bull...29</t>
  </si>
  <si>
    <t>Mallama 1980</t>
  </si>
  <si>
    <t>BBSAG Bull.2</t>
  </si>
  <si>
    <t>BBSAG Bull.3</t>
  </si>
  <si>
    <t>BBSAG Bull.7</t>
  </si>
  <si>
    <t>BBSAG Bull.8</t>
  </si>
  <si>
    <t>BBSAG Bull.13</t>
  </si>
  <si>
    <t>BBSAG Bull.14</t>
  </si>
  <si>
    <t>BRNO 20</t>
  </si>
  <si>
    <t>BBSAG Bull.20</t>
  </si>
  <si>
    <t>BBSAG Bull.21</t>
  </si>
  <si>
    <t>BBSAG Bull.25</t>
  </si>
  <si>
    <t>BBSAG Bull.26</t>
  </si>
  <si>
    <t>BBSAG Bull.27</t>
  </si>
  <si>
    <t>BBSAG Bull.31</t>
  </si>
  <si>
    <t>AN 301,327</t>
  </si>
  <si>
    <t>BBSAG Bull.33</t>
  </si>
  <si>
    <t>OMT #3</t>
  </si>
  <si>
    <t>BBSAG Bull.36</t>
  </si>
  <si>
    <t>BBSAG Bull.37</t>
  </si>
  <si>
    <t>BBSAG Bull.47</t>
  </si>
  <si>
    <t>BBSAG 47</t>
  </si>
  <si>
    <t>BRNO 26</t>
  </si>
  <si>
    <t>BBSAG Bull.53</t>
  </si>
  <si>
    <t>BRNO 23</t>
  </si>
  <si>
    <t>PASP 94,562,931</t>
  </si>
  <si>
    <t>PASP 98,562,931</t>
  </si>
  <si>
    <t>BBSAG Bull.64</t>
  </si>
  <si>
    <t>BBSAG Bull.65</t>
  </si>
  <si>
    <t>BBSAG Bull.69</t>
  </si>
  <si>
    <t>BBSAG Bull.70</t>
  </si>
  <si>
    <t>BBSAG Bull.71</t>
  </si>
  <si>
    <t>BBSAG Bull.74</t>
  </si>
  <si>
    <t>BBSAG Bull.76</t>
  </si>
  <si>
    <t>BRNO 27</t>
  </si>
  <si>
    <t>BBSAG Bull.78</t>
  </si>
  <si>
    <t>BRNO 28</t>
  </si>
  <si>
    <t>BBSAG Bull.82</t>
  </si>
  <si>
    <t>BBSAG Bull.83</t>
  </si>
  <si>
    <t>BBSAG Bull.86</t>
  </si>
  <si>
    <t>BBSAG Bull.87</t>
  </si>
  <si>
    <t>BBSAG Bull.88</t>
  </si>
  <si>
    <t>BBSAG Bull.89</t>
  </si>
  <si>
    <t>BBSAG Bull.91</t>
  </si>
  <si>
    <t>BBSAG Bull.94</t>
  </si>
  <si>
    <t>BRNO 31</t>
  </si>
  <si>
    <t>BBSAG Bull.95</t>
  </si>
  <si>
    <t>BBSAG Bull.97</t>
  </si>
  <si>
    <t>BBSAG Bull.100</t>
  </si>
  <si>
    <t>BBSAG Bull.102</t>
  </si>
  <si>
    <t>BBSAG Bull.103</t>
  </si>
  <si>
    <t>BBSAG Bull.109</t>
  </si>
  <si>
    <t>BBSAG Bull.108</t>
  </si>
  <si>
    <t>BBSAG Bull.111</t>
  </si>
  <si>
    <t>BBSAG Bull.114</t>
  </si>
  <si>
    <t>BBSAG Bull.116</t>
  </si>
  <si>
    <t>BBSAG Bull.115</t>
  </si>
  <si>
    <t>BBSAG Bull.117</t>
  </si>
  <si>
    <t>BBSAG 119</t>
  </si>
  <si>
    <t>BBSAG 120</t>
  </si>
  <si>
    <t>IBVS 5224</t>
  </si>
  <si>
    <t>IBVS 5493</t>
  </si>
  <si>
    <t>IBVS 5543</t>
  </si>
  <si>
    <t>I</t>
  </si>
  <si>
    <t>IBVS 0328</t>
  </si>
  <si>
    <t># of data points:</t>
  </si>
  <si>
    <t>AF Gem / GSC 01343-02855</t>
  </si>
  <si>
    <t>IBVS 5438</t>
  </si>
  <si>
    <t>II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</si>
  <si>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</si>
  <si>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</si>
  <si>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</si>
  <si>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</si>
  <si>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</si>
  <si>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</si>
  <si>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</si>
  <si>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5809</t>
  </si>
  <si>
    <t>Start of linear fit &gt;&gt;&gt;&gt;&gt;&gt;&gt;&gt;&gt;&gt;&gt;&gt;&gt;&gt;&gt;&gt;&gt;&gt;&gt;&gt;&gt;</t>
  </si>
  <si>
    <t>OEJV 0074</t>
  </si>
  <si>
    <t>IBVS 5938</t>
  </si>
  <si>
    <t>Add cycle</t>
  </si>
  <si>
    <t>Old Cycle</t>
  </si>
  <si>
    <t>IBVS 5988</t>
  </si>
  <si>
    <t>IBVS 5918</t>
  </si>
  <si>
    <t>IBVS 5929</t>
  </si>
  <si>
    <t>IBVS 5959</t>
  </si>
  <si>
    <t>IBVS 5992</t>
  </si>
  <si>
    <t>JAVSO..36..171</t>
  </si>
  <si>
    <t>JAVSO..39...94</t>
  </si>
  <si>
    <t>JAVSO..38..183</t>
  </si>
  <si>
    <t>2013JAVSO..41..122</t>
  </si>
  <si>
    <t>OEJV 0160</t>
  </si>
  <si>
    <t>BAD?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</si>
  <si>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</si>
  <si>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</si>
  <si>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</si>
  <si>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</si>
  <si>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</si>
  <si>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</si>
  <si>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</si>
  <si>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</si>
  <si>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</si>
  <si>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</si>
  <si>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</si>
  <si>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</si>
  <si>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</si>
  <si>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</si>
  <si>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2415100.31 </t>
  </si>
  <si>
    <t> 21.03.1900 19:26 </t>
  </si>
  <si>
    <t> -0.02 </t>
  </si>
  <si>
    <t>P </t>
  </si>
  <si>
    <t> B.V.Kukarkin </t>
  </si>
  <si>
    <t> PZ 3.30 </t>
  </si>
  <si>
    <t>2417296.35 </t>
  </si>
  <si>
    <t> 26.03.1906 20:24 </t>
  </si>
  <si>
    <t> -0.00 </t>
  </si>
  <si>
    <t>2424992.390 </t>
  </si>
  <si>
    <t> 21.04.1927 21:21 </t>
  </si>
  <si>
    <t> -0.006 </t>
  </si>
  <si>
    <t> R.Prager </t>
  </si>
  <si>
    <t> KVBB 6.21 </t>
  </si>
  <si>
    <t>2425620.368 </t>
  </si>
  <si>
    <t> 08.01.1929 20:49 </t>
  </si>
  <si>
    <t> 0.003 </t>
  </si>
  <si>
    <t>V </t>
  </si>
  <si>
    <t> NNVS 11 </t>
  </si>
  <si>
    <t>2425707.407 </t>
  </si>
  <si>
    <t> 05.04.1929 21:46 </t>
  </si>
  <si>
    <t> M.Beyer </t>
  </si>
  <si>
    <t> AN 258.288 </t>
  </si>
  <si>
    <t>2426325.429 </t>
  </si>
  <si>
    <t> 14.12.1930 22:17 </t>
  </si>
  <si>
    <t> W.Zessewitsch </t>
  </si>
  <si>
    <t> IODE 4.2.54 </t>
  </si>
  <si>
    <t>2427162.303 </t>
  </si>
  <si>
    <t> 30.03.1933 19:16 </t>
  </si>
  <si>
    <t> -0.007 </t>
  </si>
  <si>
    <t> S.Piotrowski </t>
  </si>
  <si>
    <t> AAC 2.61 </t>
  </si>
  <si>
    <t>2427474.425 </t>
  </si>
  <si>
    <t> 05.02.1934 22:12 </t>
  </si>
  <si>
    <t> -0.004 </t>
  </si>
  <si>
    <t> F.Lause </t>
  </si>
  <si>
    <t> AN 257.211 </t>
  </si>
  <si>
    <t>2427479.404 </t>
  </si>
  <si>
    <t> 10.02.1934 21:41 </t>
  </si>
  <si>
    <t> 0.001 </t>
  </si>
  <si>
    <t>2427484.374 </t>
  </si>
  <si>
    <t> 15.02.1934 20:58 </t>
  </si>
  <si>
    <t>2427545.305 </t>
  </si>
  <si>
    <t> 17.04.1934 19:19 </t>
  </si>
  <si>
    <t>2427806.448 </t>
  </si>
  <si>
    <t> 03.01.1935 22:45 </t>
  </si>
  <si>
    <t> 0.004 </t>
  </si>
  <si>
    <t>2427826.334 </t>
  </si>
  <si>
    <t> 23.01.1935 20:00 </t>
  </si>
  <si>
    <t>2427913.383 </t>
  </si>
  <si>
    <t> 20.04.1935 21:11 </t>
  </si>
  <si>
    <t>2432642.432 </t>
  </si>
  <si>
    <t> 31.03.1948 22:22 </t>
  </si>
  <si>
    <t> R.Szafraniec </t>
  </si>
  <si>
    <t> AAC 4.114 </t>
  </si>
  <si>
    <t>2433245.523 </t>
  </si>
  <si>
    <t> 25.11.1949 00:33 </t>
  </si>
  <si>
    <t> AAC 5.6 </t>
  </si>
  <si>
    <t>2433294.027 </t>
  </si>
  <si>
    <t> 12.01.1950 12:38 </t>
  </si>
  <si>
    <t> 0.002 </t>
  </si>
  <si>
    <t> S.Kaho </t>
  </si>
  <si>
    <t> BTOK 30.218 </t>
  </si>
  <si>
    <t>2433306.458 </t>
  </si>
  <si>
    <t> 24.01.1950 22:59 </t>
  </si>
  <si>
    <t> -0.002 </t>
  </si>
  <si>
    <t> AAC 5.8 </t>
  </si>
  <si>
    <t>2433362.409 </t>
  </si>
  <si>
    <t> 21.03.1950 21:48 </t>
  </si>
  <si>
    <t> -0.009 </t>
  </si>
  <si>
    <t>2433626.04 </t>
  </si>
  <si>
    <t> 10.12.1950 12:57 </t>
  </si>
  <si>
    <t> BTOK 49.385 </t>
  </si>
  <si>
    <t>2433689.460 </t>
  </si>
  <si>
    <t> 11.02.1951 23:02 </t>
  </si>
  <si>
    <t> AAC 5.10 </t>
  </si>
  <si>
    <t>2434358.457 </t>
  </si>
  <si>
    <t> 11.12.1952 22:58 </t>
  </si>
  <si>
    <t> AAC 5.52 </t>
  </si>
  <si>
    <t>2434419.389 </t>
  </si>
  <si>
    <t> 10.02.1953 21:20 </t>
  </si>
  <si>
    <t> AAC 5.190 </t>
  </si>
  <si>
    <t>2434439.288 </t>
  </si>
  <si>
    <t> 02.03.1953 18:54 </t>
  </si>
  <si>
    <t>2434480.318 </t>
  </si>
  <si>
    <t> 12.04.1953 19:37 </t>
  </si>
  <si>
    <t>2434797.416 </t>
  </si>
  <si>
    <t> 23.02.1954 21:59 </t>
  </si>
  <si>
    <t> -0.005 </t>
  </si>
  <si>
    <t> AAC 5.194 </t>
  </si>
  <si>
    <t>2435134.412 </t>
  </si>
  <si>
    <t> 26.01.1955 21:53 </t>
  </si>
  <si>
    <t> AA 7.189 </t>
  </si>
  <si>
    <t>2435900.386 </t>
  </si>
  <si>
    <t> 02.03.1957 21:15 </t>
  </si>
  <si>
    <t> -0.022 </t>
  </si>
  <si>
    <t> H.Huth </t>
  </si>
  <si>
    <t> MVS 2.123 </t>
  </si>
  <si>
    <t>2435905.380 </t>
  </si>
  <si>
    <t> 07.03.1957 21:07 </t>
  </si>
  <si>
    <t> AA 8.190 </t>
  </si>
  <si>
    <t>2436288.410 </t>
  </si>
  <si>
    <t> 25.03.1958 21:50 </t>
  </si>
  <si>
    <t> 0.028 </t>
  </si>
  <si>
    <t>2436630.341 </t>
  </si>
  <si>
    <t> 02.03.1959 20:11 </t>
  </si>
  <si>
    <t> AA 10.69 </t>
  </si>
  <si>
    <t>2436896.412 </t>
  </si>
  <si>
    <t> 23.11.1959 21:53 </t>
  </si>
  <si>
    <t> -0.043 </t>
  </si>
  <si>
    <t> K.Häussler </t>
  </si>
  <si>
    <t> HABZ 92 </t>
  </si>
  <si>
    <t>2436957.363 </t>
  </si>
  <si>
    <t> 23.01.1960 20:42 </t>
  </si>
  <si>
    <t> -0.023 </t>
  </si>
  <si>
    <t>2437018.312 </t>
  </si>
  <si>
    <t> 24.03.1960 19:29 </t>
  </si>
  <si>
    <t> AA 13.79 </t>
  </si>
  <si>
    <t>2437345.346 </t>
  </si>
  <si>
    <t> 14.02.1961 20:18 </t>
  </si>
  <si>
    <t> -0.013 </t>
  </si>
  <si>
    <t>2438412.278 </t>
  </si>
  <si>
    <t> 17.01.1964 18:40 </t>
  </si>
  <si>
    <t>2439536.397 </t>
  </si>
  <si>
    <t> 14.02.1967 21:31 </t>
  </si>
  <si>
    <t> -0.016 </t>
  </si>
  <si>
    <t>2439551.308 </t>
  </si>
  <si>
    <t> 01.03.1967 19:23 </t>
  </si>
  <si>
    <t> -0.027 </t>
  </si>
  <si>
    <t>2440230.276 </t>
  </si>
  <si>
    <t> 08.01.1969 18:37 </t>
  </si>
  <si>
    <t> -0.012 </t>
  </si>
  <si>
    <t> P.Flin </t>
  </si>
  <si>
    <t>IBVS 328 </t>
  </si>
  <si>
    <t>2440256.390 </t>
  </si>
  <si>
    <t> 03.02.1969 21:21 </t>
  </si>
  <si>
    <t> -0.011 </t>
  </si>
  <si>
    <t> R.Diethelm </t>
  </si>
  <si>
    <t> ORI 111 </t>
  </si>
  <si>
    <t>2440276.281 </t>
  </si>
  <si>
    <t> 23.02.1969 18:44 </t>
  </si>
  <si>
    <t> ORI 112 </t>
  </si>
  <si>
    <t>2440589.638 </t>
  </si>
  <si>
    <t> 03.01.1970 03:18 </t>
  </si>
  <si>
    <t> ORI 117 </t>
  </si>
  <si>
    <t>2440981.332 </t>
  </si>
  <si>
    <t> 29.01.1971 19:58 </t>
  </si>
  <si>
    <t> -0.032 </t>
  </si>
  <si>
    <t>2441027.355 </t>
  </si>
  <si>
    <t> 16.03.1971 20:31 </t>
  </si>
  <si>
    <t> -0.018 </t>
  </si>
  <si>
    <t> ORI 124 </t>
  </si>
  <si>
    <t>2441333.259 </t>
  </si>
  <si>
    <t> 16.01.1972 18:12 </t>
  </si>
  <si>
    <t>2441369.312 </t>
  </si>
  <si>
    <t> 21.02.1972 19:29 </t>
  </si>
  <si>
    <t> -0.025 </t>
  </si>
  <si>
    <t> BBS 2 </t>
  </si>
  <si>
    <t>2441390.447 </t>
  </si>
  <si>
    <t> 13.03.1972 22:43 </t>
  </si>
  <si>
    <t> -0.029 </t>
  </si>
  <si>
    <t>2441390.455 </t>
  </si>
  <si>
    <t> 13.03.1972 22:55 </t>
  </si>
  <si>
    <t> -0.021 </t>
  </si>
  <si>
    <t> H.Peter </t>
  </si>
  <si>
    <t>2441395.429 </t>
  </si>
  <si>
    <t> 18.03.1972 22:17 </t>
  </si>
  <si>
    <t>2441410.349 </t>
  </si>
  <si>
    <t> 02.04.1972 20:22 </t>
  </si>
  <si>
    <t> BBS 3 </t>
  </si>
  <si>
    <t>2441706.303 </t>
  </si>
  <si>
    <t> 23.01.1973 19:16 </t>
  </si>
  <si>
    <t> K.Locher </t>
  </si>
  <si>
    <t> BBS 7 </t>
  </si>
  <si>
    <t>2441722.466 </t>
  </si>
  <si>
    <t> 08.02.1973 23:11 </t>
  </si>
  <si>
    <t> -0.026 </t>
  </si>
  <si>
    <t> BBS 8 </t>
  </si>
  <si>
    <t>2441747.344 </t>
  </si>
  <si>
    <t> 05.03.1973 20:15 </t>
  </si>
  <si>
    <t> R.Germann </t>
  </si>
  <si>
    <t>2442019.680 </t>
  </si>
  <si>
    <t> 03.12.1973 04:19 </t>
  </si>
  <si>
    <t> BBS 13 </t>
  </si>
  <si>
    <t>2442059.454 </t>
  </si>
  <si>
    <t> 11.01.1974 22:53 </t>
  </si>
  <si>
    <t>2442069.393 </t>
  </si>
  <si>
    <t> 21.01.1974 21:25 </t>
  </si>
  <si>
    <t> -0.036 </t>
  </si>
  <si>
    <t>2442074.377 </t>
  </si>
  <si>
    <t> 26.01.1974 21:02 </t>
  </si>
  <si>
    <t>2442074.388 </t>
  </si>
  <si>
    <t> 26.01.1974 21:18 </t>
  </si>
  <si>
    <t> -0.015 </t>
  </si>
  <si>
    <t>2442089.298 </t>
  </si>
  <si>
    <t> 10.02.1974 19:09 </t>
  </si>
  <si>
    <t> BBS 14 </t>
  </si>
  <si>
    <t>2442125.377 </t>
  </si>
  <si>
    <t> 18.03.1974 21:02 </t>
  </si>
  <si>
    <t> -0.010 </t>
  </si>
  <si>
    <t> A.Pliska </t>
  </si>
  <si>
    <t> BRNO 20 </t>
  </si>
  <si>
    <t>2442426.287 </t>
  </si>
  <si>
    <t> 13.01.1975 18:53 </t>
  </si>
  <si>
    <t> -0.028 </t>
  </si>
  <si>
    <t> BBS 20 </t>
  </si>
  <si>
    <t>2442426.289 </t>
  </si>
  <si>
    <t> 13.01.1975 18:56 </t>
  </si>
  <si>
    <t>2442452.400 </t>
  </si>
  <si>
    <t> 08.02.1975 21:36 </t>
  </si>
  <si>
    <t> BBS 21 </t>
  </si>
  <si>
    <t>2442472.302 </t>
  </si>
  <si>
    <t> 28.02.1975 19:14 </t>
  </si>
  <si>
    <t>2442503.376 </t>
  </si>
  <si>
    <t> 31.03.1975 21:01 </t>
  </si>
  <si>
    <t>2442809.291 </t>
  </si>
  <si>
    <t> 31.01.1976 18:59 </t>
  </si>
  <si>
    <t> BBS 26 </t>
  </si>
  <si>
    <t>2442835.393 </t>
  </si>
  <si>
    <t> 26.02.1976 21:25 </t>
  </si>
  <si>
    <t> -0.034 </t>
  </si>
  <si>
    <t>2442835.403 </t>
  </si>
  <si>
    <t> 26.02.1976 21:40 </t>
  </si>
  <si>
    <t> -0.024 </t>
  </si>
  <si>
    <t>2442840.372 </t>
  </si>
  <si>
    <t> 02.03.1976 20:55 </t>
  </si>
  <si>
    <t>2442855.297 </t>
  </si>
  <si>
    <t> 17.03.1976 19:07 </t>
  </si>
  <si>
    <t> BBS 27 </t>
  </si>
  <si>
    <t>2442855.299 </t>
  </si>
  <si>
    <t> 17.03.1976 19:10 </t>
  </si>
  <si>
    <t>2442886.375 </t>
  </si>
  <si>
    <t> 17.04.1976 21:00 </t>
  </si>
  <si>
    <t>2443116.436 </t>
  </si>
  <si>
    <t> 03.12.1976 22:27 </t>
  </si>
  <si>
    <t> BBS 31 </t>
  </si>
  <si>
    <t>2443162.456 </t>
  </si>
  <si>
    <t> 18.01.1977 22:56 </t>
  </si>
  <si>
    <t> M.Winiarski </t>
  </si>
  <si>
    <t> AN 301.327 </t>
  </si>
  <si>
    <t>2443213.427 </t>
  </si>
  <si>
    <t> 10.03.1977 22:14 </t>
  </si>
  <si>
    <t> BBS 33 </t>
  </si>
  <si>
    <t>2443219.656 </t>
  </si>
  <si>
    <t> 17.03.1977 03:44 </t>
  </si>
  <si>
    <t> -0.014 </t>
  </si>
  <si>
    <t> G.Samolyk </t>
  </si>
  <si>
    <t> AOEB 3 </t>
  </si>
  <si>
    <t>2443228.345 </t>
  </si>
  <si>
    <t> 25.03.1977 20:16 </t>
  </si>
  <si>
    <t>2443514.354 </t>
  </si>
  <si>
    <t> 05.01.1978 20:29 </t>
  </si>
  <si>
    <t> BBS 36 </t>
  </si>
  <si>
    <t>2443514.356 </t>
  </si>
  <si>
    <t> 05.01.1978 20:32 </t>
  </si>
  <si>
    <t>2443556.631 </t>
  </si>
  <si>
    <t> 17.02.1978 03:08 </t>
  </si>
  <si>
    <t>2443616.319 </t>
  </si>
  <si>
    <t> 17.04.1978 19:39 </t>
  </si>
  <si>
    <t> BBS 37 </t>
  </si>
  <si>
    <t>2443847.608 </t>
  </si>
  <si>
    <t> 05.12.1978 02:35 </t>
  </si>
  <si>
    <t> -0.031 </t>
  </si>
  <si>
    <t>2443883.674 </t>
  </si>
  <si>
    <t> 10.01.1979 04:10 </t>
  </si>
  <si>
    <t>2444271.648 </t>
  </si>
  <si>
    <t> 02.02.1980 03:33 </t>
  </si>
  <si>
    <t>2444316.408 </t>
  </si>
  <si>
    <t> 17.03.1980 21:47 </t>
  </si>
  <si>
    <t> BBS 47 </t>
  </si>
  <si>
    <t>2444475.576 </t>
  </si>
  <si>
    <t> 24.08.1980 01:49 </t>
  </si>
  <si>
    <t> J.Silhan </t>
  </si>
  <si>
    <t> BRNO 26 </t>
  </si>
  <si>
    <t>2444608.639 </t>
  </si>
  <si>
    <t> 04.01.1981 03:20 </t>
  </si>
  <si>
    <t>2444629.779 </t>
  </si>
  <si>
    <t> 25.01.1981 06:41 </t>
  </si>
  <si>
    <t> G.Hanson </t>
  </si>
  <si>
    <t>2444643.450 </t>
  </si>
  <si>
    <t> 07.02.1981 22:48 </t>
  </si>
  <si>
    <t> BBS 53 </t>
  </si>
  <si>
    <t>2444663.347 </t>
  </si>
  <si>
    <t> 27.02.1981 20:19 </t>
  </si>
  <si>
    <t> -0.030 </t>
  </si>
  <si>
    <t> A.Slatinsky </t>
  </si>
  <si>
    <t>2444663.348 </t>
  </si>
  <si>
    <t> 27.02.1981 20:21 </t>
  </si>
  <si>
    <t> J.Manek </t>
  </si>
  <si>
    <t> BRNO 23 </t>
  </si>
  <si>
    <t>2444663.356 </t>
  </si>
  <si>
    <t> 27.02.1981 20:32 </t>
  </si>
  <si>
    <t>2444966.7573 </t>
  </si>
  <si>
    <t> 28.12.1981 06:10 </t>
  </si>
  <si>
    <t> -0.0350 </t>
  </si>
  <si>
    <t>E </t>
  </si>
  <si>
    <t>?</t>
  </si>
  <si>
    <t> C.R.Chambliss </t>
  </si>
  <si>
    <t> PASP 94.931 </t>
  </si>
  <si>
    <t>2444968.0007 </t>
  </si>
  <si>
    <t> 29.12.1981 12:01 </t>
  </si>
  <si>
    <t> -0.0351 </t>
  </si>
  <si>
    <t>2444986.6530 </t>
  </si>
  <si>
    <t> 17.01.1982 03:40 </t>
  </si>
  <si>
    <t> -0.0354 </t>
  </si>
  <si>
    <t>2445297.529 </t>
  </si>
  <si>
    <t> 24.11.1982 00:41 </t>
  </si>
  <si>
    <t> -0.035 </t>
  </si>
  <si>
    <t> D.Mourikis </t>
  </si>
  <si>
    <t> BBS 64 </t>
  </si>
  <si>
    <t>2445298.782 </t>
  </si>
  <si>
    <t> 25.11.1982 06:46 </t>
  </si>
  <si>
    <t>2445343.547 </t>
  </si>
  <si>
    <t> 09.01.1983 01:07 </t>
  </si>
  <si>
    <t> I.Kohoutek </t>
  </si>
  <si>
    <t> R.Polloczek </t>
  </si>
  <si>
    <t>2445364.677 </t>
  </si>
  <si>
    <t> 30.01.1983 04:14 </t>
  </si>
  <si>
    <t> P.Goodwin </t>
  </si>
  <si>
    <t>2445378.350 </t>
  </si>
  <si>
    <t> 12.02.1983 20:24 </t>
  </si>
  <si>
    <t> -0.042 </t>
  </si>
  <si>
    <t> BBS 65 </t>
  </si>
  <si>
    <t>2445404.470 </t>
  </si>
  <si>
    <t> 10.03.1983 23:16 </t>
  </si>
  <si>
    <t>2445405.708 </t>
  </si>
  <si>
    <t> 12.03.1983 04:59 </t>
  </si>
  <si>
    <t> -0.041 </t>
  </si>
  <si>
    <t>2445649.438 </t>
  </si>
  <si>
    <t> 10.11.1983 22:30 </t>
  </si>
  <si>
    <t> -0.038 </t>
  </si>
  <si>
    <t> M.Kohl </t>
  </si>
  <si>
    <t> BBS 69 </t>
  </si>
  <si>
    <t>2445705.397 </t>
  </si>
  <si>
    <t> 05.01.1984 21:31 </t>
  </si>
  <si>
    <t> BBS 70 </t>
  </si>
  <si>
    <t>2445705.399 </t>
  </si>
  <si>
    <t> 05.01.1984 21:34 </t>
  </si>
  <si>
    <t>2445762.608 </t>
  </si>
  <si>
    <t> 03.03.1984 02:35 </t>
  </si>
  <si>
    <t>2445812.335 </t>
  </si>
  <si>
    <t> 21.04.1984 20:02 </t>
  </si>
  <si>
    <t> -0.040 </t>
  </si>
  <si>
    <t> BBS 71 </t>
  </si>
  <si>
    <t>2446028.709 </t>
  </si>
  <si>
    <t> 24.11.1984 05:00 </t>
  </si>
  <si>
    <t>2446032.437 </t>
  </si>
  <si>
    <t> 27.11.1984 22:29 </t>
  </si>
  <si>
    <t> BBS 74 </t>
  </si>
  <si>
    <t>2446078.451 </t>
  </si>
  <si>
    <t> 12.01.1985 22:49 </t>
  </si>
  <si>
    <t> -0.033 </t>
  </si>
  <si>
    <t> G.Mavrofridis </t>
  </si>
  <si>
    <t> BBS 76 </t>
  </si>
  <si>
    <t>2446079.685 </t>
  </si>
  <si>
    <t> 14.01.1985 04:26 </t>
  </si>
  <si>
    <t> D.Williams </t>
  </si>
  <si>
    <t>2446093.368 </t>
  </si>
  <si>
    <t> 27.01.1985 20:49 </t>
  </si>
  <si>
    <t>2446108.288 </t>
  </si>
  <si>
    <t> 11.02.1985 18:54 </t>
  </si>
  <si>
    <t> BRNO 27 </t>
  </si>
  <si>
    <t>2446119.481 </t>
  </si>
  <si>
    <t> 22.02.1985 23:32 </t>
  </si>
  <si>
    <t> -0.039 </t>
  </si>
  <si>
    <t>2446140.622 </t>
  </si>
  <si>
    <t> 16.03.1985 02:55 </t>
  </si>
  <si>
    <t>2446150.572 </t>
  </si>
  <si>
    <t> 26.03.1985 01:43 </t>
  </si>
  <si>
    <t>2446349.524 </t>
  </si>
  <si>
    <t> 11.10.1985 00:34 </t>
  </si>
  <si>
    <t> -0.044 </t>
  </si>
  <si>
    <t> BBS 78 </t>
  </si>
  <si>
    <t>2446431.594 </t>
  </si>
  <si>
    <t> 01.01.1986 02:15 </t>
  </si>
  <si>
    <t> -0.045 </t>
  </si>
  <si>
    <t>2446436.575 </t>
  </si>
  <si>
    <t> 06.01.1986 01:48 </t>
  </si>
  <si>
    <t>2446441.548 </t>
  </si>
  <si>
    <t> 11.01.1986 01:09 </t>
  </si>
  <si>
    <t>2446442.791 </t>
  </si>
  <si>
    <t> 12.01.1986 06:59 </t>
  </si>
  <si>
    <t>2446517.404 </t>
  </si>
  <si>
    <t> 27.03.1986 21:41 </t>
  </si>
  <si>
    <t> -0.037 </t>
  </si>
  <si>
    <t> BRNO 28 </t>
  </si>
  <si>
    <t>2446762.375 </t>
  </si>
  <si>
    <t> 27.11.1986 21:00 </t>
  </si>
  <si>
    <t> E.Blättler </t>
  </si>
  <si>
    <t> BBS 82 </t>
  </si>
  <si>
    <t>2446854.398 </t>
  </si>
  <si>
    <t> 27.02.1987 21:33 </t>
  </si>
  <si>
    <t> BBS 83 </t>
  </si>
  <si>
    <t>2447156.556 </t>
  </si>
  <si>
    <t> 27.12.1987 01:20 </t>
  </si>
  <si>
    <t> -0.046 </t>
  </si>
  <si>
    <t> A.Paschke </t>
  </si>
  <si>
    <t> BBS 86 </t>
  </si>
  <si>
    <t>2447212.513 </t>
  </si>
  <si>
    <t> 21.02.1988 00:18 </t>
  </si>
  <si>
    <t> -0.047 </t>
  </si>
  <si>
    <t> BBS 87 </t>
  </si>
  <si>
    <t>2447232.413 </t>
  </si>
  <si>
    <t> 11.03.1988 21:54 </t>
  </si>
  <si>
    <t> BBS 88 </t>
  </si>
  <si>
    <t>2447247.331 </t>
  </si>
  <si>
    <t> 26.03.1988 19:56 </t>
  </si>
  <si>
    <t>2447432.608 </t>
  </si>
  <si>
    <t> 28.09.1988 02:35 </t>
  </si>
  <si>
    <t> -0.052 </t>
  </si>
  <si>
    <t> BBS 89 </t>
  </si>
  <si>
    <t>2447523.395 </t>
  </si>
  <si>
    <t> 27.12.1988 21:28 </t>
  </si>
  <si>
    <t> BBS 91 </t>
  </si>
  <si>
    <t>2447539.565 </t>
  </si>
  <si>
    <t> 13.01.1989 01:33 </t>
  </si>
  <si>
    <t>2447554.476 </t>
  </si>
  <si>
    <t> 27.01.1989 23:25 </t>
  </si>
  <si>
    <t>2447564.423 </t>
  </si>
  <si>
    <t> 06.02.1989 22:09 </t>
  </si>
  <si>
    <t> -0.048 </t>
  </si>
  <si>
    <t>2447569.400 </t>
  </si>
  <si>
    <t> 11.02.1989 21:36 </t>
  </si>
  <si>
    <t>2447615.395 </t>
  </si>
  <si>
    <t> 29.03.1989 21:28 </t>
  </si>
  <si>
    <t> -0.060 </t>
  </si>
  <si>
    <t>2447891.464 </t>
  </si>
  <si>
    <t> 30.12.1989 23:08 </t>
  </si>
  <si>
    <t> -0.049 </t>
  </si>
  <si>
    <t> BBS 94 </t>
  </si>
  <si>
    <t>2447921.326 </t>
  </si>
  <si>
    <t> 29.01.1990 19:49 </t>
  </si>
  <si>
    <t> V.Simon </t>
  </si>
  <si>
    <t> BRNO 31 </t>
  </si>
  <si>
    <t>2447947.413 </t>
  </si>
  <si>
    <t> 24.02.1990 21:54 </t>
  </si>
  <si>
    <t> -0.057 </t>
  </si>
  <si>
    <t>2447967.320 </t>
  </si>
  <si>
    <t> 16.03.1990 19:40 </t>
  </si>
  <si>
    <t>2448003.379 </t>
  </si>
  <si>
    <t> 21.04.1990 21:05 </t>
  </si>
  <si>
    <t> BBS 95 </t>
  </si>
  <si>
    <t>2448295.612 </t>
  </si>
  <si>
    <t> 08.02.1991 02:41 </t>
  </si>
  <si>
    <t>2448309.280 </t>
  </si>
  <si>
    <t> 21.02.1991 18:43 </t>
  </si>
  <si>
    <t> -0.050 </t>
  </si>
  <si>
    <t> BBS 97 </t>
  </si>
  <si>
    <t>2448345.346 </t>
  </si>
  <si>
    <t> 29.03.1991 20:18 </t>
  </si>
  <si>
    <t>2448677.348 </t>
  </si>
  <si>
    <t> 24.02.1992 20:21 </t>
  </si>
  <si>
    <t> -0.059 </t>
  </si>
  <si>
    <t> BBS 100 </t>
  </si>
  <si>
    <t>2448872.586 </t>
  </si>
  <si>
    <t> 07.09.1992 02:03 </t>
  </si>
  <si>
    <t> -0.051 </t>
  </si>
  <si>
    <t> BBS 102 </t>
  </si>
  <si>
    <t>2449055.379 </t>
  </si>
  <si>
    <t> 08.03.1993 21:05 </t>
  </si>
  <si>
    <t> -0.053 </t>
  </si>
  <si>
    <t> BBS 103 </t>
  </si>
  <si>
    <t>2449060.349 </t>
  </si>
  <si>
    <t> 13.03.1993 20:22 </t>
  </si>
  <si>
    <t>2449061.599 </t>
  </si>
  <si>
    <t> 15.03.1993 02:22 </t>
  </si>
  <si>
    <t>2449075.282 </t>
  </si>
  <si>
    <t> 28.03.1993 18:46 </t>
  </si>
  <si>
    <t>2449689.566 </t>
  </si>
  <si>
    <t> 03.12.1994 01:35 </t>
  </si>
  <si>
    <t> L.Brat </t>
  </si>
  <si>
    <t>2449689.5785 </t>
  </si>
  <si>
    <t> 03.12.1994 01:53 </t>
  </si>
  <si>
    <t> -0.0400 </t>
  </si>
  <si>
    <t> P.Sobotka </t>
  </si>
  <si>
    <t> BRNO 32 </t>
  </si>
  <si>
    <t>2449719.404 </t>
  </si>
  <si>
    <t> 01.01.1995 21:41 </t>
  </si>
  <si>
    <t> M.Martignoni </t>
  </si>
  <si>
    <t> BBS 109 </t>
  </si>
  <si>
    <t>2449745.531 </t>
  </si>
  <si>
    <t> 28.01.1995 00:44 </t>
  </si>
  <si>
    <t>2449748.01 </t>
  </si>
  <si>
    <t> 30.01.1995 12:14 </t>
  </si>
  <si>
    <t> -0.05 </t>
  </si>
  <si>
    <t> Y.Sekino </t>
  </si>
  <si>
    <t>VSB 47 </t>
  </si>
  <si>
    <t>2449790.291 </t>
  </si>
  <si>
    <t> 13.03.1995 18:59 </t>
  </si>
  <si>
    <t> BBS 108 </t>
  </si>
  <si>
    <t>2449811.419 </t>
  </si>
  <si>
    <t> 03.04.1995 22:03 </t>
  </si>
  <si>
    <t> -0.063 </t>
  </si>
  <si>
    <t>2450153.385 </t>
  </si>
  <si>
    <t> 10.03.1996 21:14 </t>
  </si>
  <si>
    <t> BBS 111 </t>
  </si>
  <si>
    <t>2450158.368 </t>
  </si>
  <si>
    <t> 15.03.1996 20:49 </t>
  </si>
  <si>
    <t>2450455.570 </t>
  </si>
  <si>
    <t> 07.01.1997 01:40 </t>
  </si>
  <si>
    <t> AOEB 12 </t>
  </si>
  <si>
    <t>2450464.273 </t>
  </si>
  <si>
    <t> 15.01.1997 18:33 </t>
  </si>
  <si>
    <t> BBS 114 </t>
  </si>
  <si>
    <t>2450512.749 </t>
  </si>
  <si>
    <t> 05.03.1997 05:58 </t>
  </si>
  <si>
    <t> -0.069 </t>
  </si>
  <si>
    <t> R.Hill </t>
  </si>
  <si>
    <t>2450541.364 </t>
  </si>
  <si>
    <t> 02.04.1997 20:44 </t>
  </si>
  <si>
    <t> -0.054 </t>
  </si>
  <si>
    <t> BBS 116 </t>
  </si>
  <si>
    <t>2450546.334 </t>
  </si>
  <si>
    <t> 07.04.1997 20:00 </t>
  </si>
  <si>
    <t> -0.058 </t>
  </si>
  <si>
    <t> BBS 115 </t>
  </si>
  <si>
    <t>2450883.330 </t>
  </si>
  <si>
    <t> 10.03.1998 19:55 </t>
  </si>
  <si>
    <t> BBS 117 </t>
  </si>
  <si>
    <t>2450883.332 </t>
  </si>
  <si>
    <t> 10.03.1998 19:58 </t>
  </si>
  <si>
    <t>2451088.510 </t>
  </si>
  <si>
    <t> 02.10.1998 00:14 </t>
  </si>
  <si>
    <t> BBS 119 </t>
  </si>
  <si>
    <t>2451251.399 </t>
  </si>
  <si>
    <t> 13.03.1999 21:34 </t>
  </si>
  <si>
    <t> BBS 120 </t>
  </si>
  <si>
    <t>2451603.3102 </t>
  </si>
  <si>
    <t> 28.02.2000 19:26 </t>
  </si>
  <si>
    <t> -0.0602 </t>
  </si>
  <si>
    <t> J.Safar </t>
  </si>
  <si>
    <t>2451922.8889 </t>
  </si>
  <si>
    <t> 13.01.2001 09:20 </t>
  </si>
  <si>
    <t> -0.0619 </t>
  </si>
  <si>
    <t> R.Nelson </t>
  </si>
  <si>
    <t>IBVS 5224 </t>
  </si>
  <si>
    <t>2451937.814 </t>
  </si>
  <si>
    <t> 28.01.2001 07:32 </t>
  </si>
  <si>
    <t>2451956.466 </t>
  </si>
  <si>
    <t> 15.02.2001 23:11 </t>
  </si>
  <si>
    <t> BBS 124 </t>
  </si>
  <si>
    <t>2452258.636 </t>
  </si>
  <si>
    <t> 15.12.2001 03:15 </t>
  </si>
  <si>
    <t> -0.061 </t>
  </si>
  <si>
    <t> BBS 127 </t>
  </si>
  <si>
    <t>2452314.5942 </t>
  </si>
  <si>
    <t> 09.02.2002 02:15 </t>
  </si>
  <si>
    <t>C </t>
  </si>
  <si>
    <t>ns</t>
  </si>
  <si>
    <t> S.Dvorak </t>
  </si>
  <si>
    <t>2452345.6823 </t>
  </si>
  <si>
    <t> 12.03.2002 04:22 </t>
  </si>
  <si>
    <t> -0.0597 </t>
  </si>
  <si>
    <t>2452641.6353 </t>
  </si>
  <si>
    <t> 02.01.2003 03:14 </t>
  </si>
  <si>
    <t> -0.0605 </t>
  </si>
  <si>
    <t>2452655.3130 </t>
  </si>
  <si>
    <t> 15.01.2003 19:30 </t>
  </si>
  <si>
    <t> -0.0613 </t>
  </si>
  <si>
    <t> BBS 129 </t>
  </si>
  <si>
    <t>2452719.357 </t>
  </si>
  <si>
    <t> 20.03.2003 20:34 </t>
  </si>
  <si>
    <t>2452964.9452 </t>
  </si>
  <si>
    <t> 21.11.2003 10:41 </t>
  </si>
  <si>
    <t> -0.0615 </t>
  </si>
  <si>
    <t>IBVS 5493 </t>
  </si>
  <si>
    <t>2452978.628 </t>
  </si>
  <si>
    <t> 05.12.2003 03:04 </t>
  </si>
  <si>
    <t> BBS 130 </t>
  </si>
  <si>
    <t>2453079.34615 </t>
  </si>
  <si>
    <t> 14.03.2004 20:18 </t>
  </si>
  <si>
    <t> -0.06288 </t>
  </si>
  <si>
    <t> R.Ehrenberger </t>
  </si>
  <si>
    <t>OEJV 0074 </t>
  </si>
  <si>
    <t>2453300.0698 </t>
  </si>
  <si>
    <t> 21.10.2004 13:40 </t>
  </si>
  <si>
    <t> -0.0611 </t>
  </si>
  <si>
    <t> P.Sobotka (ESA INTEGRAL) </t>
  </si>
  <si>
    <t>IBVS 5809 </t>
  </si>
  <si>
    <t>2453300.688 </t>
  </si>
  <si>
    <t> 22.10.2004 04:30 </t>
  </si>
  <si>
    <t> -0.065 </t>
  </si>
  <si>
    <t>2453301.302 </t>
  </si>
  <si>
    <t> 22.10.2004 19:14 </t>
  </si>
  <si>
    <t> -0.072 </t>
  </si>
  <si>
    <t>2453301.9357 </t>
  </si>
  <si>
    <t> 23.10.2004 10:27 </t>
  </si>
  <si>
    <t>2453303.1783 </t>
  </si>
  <si>
    <t> 24.10.2004 16:16 </t>
  </si>
  <si>
    <t> -0.0614 </t>
  </si>
  <si>
    <t>2453370.328 </t>
  </si>
  <si>
    <t> 30.12.2004 19:52 </t>
  </si>
  <si>
    <t>OEJV 0003 </t>
  </si>
  <si>
    <t>2453371.5677 </t>
  </si>
  <si>
    <t> 01.01.2005 01:37 </t>
  </si>
  <si>
    <t> -0.0646 </t>
  </si>
  <si>
    <t> J.Bialozynski </t>
  </si>
  <si>
    <t>2453385.2428 </t>
  </si>
  <si>
    <t> 14.01.2005 17:49 </t>
  </si>
  <si>
    <t> -0.0681 </t>
  </si>
  <si>
    <t> E. Blättler </t>
  </si>
  <si>
    <t>IBVS 5653 </t>
  </si>
  <si>
    <t>2453430.0135 </t>
  </si>
  <si>
    <t> 28.02.2005 12:19 </t>
  </si>
  <si>
    <t> -0.0635 </t>
  </si>
  <si>
    <t> Nakajima </t>
  </si>
  <si>
    <t>VSB 44 </t>
  </si>
  <si>
    <t>2453701.0944 </t>
  </si>
  <si>
    <t> 26.11.2005 14:15 </t>
  </si>
  <si>
    <t> -0.0664 </t>
  </si>
  <si>
    <t> Kubotera </t>
  </si>
  <si>
    <t>2453763.27063 </t>
  </si>
  <si>
    <t> 27.01.2006 18:29 </t>
  </si>
  <si>
    <t> -0.06531 </t>
  </si>
  <si>
    <t>R</t>
  </si>
  <si>
    <t> L.Brát </t>
  </si>
  <si>
    <t>2453771.973 </t>
  </si>
  <si>
    <t> 05.02.2006 11:21 </t>
  </si>
  <si>
    <t> -0.067 </t>
  </si>
  <si>
    <t> K. Nagai et al. </t>
  </si>
  <si>
    <t>VSB 45 </t>
  </si>
  <si>
    <t>2454117.6700 </t>
  </si>
  <si>
    <t> 17.01.2007 04:04 </t>
  </si>
  <si>
    <t> -0.0644 </t>
  </si>
  <si>
    <t> R.Poklar </t>
  </si>
  <si>
    <t>2454137.5662 </t>
  </si>
  <si>
    <t> 06.02.2007 01:35 </t>
  </si>
  <si>
    <t> -0.0643 </t>
  </si>
  <si>
    <t>2454141.2971 </t>
  </si>
  <si>
    <t> 09.02.2007 19:07 </t>
  </si>
  <si>
    <t> -0.0639 </t>
  </si>
  <si>
    <t>-I</t>
  </si>
  <si>
    <t> F.Agerer </t>
  </si>
  <si>
    <t>BAVM 186 </t>
  </si>
  <si>
    <t>2454159.949 </t>
  </si>
  <si>
    <t> 28.02.2007 10:46 </t>
  </si>
  <si>
    <t>21711</t>
  </si>
  <si>
    <t> K.Hirosawa </t>
  </si>
  <si>
    <t>VSB 46 </t>
  </si>
  <si>
    <t>2454204.7149 </t>
  </si>
  <si>
    <t> 14.04.2007 05:09 </t>
  </si>
  <si>
    <t>21747</t>
  </si>
  <si>
    <t> -0.0648 </t>
  </si>
  <si>
    <t>2454485.7465 </t>
  </si>
  <si>
    <t> 20.01.2008 05:54 </t>
  </si>
  <si>
    <t>21973</t>
  </si>
  <si>
    <t> -0.0650 </t>
  </si>
  <si>
    <t>JAAVSO 36(2);171 </t>
  </si>
  <si>
    <t>2454857.5498 </t>
  </si>
  <si>
    <t> 26.01.2009 01:11 </t>
  </si>
  <si>
    <t>22272</t>
  </si>
  <si>
    <t> -0.0692 </t>
  </si>
  <si>
    <t>IBVS 5938 </t>
  </si>
  <si>
    <t>2454861.2801 </t>
  </si>
  <si>
    <t> 29.01.2009 18:43 </t>
  </si>
  <si>
    <t>22275</t>
  </si>
  <si>
    <t> -0.0694 </t>
  </si>
  <si>
    <t>-U;-I</t>
  </si>
  <si>
    <t> M.Rätz &amp; K.Rätz </t>
  </si>
  <si>
    <t>BAVM 214 </t>
  </si>
  <si>
    <t>2454861.2804 </t>
  </si>
  <si>
    <t> -0.0691 </t>
  </si>
  <si>
    <t>o</t>
  </si>
  <si>
    <t> W.Moschner &amp; P.Frank </t>
  </si>
  <si>
    <t>BAVM 209 </t>
  </si>
  <si>
    <t>2454888.6372 </t>
  </si>
  <si>
    <t> 26.02.2009 03:17 </t>
  </si>
  <si>
    <t>22297</t>
  </si>
  <si>
    <t>IBVS 5929 </t>
  </si>
  <si>
    <t>2455210.7045 </t>
  </si>
  <si>
    <t> 14.01.2010 04:54 </t>
  </si>
  <si>
    <t>22556</t>
  </si>
  <si>
    <t> -0.0695 </t>
  </si>
  <si>
    <t> JAAVSO 38;120 </t>
  </si>
  <si>
    <t>2455271.6380 </t>
  </si>
  <si>
    <t> 16.03.2010 03:18 </t>
  </si>
  <si>
    <t>22605</t>
  </si>
  <si>
    <t> -0.0677 </t>
  </si>
  <si>
    <t> JAAVSO 39;94 </t>
  </si>
  <si>
    <t>2455535.2593 </t>
  </si>
  <si>
    <t> 04.12.2010 18:13 </t>
  </si>
  <si>
    <t>22817</t>
  </si>
  <si>
    <t> H.Itoh </t>
  </si>
  <si>
    <t>VSB 51 </t>
  </si>
  <si>
    <t>2455595.5667 </t>
  </si>
  <si>
    <t> 03.02.2011 01:36 </t>
  </si>
  <si>
    <t>22865.5</t>
  </si>
  <si>
    <t> -0.0716 </t>
  </si>
  <si>
    <t>m</t>
  </si>
  <si>
    <t> S.Dogru et al. </t>
  </si>
  <si>
    <t>IBVS 5988 </t>
  </si>
  <si>
    <t>2455603.6241 </t>
  </si>
  <si>
    <t> 11.02.2011 02:58 </t>
  </si>
  <si>
    <t>22872</t>
  </si>
  <si>
    <t> -0.0970 </t>
  </si>
  <si>
    <t>IBVS 5992 </t>
  </si>
  <si>
    <t>2455618.580 </t>
  </si>
  <si>
    <t> 26.02.2011 01:55 </t>
  </si>
  <si>
    <t>22884</t>
  </si>
  <si>
    <t> C.Stephan </t>
  </si>
  <si>
    <t>VSB 53 </t>
  </si>
  <si>
    <t>2455654.632 </t>
  </si>
  <si>
    <t> 03.04.2011 03:10 </t>
  </si>
  <si>
    <t>22913</t>
  </si>
  <si>
    <t> -0.073 </t>
  </si>
  <si>
    <t>2455940.6437 </t>
  </si>
  <si>
    <t> 14.01.2012 03:26 </t>
  </si>
  <si>
    <t>23143</t>
  </si>
  <si>
    <t> -0.0668 </t>
  </si>
  <si>
    <t> JAAVSO 41;122 </t>
  </si>
  <si>
    <t>2455959.29533 </t>
  </si>
  <si>
    <t> 01.02.2012 19:05 </t>
  </si>
  <si>
    <t>23158</t>
  </si>
  <si>
    <t> -0.06776 </t>
  </si>
  <si>
    <t> M.Urbanik </t>
  </si>
  <si>
    <t>OEJV 0160 </t>
  </si>
  <si>
    <t>2456275.1448 </t>
  </si>
  <si>
    <t> 13.12.2012 15:28 </t>
  </si>
  <si>
    <t>23412</t>
  </si>
  <si>
    <t> -0.0682 </t>
  </si>
  <si>
    <t>Rc</t>
  </si>
  <si>
    <t> K.Shiokawa </t>
  </si>
  <si>
    <t>VSB 55 </t>
  </si>
  <si>
    <t>2456633.2703 </t>
  </si>
  <si>
    <t> 06.12.2013 18:29 </t>
  </si>
  <si>
    <t>23700</t>
  </si>
  <si>
    <t> -0.0717 </t>
  </si>
  <si>
    <t>VSB 56 </t>
  </si>
  <si>
    <t>2457057.3074 </t>
  </si>
  <si>
    <t> 03.02.2015 19:22 </t>
  </si>
  <si>
    <t>24041</t>
  </si>
  <si>
    <t> -0.0693 </t>
  </si>
  <si>
    <t>BAVM 239 </t>
  </si>
  <si>
    <t>2457089.6387 </t>
  </si>
  <si>
    <t> 08.03.2015 03:19 </t>
  </si>
  <si>
    <t>24067</t>
  </si>
  <si>
    <t> JAAVSO 43-1 </t>
  </si>
  <si>
    <t>s5</t>
  </si>
  <si>
    <t>s6</t>
  </si>
  <si>
    <t>s7</t>
  </si>
  <si>
    <t>JAVSO 43, 77</t>
  </si>
  <si>
    <t>JAVSO..43..238</t>
  </si>
  <si>
    <t>JAVSO..45..121</t>
  </si>
  <si>
    <t>JAVSO..46…79 (2018)</t>
  </si>
  <si>
    <t>VSB-64</t>
  </si>
  <si>
    <t>OEJV 0204</t>
  </si>
  <si>
    <t>JAVSO..46..184</t>
  </si>
  <si>
    <t>JAVSO..47..263</t>
  </si>
  <si>
    <t>JAVSO..48…87</t>
  </si>
  <si>
    <t>JAVSO..48..256</t>
  </si>
  <si>
    <t>VSB 069</t>
  </si>
  <si>
    <t>VSB 067</t>
  </si>
  <si>
    <t>JAVSO 49, 256</t>
  </si>
  <si>
    <t>JBAV, 60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</si>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</sst>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4" formatCode="0.00000"/>
  </numFmts>
  <fonts count="2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2" applyNumberFormat="0" applyFont="0" applyFill="0" applyAlignment="0" applyProtection="0"/>
  </cellStyleXfs>
  <cellXfs count="93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/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172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9" fillId="0" borderId="3" xfId="0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/>
    </xf>
    <xf numFmtId="0" fontId="25" fillId="0" borderId="0" xfId="0" applyFont="1" applyAlignment="1"/>
    <xf numFmtId="0" fontId="25" fillId="0" borderId="0" xfId="0" applyFont="1" applyBorder="1" applyAlignment="1">
      <alignment horizontal="center"/>
    </xf>
    <xf numFmtId="172" fontId="25" fillId="0" borderId="0" xfId="0" applyNumberFormat="1" applyFont="1" applyFill="1" applyBorder="1" applyAlignment="1" applyProtection="1">
      <alignment horizontal="left" vertical="top"/>
    </xf>
    <xf numFmtId="0" fontId="25" fillId="0" borderId="0" xfId="0" applyNumberFormat="1" applyFont="1" applyFill="1" applyBorder="1" applyAlignment="1" applyProtection="1">
      <alignment horizontal="left" vertical="top"/>
    </xf>
    <xf numFmtId="0" fontId="17" fillId="0" borderId="0" xfId="8" applyFont="1" applyAlignment="1">
      <alignment horizontal="left"/>
    </xf>
    <xf numFmtId="0" fontId="17" fillId="0" borderId="0" xfId="8" applyFont="1" applyAlignment="1">
      <alignment horizontal="center"/>
    </xf>
    <xf numFmtId="0" fontId="20" fillId="0" borderId="0" xfId="8" applyFont="1"/>
    <xf numFmtId="0" fontId="20" fillId="0" borderId="0" xfId="8" applyFont="1" applyAlignment="1">
      <alignment horizontal="left"/>
    </xf>
    <xf numFmtId="0" fontId="19" fillId="0" borderId="0" xfId="8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8" applyFo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174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Gem - O-C Diagr.</a:t>
            </a:r>
          </a:p>
        </c:rich>
      </c:tx>
      <c:layout>
        <c:manualLayout>
          <c:xMode val="edge"/>
          <c:yMode val="edge"/>
          <c:x val="0.358696222754764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45008463985892"/>
          <c:y val="0.21053383480953611"/>
          <c:w val="0.7173015929912242"/>
          <c:h val="0.529430672829862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45-41C9-81C3-908DC12994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  <c:pt idx="80">
                    <c:v>8.0000000000000002E-3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8.0000000000000002E-3</c:v>
                  </c:pt>
                  <c:pt idx="90">
                    <c:v>0</c:v>
                  </c:pt>
                  <c:pt idx="91">
                    <c:v>1.6999999999999999E-3</c:v>
                  </c:pt>
                  <c:pt idx="94">
                    <c:v>9.7999999999999997E-4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8.8999999999999995E-4</c:v>
                  </c:pt>
                  <c:pt idx="101">
                    <c:v>0</c:v>
                  </c:pt>
                  <c:pt idx="102">
                    <c:v>1.8000000000000001E-4</c:v>
                  </c:pt>
                  <c:pt idx="103">
                    <c:v>0</c:v>
                  </c:pt>
                  <c:pt idx="104">
                    <c:v>9.3999999999999997E-4</c:v>
                  </c:pt>
                  <c:pt idx="113">
                    <c:v>0</c:v>
                  </c:pt>
                  <c:pt idx="114">
                    <c:v>5.0000000000000001E-4</c:v>
                  </c:pt>
                  <c:pt idx="117">
                    <c:v>8.3000000000000001E-3</c:v>
                  </c:pt>
                  <c:pt idx="118">
                    <c:v>0</c:v>
                  </c:pt>
                  <c:pt idx="121">
                    <c:v>0</c:v>
                  </c:pt>
                  <c:pt idx="122">
                    <c:v>9.3000000000000005E-4</c:v>
                  </c:pt>
                  <c:pt idx="126">
                    <c:v>0</c:v>
                  </c:pt>
                  <c:pt idx="127">
                    <c:v>7.3999999999999999E-4</c:v>
                  </c:pt>
                  <c:pt idx="129">
                    <c:v>0</c:v>
                  </c:pt>
                  <c:pt idx="132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8.4000000000000003E-4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53">
                    <c:v>0</c:v>
                  </c:pt>
                  <c:pt idx="154">
                    <c:v>1.1999999999999999E-3</c:v>
                  </c:pt>
                  <c:pt idx="164">
                    <c:v>9.7000000000000005E-4</c:v>
                  </c:pt>
                  <c:pt idx="165">
                    <c:v>0</c:v>
                  </c:pt>
                  <c:pt idx="166">
                    <c:v>7.0000000000000001E-3</c:v>
                  </c:pt>
                  <c:pt idx="168">
                    <c:v>5.0000000000000001E-3</c:v>
                  </c:pt>
                  <c:pt idx="169">
                    <c:v>6.0000000000000001E-3</c:v>
                  </c:pt>
                  <c:pt idx="170">
                    <c:v>4.0000000000000001E-3</c:v>
                  </c:pt>
                  <c:pt idx="171">
                    <c:v>4.0000000000000001E-3</c:v>
                  </c:pt>
                  <c:pt idx="172">
                    <c:v>0</c:v>
                  </c:pt>
                  <c:pt idx="173">
                    <c:v>9.2000000000000003E-4</c:v>
                  </c:pt>
                  <c:pt idx="174">
                    <c:v>7.0000000000000001E-3</c:v>
                  </c:pt>
                  <c:pt idx="176">
                    <c:v>0</c:v>
                  </c:pt>
                  <c:pt idx="177">
                    <c:v>4.0000000000000001E-3</c:v>
                  </c:pt>
                  <c:pt idx="178">
                    <c:v>8.9999999999999993E-3</c:v>
                  </c:pt>
                  <c:pt idx="179">
                    <c:v>0</c:v>
                  </c:pt>
                  <c:pt idx="180">
                    <c:v>5.0000000000000001E-3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5.0000000000000001E-3</c:v>
                  </c:pt>
                  <c:pt idx="184">
                    <c:v>0</c:v>
                  </c:pt>
                  <c:pt idx="185">
                    <c:v>7.0000000000000001E-3</c:v>
                  </c:pt>
                  <c:pt idx="186">
                    <c:v>7.7999999999999999E-4</c:v>
                  </c:pt>
                  <c:pt idx="187">
                    <c:v>0</c:v>
                  </c:pt>
                  <c:pt idx="188">
                    <c:v>3.0000000000000001E-3</c:v>
                  </c:pt>
                  <c:pt idx="189">
                    <c:v>4.0000000000000001E-3</c:v>
                  </c:pt>
                  <c:pt idx="190">
                    <c:v>6.0000000000000001E-3</c:v>
                  </c:pt>
                  <c:pt idx="191">
                    <c:v>5.0000000000000001E-3</c:v>
                  </c:pt>
                  <c:pt idx="192">
                    <c:v>5.0000000000000001E-3</c:v>
                  </c:pt>
                  <c:pt idx="193">
                    <c:v>8.0000000000000002E-3</c:v>
                  </c:pt>
                  <c:pt idx="194">
                    <c:v>0</c:v>
                  </c:pt>
                  <c:pt idx="195">
                    <c:v>2.0000000000000001E-4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1.1000000000000001E-3</c:v>
                  </c:pt>
                  <c:pt idx="203">
                    <c:v>3.0000000000000001E-3</c:v>
                  </c:pt>
                  <c:pt idx="204">
                    <c:v>1E-4</c:v>
                  </c:pt>
                  <c:pt idx="205">
                    <c:v>3.0000000000000001E-3</c:v>
                  </c:pt>
                  <c:pt idx="206">
                    <c:v>1.2999999999999999E-3</c:v>
                  </c:pt>
                  <c:pt idx="207">
                    <c:v>6.9999999999999999E-4</c:v>
                  </c:pt>
                  <c:pt idx="208">
                    <c:v>3.0000000000000001E-3</c:v>
                  </c:pt>
                  <c:pt idx="209">
                    <c:v>2E-3</c:v>
                  </c:pt>
                  <c:pt idx="210">
                    <c:v>2.9999999999999997E-4</c:v>
                  </c:pt>
                  <c:pt idx="211">
                    <c:v>2.9999999999999997E-4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6.9999999999999999E-4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6.0000000000000002E-5</c:v>
                  </c:pt>
                  <c:pt idx="227">
                    <c:v>1E-4</c:v>
                  </c:pt>
                  <c:pt idx="228">
                    <c:v>1.2999999999999999E-3</c:v>
                  </c:pt>
                  <c:pt idx="229">
                    <c:v>1.2999999999999999E-4</c:v>
                  </c:pt>
                  <c:pt idx="230">
                    <c:v>5.0000000000000001E-4</c:v>
                  </c:pt>
                  <c:pt idx="231">
                    <c:v>5.0000000000000001E-4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0</c:v>
                  </c:pt>
                  <c:pt idx="235">
                    <c:v>8.0000000000000004E-4</c:v>
                  </c:pt>
                  <c:pt idx="236">
                    <c:v>2.9999999999999997E-4</c:v>
                  </c:pt>
                  <c:pt idx="237">
                    <c:v>7.3999999999999999E-4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6.8999999999999997E-4</c:v>
                  </c:pt>
                  <c:pt idx="241">
                    <c:v>1E-4</c:v>
                  </c:pt>
                  <c:pt idx="242">
                    <c:v>9.0000000000000006E-5</c:v>
                  </c:pt>
                  <c:pt idx="243">
                    <c:v>6.9999999999999999E-4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8.9999999999999998E-4</c:v>
                  </c:pt>
                  <c:pt idx="247">
                    <c:v>0</c:v>
                  </c:pt>
                  <c:pt idx="248">
                    <c:v>1E-4</c:v>
                  </c:pt>
                  <c:pt idx="249">
                    <c:v>5.0000000000000002E-5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9.0000000000000006E-5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6.9999999999999994E-5</c:v>
                  </c:pt>
                  <c:pt idx="256">
                    <c:v>0</c:v>
                  </c:pt>
                  <c:pt idx="257">
                    <c:v>1E-4</c:v>
                  </c:pt>
                  <c:pt idx="258">
                    <c:v>5.0000000000000002E-5</c:v>
                  </c:pt>
                  <c:pt idx="259">
                    <c:v>4.0000000000000003E-5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8.0000000000000007E-5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0</c:v>
                  </c:pt>
                  <c:pt idx="266">
                    <c:v>4.0000000000000003E-5</c:v>
                  </c:pt>
                  <c:pt idx="267">
                    <c:v>4.0000000000000003E-5</c:v>
                  </c:pt>
                  <c:pt idx="268">
                    <c:v>1E-4</c:v>
                  </c:pt>
                  <c:pt idx="269">
                    <c:v>1.3999999999999999E-4</c:v>
                  </c:pt>
                  <c:pt idx="270">
                    <c:v>4.0000000000000003E-5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4.0000000000000003E-5</c:v>
                  </c:pt>
                  <c:pt idx="274">
                    <c:v>1E-4</c:v>
                  </c:pt>
                  <c:pt idx="275">
                    <c:v>1E-4</c:v>
                  </c:pt>
                  <c:pt idx="276">
                    <c:v>0</c:v>
                  </c:pt>
                  <c:pt idx="277">
                    <c:v>8.0000000000000004E-4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2.2000000000000001E-3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1E-4</c:v>
                  </c:pt>
                  <c:pt idx="285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  <c:pt idx="80">
                    <c:v>8.0000000000000002E-3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8.0000000000000002E-3</c:v>
                  </c:pt>
                  <c:pt idx="90">
                    <c:v>0</c:v>
                  </c:pt>
                  <c:pt idx="91">
                    <c:v>1.6999999999999999E-3</c:v>
                  </c:pt>
                  <c:pt idx="94">
                    <c:v>9.7999999999999997E-4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8.8999999999999995E-4</c:v>
                  </c:pt>
                  <c:pt idx="101">
                    <c:v>0</c:v>
                  </c:pt>
                  <c:pt idx="102">
                    <c:v>1.8000000000000001E-4</c:v>
                  </c:pt>
                  <c:pt idx="103">
                    <c:v>0</c:v>
                  </c:pt>
                  <c:pt idx="104">
                    <c:v>9.3999999999999997E-4</c:v>
                  </c:pt>
                  <c:pt idx="113">
                    <c:v>0</c:v>
                  </c:pt>
                  <c:pt idx="114">
                    <c:v>5.0000000000000001E-4</c:v>
                  </c:pt>
                  <c:pt idx="117">
                    <c:v>8.3000000000000001E-3</c:v>
                  </c:pt>
                  <c:pt idx="118">
                    <c:v>0</c:v>
                  </c:pt>
                  <c:pt idx="121">
                    <c:v>0</c:v>
                  </c:pt>
                  <c:pt idx="122">
                    <c:v>9.3000000000000005E-4</c:v>
                  </c:pt>
                  <c:pt idx="126">
                    <c:v>0</c:v>
                  </c:pt>
                  <c:pt idx="127">
                    <c:v>7.3999999999999999E-4</c:v>
                  </c:pt>
                  <c:pt idx="129">
                    <c:v>0</c:v>
                  </c:pt>
                  <c:pt idx="132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8.4000000000000003E-4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53">
                    <c:v>0</c:v>
                  </c:pt>
                  <c:pt idx="154">
                    <c:v>1.1999999999999999E-3</c:v>
                  </c:pt>
                  <c:pt idx="164">
                    <c:v>9.7000000000000005E-4</c:v>
                  </c:pt>
                  <c:pt idx="165">
                    <c:v>0</c:v>
                  </c:pt>
                  <c:pt idx="166">
                    <c:v>7.0000000000000001E-3</c:v>
                  </c:pt>
                  <c:pt idx="168">
                    <c:v>5.0000000000000001E-3</c:v>
                  </c:pt>
                  <c:pt idx="169">
                    <c:v>6.0000000000000001E-3</c:v>
                  </c:pt>
                  <c:pt idx="170">
                    <c:v>4.0000000000000001E-3</c:v>
                  </c:pt>
                  <c:pt idx="171">
                    <c:v>4.0000000000000001E-3</c:v>
                  </c:pt>
                  <c:pt idx="172">
                    <c:v>0</c:v>
                  </c:pt>
                  <c:pt idx="173">
                    <c:v>9.2000000000000003E-4</c:v>
                  </c:pt>
                  <c:pt idx="174">
                    <c:v>7.0000000000000001E-3</c:v>
                  </c:pt>
                  <c:pt idx="176">
                    <c:v>0</c:v>
                  </c:pt>
                  <c:pt idx="177">
                    <c:v>4.0000000000000001E-3</c:v>
                  </c:pt>
                  <c:pt idx="178">
                    <c:v>8.9999999999999993E-3</c:v>
                  </c:pt>
                  <c:pt idx="179">
                    <c:v>0</c:v>
                  </c:pt>
                  <c:pt idx="180">
                    <c:v>5.0000000000000001E-3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5.0000000000000001E-3</c:v>
                  </c:pt>
                  <c:pt idx="184">
                    <c:v>0</c:v>
                  </c:pt>
                  <c:pt idx="185">
                    <c:v>7.0000000000000001E-3</c:v>
                  </c:pt>
                  <c:pt idx="186">
                    <c:v>7.7999999999999999E-4</c:v>
                  </c:pt>
                  <c:pt idx="187">
                    <c:v>0</c:v>
                  </c:pt>
                  <c:pt idx="188">
                    <c:v>3.0000000000000001E-3</c:v>
                  </c:pt>
                  <c:pt idx="189">
                    <c:v>4.0000000000000001E-3</c:v>
                  </c:pt>
                  <c:pt idx="190">
                    <c:v>6.0000000000000001E-3</c:v>
                  </c:pt>
                  <c:pt idx="191">
                    <c:v>5.0000000000000001E-3</c:v>
                  </c:pt>
                  <c:pt idx="192">
                    <c:v>5.0000000000000001E-3</c:v>
                  </c:pt>
                  <c:pt idx="193">
                    <c:v>8.0000000000000002E-3</c:v>
                  </c:pt>
                  <c:pt idx="194">
                    <c:v>0</c:v>
                  </c:pt>
                  <c:pt idx="195">
                    <c:v>2.0000000000000001E-4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1.1000000000000001E-3</c:v>
                  </c:pt>
                  <c:pt idx="203">
                    <c:v>3.0000000000000001E-3</c:v>
                  </c:pt>
                  <c:pt idx="204">
                    <c:v>1E-4</c:v>
                  </c:pt>
                  <c:pt idx="205">
                    <c:v>3.0000000000000001E-3</c:v>
                  </c:pt>
                  <c:pt idx="206">
                    <c:v>1.2999999999999999E-3</c:v>
                  </c:pt>
                  <c:pt idx="207">
                    <c:v>6.9999999999999999E-4</c:v>
                  </c:pt>
                  <c:pt idx="208">
                    <c:v>3.0000000000000001E-3</c:v>
                  </c:pt>
                  <c:pt idx="209">
                    <c:v>2E-3</c:v>
                  </c:pt>
                  <c:pt idx="210">
                    <c:v>2.9999999999999997E-4</c:v>
                  </c:pt>
                  <c:pt idx="211">
                    <c:v>2.9999999999999997E-4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6.9999999999999999E-4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6.0000000000000002E-5</c:v>
                  </c:pt>
                  <c:pt idx="227">
                    <c:v>1E-4</c:v>
                  </c:pt>
                  <c:pt idx="228">
                    <c:v>1.2999999999999999E-3</c:v>
                  </c:pt>
                  <c:pt idx="229">
                    <c:v>1.2999999999999999E-4</c:v>
                  </c:pt>
                  <c:pt idx="230">
                    <c:v>5.0000000000000001E-4</c:v>
                  </c:pt>
                  <c:pt idx="231">
                    <c:v>5.0000000000000001E-4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0</c:v>
                  </c:pt>
                  <c:pt idx="235">
                    <c:v>8.0000000000000004E-4</c:v>
                  </c:pt>
                  <c:pt idx="236">
                    <c:v>2.9999999999999997E-4</c:v>
                  </c:pt>
                  <c:pt idx="237">
                    <c:v>7.3999999999999999E-4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6.8999999999999997E-4</c:v>
                  </c:pt>
                  <c:pt idx="241">
                    <c:v>1E-4</c:v>
                  </c:pt>
                  <c:pt idx="242">
                    <c:v>9.0000000000000006E-5</c:v>
                  </c:pt>
                  <c:pt idx="243">
                    <c:v>6.9999999999999999E-4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8.9999999999999998E-4</c:v>
                  </c:pt>
                  <c:pt idx="247">
                    <c:v>0</c:v>
                  </c:pt>
                  <c:pt idx="248">
                    <c:v>1E-4</c:v>
                  </c:pt>
                  <c:pt idx="249">
                    <c:v>5.0000000000000002E-5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9.0000000000000006E-5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6.9999999999999994E-5</c:v>
                  </c:pt>
                  <c:pt idx="256">
                    <c:v>0</c:v>
                  </c:pt>
                  <c:pt idx="257">
                    <c:v>1E-4</c:v>
                  </c:pt>
                  <c:pt idx="258">
                    <c:v>5.0000000000000002E-5</c:v>
                  </c:pt>
                  <c:pt idx="259">
                    <c:v>4.0000000000000003E-5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8.0000000000000007E-5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0</c:v>
                  </c:pt>
                  <c:pt idx="266">
                    <c:v>4.0000000000000003E-5</c:v>
                  </c:pt>
                  <c:pt idx="267">
                    <c:v>4.0000000000000003E-5</c:v>
                  </c:pt>
                  <c:pt idx="268">
                    <c:v>1E-4</c:v>
                  </c:pt>
                  <c:pt idx="269">
                    <c:v>1.3999999999999999E-4</c:v>
                  </c:pt>
                  <c:pt idx="270">
                    <c:v>4.0000000000000003E-5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4.0000000000000003E-5</c:v>
                  </c:pt>
                  <c:pt idx="274">
                    <c:v>1E-4</c:v>
                  </c:pt>
                  <c:pt idx="275">
                    <c:v>1E-4</c:v>
                  </c:pt>
                  <c:pt idx="276">
                    <c:v>0</c:v>
                  </c:pt>
                  <c:pt idx="277">
                    <c:v>8.0000000000000004E-4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2.2000000000000001E-3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1E-4</c:v>
                  </c:pt>
                  <c:pt idx="28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-1.5744000000267988E-2</c:v>
                </c:pt>
                <c:pt idx="1">
                  <c:v>-2.8896799994981848E-3</c:v>
                </c:pt>
                <c:pt idx="2">
                  <c:v>-5.9274000013829209E-3</c:v>
                </c:pt>
                <c:pt idx="3">
                  <c:v>2.8151999977126252E-3</c:v>
                </c:pt>
                <c:pt idx="4">
                  <c:v>-3.4283999993931502E-3</c:v>
                </c:pt>
                <c:pt idx="5">
                  <c:v>-2.657959998032311E-3</c:v>
                </c:pt>
                <c:pt idx="6">
                  <c:v>-6.4999999995052349E-3</c:v>
                </c:pt>
                <c:pt idx="8">
                  <c:v>-3.8734800000383984E-3</c:v>
                </c:pt>
                <c:pt idx="9">
                  <c:v>1.1125999990326818E-3</c:v>
                </c:pt>
                <c:pt idx="10">
                  <c:v>-2.9013200000918005E-3</c:v>
                </c:pt>
                <c:pt idx="11">
                  <c:v>-3.5718399994948413E-3</c:v>
                </c:pt>
                <c:pt idx="12">
                  <c:v>3.6973599999328144E-3</c:v>
                </c:pt>
                <c:pt idx="13">
                  <c:v>-6.3583199989807326E-3</c:v>
                </c:pt>
                <c:pt idx="14">
                  <c:v>-2.6019199976872187E-3</c:v>
                </c:pt>
                <c:pt idx="15">
                  <c:v>2.6636399998096749E-3</c:v>
                </c:pt>
                <c:pt idx="16">
                  <c:v>-5.5241599984583445E-3</c:v>
                </c:pt>
                <c:pt idx="17">
                  <c:v>1.8401199995423667E-3</c:v>
                </c:pt>
                <c:pt idx="18">
                  <c:v>-2.1946799970464781E-3</c:v>
                </c:pt>
                <c:pt idx="19">
                  <c:v>-8.8512799993623048E-3</c:v>
                </c:pt>
                <c:pt idx="20">
                  <c:v>-5.8903999888570979E-4</c:v>
                </c:pt>
                <c:pt idx="21">
                  <c:v>7.3347999568795785E-4</c:v>
                </c:pt>
                <c:pt idx="22">
                  <c:v>-7.1387599964509718E-3</c:v>
                </c:pt>
                <c:pt idx="23">
                  <c:v>-6.8092799992882647E-3</c:v>
                </c:pt>
                <c:pt idx="24">
                  <c:v>-3.8649600028293207E-3</c:v>
                </c:pt>
                <c:pt idx="25">
                  <c:v>-9.4797999990987591E-3</c:v>
                </c:pt>
                <c:pt idx="26">
                  <c:v>-4.8672000048100017E-3</c:v>
                </c:pt>
                <c:pt idx="27">
                  <c:v>1.6897199966479093E-3</c:v>
                </c:pt>
                <c:pt idx="28">
                  <c:v>-2.245396000216715E-2</c:v>
                </c:pt>
                <c:pt idx="29">
                  <c:v>-2.4678800036781467E-3</c:v>
                </c:pt>
                <c:pt idx="30">
                  <c:v>2.8460280002036598E-2</c:v>
                </c:pt>
                <c:pt idx="31">
                  <c:v>-3.9967199991224334E-3</c:v>
                </c:pt>
                <c:pt idx="32">
                  <c:v>-4.2741440003737807E-2</c:v>
                </c:pt>
                <c:pt idx="33">
                  <c:v>-2.3411959999066312E-2</c:v>
                </c:pt>
                <c:pt idx="34">
                  <c:v>-6.0824800020782277E-3</c:v>
                </c:pt>
                <c:pt idx="35">
                  <c:v>-1.3497719999577384E-2</c:v>
                </c:pt>
                <c:pt idx="36">
                  <c:v>-7.4835600025835447E-3</c:v>
                </c:pt>
                <c:pt idx="37">
                  <c:v>-1.5629480003553908E-2</c:v>
                </c:pt>
                <c:pt idx="38">
                  <c:v>-2.6671240004361607E-2</c:v>
                </c:pt>
                <c:pt idx="40">
                  <c:v>-1.1144399999466259E-2</c:v>
                </c:pt>
                <c:pt idx="41">
                  <c:v>-1.6200079997361172E-2</c:v>
                </c:pt>
                <c:pt idx="42">
                  <c:v>-2.2077039997384418E-2</c:v>
                </c:pt>
                <c:pt idx="43">
                  <c:v>-3.1673239995143376E-2</c:v>
                </c:pt>
                <c:pt idx="44">
                  <c:v>-1.8301999996765517E-2</c:v>
                </c:pt>
                <c:pt idx="46">
                  <c:v>-1.6158079997694585E-2</c:v>
                </c:pt>
                <c:pt idx="47">
                  <c:v>-2.4758999999903608E-2</c:v>
                </c:pt>
                <c:pt idx="48">
                  <c:v>-2.9318159999093041E-2</c:v>
                </c:pt>
                <c:pt idx="49">
                  <c:v>-2.1318159997463226E-2</c:v>
                </c:pt>
                <c:pt idx="50">
                  <c:v>-2.1332080003048759E-2</c:v>
                </c:pt>
                <c:pt idx="51">
                  <c:v>-2.3373839998384938E-2</c:v>
                </c:pt>
                <c:pt idx="52">
                  <c:v>-2.2132480000436772E-2</c:v>
                </c:pt>
                <c:pt idx="53">
                  <c:v>-2.320208000310231E-2</c:v>
                </c:pt>
                <c:pt idx="54">
                  <c:v>-2.5747319996298756E-2</c:v>
                </c:pt>
                <c:pt idx="55">
                  <c:v>-1.7816920000768732E-2</c:v>
                </c:pt>
                <c:pt idx="56">
                  <c:v>-9.0790399990510195E-3</c:v>
                </c:pt>
                <c:pt idx="57">
                  <c:v>-2.2555600000487175E-2</c:v>
                </c:pt>
                <c:pt idx="58">
                  <c:v>-2.7190400003746618E-2</c:v>
                </c:pt>
                <c:pt idx="59">
                  <c:v>-3.621823999856133E-2</c:v>
                </c:pt>
                <c:pt idx="60">
                  <c:v>-2.6232159994833637E-2</c:v>
                </c:pt>
                <c:pt idx="61">
                  <c:v>-1.5232159996230621E-2</c:v>
                </c:pt>
                <c:pt idx="62">
                  <c:v>-2.7273919993604068E-2</c:v>
                </c:pt>
                <c:pt idx="63">
                  <c:v>-9.8748399977921508E-3</c:v>
                </c:pt>
                <c:pt idx="65">
                  <c:v>-2.7717000004486181E-2</c:v>
                </c:pt>
                <c:pt idx="66">
                  <c:v>-2.5717000004078727E-2</c:v>
                </c:pt>
                <c:pt idx="67">
                  <c:v>-2.8290080001170281E-2</c:v>
                </c:pt>
                <c:pt idx="68">
                  <c:v>-2.2345760000462178E-2</c:v>
                </c:pt>
                <c:pt idx="69">
                  <c:v>-3.5932760001742281E-2</c:v>
                </c:pt>
                <c:pt idx="70">
                  <c:v>-3.0691400002979208E-2</c:v>
                </c:pt>
                <c:pt idx="72">
                  <c:v>-2.2788840004068334E-2</c:v>
                </c:pt>
                <c:pt idx="73">
                  <c:v>-3.436191999935545E-2</c:v>
                </c:pt>
                <c:pt idx="74">
                  <c:v>-2.4361919997318182E-2</c:v>
                </c:pt>
                <c:pt idx="75">
                  <c:v>-2.9375839993008412E-2</c:v>
                </c:pt>
                <c:pt idx="76">
                  <c:v>-2.6417599998239893E-2</c:v>
                </c:pt>
                <c:pt idx="77">
                  <c:v>-2.441759999783244E-2</c:v>
                </c:pt>
                <c:pt idx="78">
                  <c:v>-3.6004599998705089E-2</c:v>
                </c:pt>
                <c:pt idx="79">
                  <c:v>-2.3148399995989166E-2</c:v>
                </c:pt>
                <c:pt idx="81">
                  <c:v>-1.2777160001860466E-2</c:v>
                </c:pt>
                <c:pt idx="82">
                  <c:v>-2.5419839999813121E-2</c:v>
                </c:pt>
                <c:pt idx="83">
                  <c:v>-1.4937240004655905E-2</c:v>
                </c:pt>
                <c:pt idx="84">
                  <c:v>-1.3937240000814199E-2</c:v>
                </c:pt>
                <c:pt idx="85">
                  <c:v>-2.9461599995556753E-2</c:v>
                </c:pt>
                <c:pt idx="86">
                  <c:v>-2.0461599997361191E-2</c:v>
                </c:pt>
                <c:pt idx="87">
                  <c:v>-2.6844599997275509E-2</c:v>
                </c:pt>
                <c:pt idx="88">
                  <c:v>-2.6261999999405816E-2</c:v>
                </c:pt>
                <c:pt idx="89">
                  <c:v>-2.4261999998998363E-2</c:v>
                </c:pt>
                <c:pt idx="90">
                  <c:v>-2.8380319992720615E-2</c:v>
                </c:pt>
                <c:pt idx="92">
                  <c:v>-2.8547359994263388E-2</c:v>
                </c:pt>
                <c:pt idx="93">
                  <c:v>-3.1194639996101614E-2</c:v>
                </c:pt>
                <c:pt idx="95">
                  <c:v>-2.6795559999300167E-2</c:v>
                </c:pt>
                <c:pt idx="96">
                  <c:v>-2.5881319998006802E-2</c:v>
                </c:pt>
                <c:pt idx="98">
                  <c:v>-3.4006599991698749E-2</c:v>
                </c:pt>
                <c:pt idx="99">
                  <c:v>-3.2006599991291296E-2</c:v>
                </c:pt>
                <c:pt idx="100">
                  <c:v>-3.2452040002681315E-2</c:v>
                </c:pt>
                <c:pt idx="101">
                  <c:v>-2.4324399993929546E-2</c:v>
                </c:pt>
                <c:pt idx="103">
                  <c:v>-2.3883559995738324E-2</c:v>
                </c:pt>
                <c:pt idx="105">
                  <c:v>-3.1421840001712553E-2</c:v>
                </c:pt>
                <c:pt idx="106">
                  <c:v>-3.0477519998385105E-2</c:v>
                </c:pt>
                <c:pt idx="107">
                  <c:v>-2.9477520001819357E-2</c:v>
                </c:pt>
                <c:pt idx="108">
                  <c:v>-2.1477520000189543E-2</c:v>
                </c:pt>
                <c:pt idx="112">
                  <c:v>-3.5252319998107851E-2</c:v>
                </c:pt>
                <c:pt idx="113">
                  <c:v>-2.5755800001206808E-2</c:v>
                </c:pt>
                <c:pt idx="115">
                  <c:v>-2.6881079997110646E-2</c:v>
                </c:pt>
                <c:pt idx="116">
                  <c:v>-2.6881079997110646E-2</c:v>
                </c:pt>
                <c:pt idx="118">
                  <c:v>-3.6440239993680734E-2</c:v>
                </c:pt>
                <c:pt idx="119">
                  <c:v>-4.197851999924751E-2</c:v>
                </c:pt>
                <c:pt idx="120">
                  <c:v>-3.5551599998143502E-2</c:v>
                </c:pt>
                <c:pt idx="121">
                  <c:v>-4.1055080000660382E-2</c:v>
                </c:pt>
                <c:pt idx="123">
                  <c:v>-3.7737159997050185E-2</c:v>
                </c:pt>
                <c:pt idx="124">
                  <c:v>-3.6393760005012155E-2</c:v>
                </c:pt>
                <c:pt idx="125">
                  <c:v>-3.4393760004604701E-2</c:v>
                </c:pt>
                <c:pt idx="126">
                  <c:v>-2.6553839998086914E-2</c:v>
                </c:pt>
                <c:pt idx="128">
                  <c:v>-3.969303999474505E-2</c:v>
                </c:pt>
                <c:pt idx="129">
                  <c:v>-3.5298559996590484E-2</c:v>
                </c:pt>
                <c:pt idx="130">
                  <c:v>-3.780900000128895E-2</c:v>
                </c:pt>
                <c:pt idx="131">
                  <c:v>-3.3437759993830696E-2</c:v>
                </c:pt>
                <c:pt idx="132">
                  <c:v>-4.2941239997162484E-2</c:v>
                </c:pt>
                <c:pt idx="133">
                  <c:v>-3.8479519993416034E-2</c:v>
                </c:pt>
                <c:pt idx="134">
                  <c:v>-4.052127999602817E-2</c:v>
                </c:pt>
                <c:pt idx="135">
                  <c:v>-3.9052599997376092E-2</c:v>
                </c:pt>
                <c:pt idx="136">
                  <c:v>-3.7611759995343164E-2</c:v>
                </c:pt>
                <c:pt idx="137">
                  <c:v>-3.5639599998830818E-2</c:v>
                </c:pt>
                <c:pt idx="138">
                  <c:v>-4.4196399998327252E-2</c:v>
                </c:pt>
                <c:pt idx="139">
                  <c:v>-4.5426080003380775E-2</c:v>
                </c:pt>
                <c:pt idx="141">
                  <c:v>-3.8440000003902242E-2</c:v>
                </c:pt>
                <c:pt idx="142">
                  <c:v>-3.9453919998777565E-2</c:v>
                </c:pt>
                <c:pt idx="143">
                  <c:v>-3.995740000391379E-2</c:v>
                </c:pt>
                <c:pt idx="144">
                  <c:v>-3.7166199996136129E-2</c:v>
                </c:pt>
                <c:pt idx="145">
                  <c:v>-3.635175999806961E-2</c:v>
                </c:pt>
                <c:pt idx="146">
                  <c:v>-3.2609279995085672E-2</c:v>
                </c:pt>
                <c:pt idx="147">
                  <c:v>-4.5954920002259314E-2</c:v>
                </c:pt>
                <c:pt idx="148">
                  <c:v>-4.661152000335278E-2</c:v>
                </c:pt>
                <c:pt idx="149">
                  <c:v>-4.266720000305213E-2</c:v>
                </c:pt>
                <c:pt idx="150">
                  <c:v>-4.670896000607172E-2</c:v>
                </c:pt>
                <c:pt idx="151">
                  <c:v>-5.1727480000408832E-2</c:v>
                </c:pt>
                <c:pt idx="152">
                  <c:v>-4.0481520001776516E-2</c:v>
                </c:pt>
                <c:pt idx="153">
                  <c:v>-3.6026759997184854E-2</c:v>
                </c:pt>
                <c:pt idx="155">
                  <c:v>-4.7068519997992553E-2</c:v>
                </c:pt>
                <c:pt idx="156">
                  <c:v>-4.8096359998453408E-2</c:v>
                </c:pt>
                <c:pt idx="157">
                  <c:v>-4.5110279992513824E-2</c:v>
                </c:pt>
                <c:pt idx="158">
                  <c:v>-5.9739039999840315E-2</c:v>
                </c:pt>
                <c:pt idx="159">
                  <c:v>-4.8511599998164456E-2</c:v>
                </c:pt>
                <c:pt idx="160">
                  <c:v>-3.0595119998906739E-2</c:v>
                </c:pt>
                <c:pt idx="161">
                  <c:v>-5.7168200000887737E-2</c:v>
                </c:pt>
                <c:pt idx="162">
                  <c:v>-4.6223880002798978E-2</c:v>
                </c:pt>
                <c:pt idx="163">
                  <c:v>-4.882480000378564E-2</c:v>
                </c:pt>
                <c:pt idx="165">
                  <c:v>-3.9142599998740479E-2</c:v>
                </c:pt>
                <c:pt idx="166">
                  <c:v>-4.968088000168791E-2</c:v>
                </c:pt>
                <c:pt idx="167">
                  <c:v>-4.5281799997610506E-2</c:v>
                </c:pt>
                <c:pt idx="168">
                  <c:v>-5.8710960001917556E-2</c:v>
                </c:pt>
                <c:pt idx="169">
                  <c:v>-5.0757319993863348E-2</c:v>
                </c:pt>
                <c:pt idx="170">
                  <c:v>-5.2768879999348428E-2</c:v>
                </c:pt>
                <c:pt idx="171">
                  <c:v>-5.678279999847291E-2</c:v>
                </c:pt>
                <c:pt idx="172">
                  <c:v>-5.0286279998545069E-2</c:v>
                </c:pt>
                <c:pt idx="174">
                  <c:v>-4.5824559994798619E-2</c:v>
                </c:pt>
                <c:pt idx="175">
                  <c:v>-5.2543680001690518E-2</c:v>
                </c:pt>
                <c:pt idx="177">
                  <c:v>-5.8627200000046287E-2</c:v>
                </c:pt>
                <c:pt idx="178">
                  <c:v>-4.5200280001154169E-2</c:v>
                </c:pt>
                <c:pt idx="179">
                  <c:v>-5.3207240001938771E-2</c:v>
                </c:pt>
                <c:pt idx="180">
                  <c:v>-5.1325560001714621E-2</c:v>
                </c:pt>
                <c:pt idx="181">
                  <c:v>-6.2884719998692162E-2</c:v>
                </c:pt>
                <c:pt idx="182">
                  <c:v>-6.0341719996358734E-2</c:v>
                </c:pt>
                <c:pt idx="183">
                  <c:v>-5.1355639996472746E-2</c:v>
                </c:pt>
                <c:pt idx="184">
                  <c:v>-4.6687360001669731E-2</c:v>
                </c:pt>
                <c:pt idx="185">
                  <c:v>-4.8211720000836067E-2</c:v>
                </c:pt>
                <c:pt idx="187">
                  <c:v>-6.8847440001263749E-2</c:v>
                </c:pt>
                <c:pt idx="188">
                  <c:v>-5.4427479997684713E-2</c:v>
                </c:pt>
                <c:pt idx="189">
                  <c:v>-5.8441399996809196E-2</c:v>
                </c:pt>
                <c:pt idx="190">
                  <c:v>-5.1884479995351285E-2</c:v>
                </c:pt>
                <c:pt idx="191">
                  <c:v>-4.9884479994943831E-2</c:v>
                </c:pt>
                <c:pt idx="192">
                  <c:v>-4.9958679992414545E-2</c:v>
                </c:pt>
                <c:pt idx="193">
                  <c:v>-5.991456000629114E-2</c:v>
                </c:pt>
                <c:pt idx="194">
                  <c:v>-6.019939999532653E-2</c:v>
                </c:pt>
                <c:pt idx="197">
                  <c:v>-5.9387720000813715E-2</c:v>
                </c:pt>
                <c:pt idx="198">
                  <c:v>-6.0733360005542636E-2</c:v>
                </c:pt>
                <c:pt idx="202">
                  <c:v>-6.1343479996139649E-2</c:v>
                </c:pt>
                <c:pt idx="203">
                  <c:v>-5.7772699990891851E-2</c:v>
                </c:pt>
                <c:pt idx="212">
                  <c:v>-6.0844479994557332E-2</c:v>
                </c:pt>
                <c:pt idx="247">
                  <c:v>-6.9053159997565672E-2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45-41C9-81C3-908DC12994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5">
                  <c:v>-2.4209359995438717E-2</c:v>
                </c:pt>
                <c:pt idx="64">
                  <c:v>-2.7778720002970658E-2</c:v>
                </c:pt>
                <c:pt idx="71">
                  <c:v>-2.7998359997582156E-2</c:v>
                </c:pt>
                <c:pt idx="80">
                  <c:v>-2.4221480001870077E-2</c:v>
                </c:pt>
                <c:pt idx="109">
                  <c:v>-3.5026640005526133E-2</c:v>
                </c:pt>
                <c:pt idx="110">
                  <c:v>-3.5130120006215293E-2</c:v>
                </c:pt>
                <c:pt idx="111">
                  <c:v>-3.5382320005737711E-2</c:v>
                </c:pt>
                <c:pt idx="176">
                  <c:v>-4.0043679997324944E-2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45-41C9-81C3-908DC12994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91">
                  <c:v>-2.4580319994129241E-2</c:v>
                </c:pt>
                <c:pt idx="94">
                  <c:v>-2.7505559999553952E-2</c:v>
                </c:pt>
                <c:pt idx="97">
                  <c:v>-2.4161319997801911E-2</c:v>
                </c:pt>
                <c:pt idx="102">
                  <c:v>-2.0074399995792191E-2</c:v>
                </c:pt>
                <c:pt idx="104">
                  <c:v>-1.729355999850668E-2</c:v>
                </c:pt>
                <c:pt idx="114">
                  <c:v>-2.3705799998424482E-2</c:v>
                </c:pt>
                <c:pt idx="117">
                  <c:v>-3.864023999631172E-2</c:v>
                </c:pt>
                <c:pt idx="122">
                  <c:v>-4.0515079999750014E-2</c:v>
                </c:pt>
                <c:pt idx="127">
                  <c:v>-2.6473840000107884E-2</c:v>
                </c:pt>
                <c:pt idx="140">
                  <c:v>-3.8700000004610047E-2</c:v>
                </c:pt>
                <c:pt idx="154">
                  <c:v>-3.5526760002539959E-2</c:v>
                </c:pt>
                <c:pt idx="164">
                  <c:v>-4.0952600000309758E-2</c:v>
                </c:pt>
                <c:pt idx="173">
                  <c:v>-4.8646280003595166E-2</c:v>
                </c:pt>
                <c:pt idx="186">
                  <c:v>-6.9037440007377882E-2</c:v>
                </c:pt>
                <c:pt idx="195">
                  <c:v>-6.1893760001112241E-2</c:v>
                </c:pt>
                <c:pt idx="196">
                  <c:v>-5.8835520001593977E-2</c:v>
                </c:pt>
                <c:pt idx="199">
                  <c:v>-6.0189960000570863E-2</c:v>
                </c:pt>
                <c:pt idx="200">
                  <c:v>-5.9676959994249046E-2</c:v>
                </c:pt>
                <c:pt idx="201">
                  <c:v>-6.0505199995532166E-2</c:v>
                </c:pt>
                <c:pt idx="204">
                  <c:v>-6.1509999999543652E-2</c:v>
                </c:pt>
                <c:pt idx="205">
                  <c:v>-5.7248280005296692E-2</c:v>
                </c:pt>
                <c:pt idx="206">
                  <c:v>-6.2880160003260244E-2</c:v>
                </c:pt>
                <c:pt idx="207">
                  <c:v>-6.1097860001609661E-2</c:v>
                </c:pt>
                <c:pt idx="208">
                  <c:v>-6.4649599997210316E-2</c:v>
                </c:pt>
                <c:pt idx="209">
                  <c:v>-7.2401339995849412E-2</c:v>
                </c:pt>
                <c:pt idx="210">
                  <c:v>-6.0453079997387249E-2</c:v>
                </c:pt>
                <c:pt idx="211">
                  <c:v>-6.1356559999694582E-2</c:v>
                </c:pt>
                <c:pt idx="213">
                  <c:v>-6.4647959996364079E-2</c:v>
                </c:pt>
                <c:pt idx="214">
                  <c:v>-6.8086239996773656E-2</c:v>
                </c:pt>
                <c:pt idx="215">
                  <c:v>-6.3511519998428412E-2</c:v>
                </c:pt>
                <c:pt idx="216">
                  <c:v>-6.6370159998768941E-2</c:v>
                </c:pt>
                <c:pt idx="217">
                  <c:v>-6.5314160005073063E-2</c:v>
                </c:pt>
                <c:pt idx="218">
                  <c:v>-6.7468520006514154E-2</c:v>
                </c:pt>
                <c:pt idx="219">
                  <c:v>-6.4435959997354075E-2</c:v>
                </c:pt>
                <c:pt idx="220">
                  <c:v>-6.42916399956448E-2</c:v>
                </c:pt>
                <c:pt idx="221">
                  <c:v>-6.3902079993567895E-2</c:v>
                </c:pt>
                <c:pt idx="222">
                  <c:v>-6.4554279997537378E-2</c:v>
                </c:pt>
                <c:pt idx="223">
                  <c:v>-6.4779560001625214E-2</c:v>
                </c:pt>
                <c:pt idx="224">
                  <c:v>-6.4966040001309011E-2</c:v>
                </c:pt>
                <c:pt idx="225">
                  <c:v>-6.9206559994199779E-2</c:v>
                </c:pt>
                <c:pt idx="226">
                  <c:v>-6.9036559994856361E-2</c:v>
                </c:pt>
                <c:pt idx="227">
                  <c:v>-6.9416999991517514E-2</c:v>
                </c:pt>
                <c:pt idx="228">
                  <c:v>-6.9116999991820194E-2</c:v>
                </c:pt>
                <c:pt idx="229">
                  <c:v>-6.9321799994213507E-2</c:v>
                </c:pt>
                <c:pt idx="230">
                  <c:v>-6.9393559999298304E-2</c:v>
                </c:pt>
                <c:pt idx="231">
                  <c:v>-6.9393559999298304E-2</c:v>
                </c:pt>
                <c:pt idx="232">
                  <c:v>-6.9494880001002457E-2</c:v>
                </c:pt>
                <c:pt idx="233">
                  <c:v>-6.7665400005353149E-2</c:v>
                </c:pt>
                <c:pt idx="234">
                  <c:v>-6.9103159999940544E-2</c:v>
                </c:pt>
                <c:pt idx="235">
                  <c:v>-7.1621939998294692E-2</c:v>
                </c:pt>
                <c:pt idx="237">
                  <c:v>-6.4926319995720405E-2</c:v>
                </c:pt>
                <c:pt idx="238">
                  <c:v>-6.3136319993645884E-2</c:v>
                </c:pt>
                <c:pt idx="239">
                  <c:v>-7.2737239999696612E-2</c:v>
                </c:pt>
                <c:pt idx="240">
                  <c:v>-7.2067239998432342E-2</c:v>
                </c:pt>
                <c:pt idx="241">
                  <c:v>-6.6837639998993836E-2</c:v>
                </c:pt>
                <c:pt idx="242">
                  <c:v>-6.6807639996113721E-2</c:v>
                </c:pt>
                <c:pt idx="243">
                  <c:v>-6.7759839999780525E-2</c:v>
                </c:pt>
                <c:pt idx="244">
                  <c:v>-6.8173760002537165E-2</c:v>
                </c:pt>
                <c:pt idx="245">
                  <c:v>-7.1675999999570195E-2</c:v>
                </c:pt>
                <c:pt idx="246">
                  <c:v>-6.9262680000974797E-2</c:v>
                </c:pt>
                <c:pt idx="248">
                  <c:v>-6.9053159997565672E-2</c:v>
                </c:pt>
                <c:pt idx="249">
                  <c:v>-6.9980439999199007E-2</c:v>
                </c:pt>
                <c:pt idx="250">
                  <c:v>-6.9600440001522657E-2</c:v>
                </c:pt>
                <c:pt idx="251">
                  <c:v>-6.7838920003850944E-2</c:v>
                </c:pt>
                <c:pt idx="252">
                  <c:v>-6.7618360000778921E-2</c:v>
                </c:pt>
                <c:pt idx="253">
                  <c:v>-6.7258360002597328E-2</c:v>
                </c:pt>
                <c:pt idx="254">
                  <c:v>-7.0344120002118871E-2</c:v>
                </c:pt>
                <c:pt idx="255">
                  <c:v>-7.0334119998733513E-2</c:v>
                </c:pt>
                <c:pt idx="256">
                  <c:v>-7.076198000140721E-2</c:v>
                </c:pt>
                <c:pt idx="257">
                  <c:v>-7.2183319993200712E-2</c:v>
                </c:pt>
                <c:pt idx="258">
                  <c:v>-7.1323319993098266E-2</c:v>
                </c:pt>
                <c:pt idx="259">
                  <c:v>-7.1600759998545982E-2</c:v>
                </c:pt>
                <c:pt idx="260">
                  <c:v>-7.0880759994906839E-2</c:v>
                </c:pt>
                <c:pt idx="261">
                  <c:v>-7.0139919997018296E-2</c:v>
                </c:pt>
                <c:pt idx="262">
                  <c:v>-6.9999920000554994E-2</c:v>
                </c:pt>
                <c:pt idx="263">
                  <c:v>-7.119159992726054E-2</c:v>
                </c:pt>
                <c:pt idx="264">
                  <c:v>-6.9571640000503976E-2</c:v>
                </c:pt>
                <c:pt idx="265">
                  <c:v>-7.0175120003113989E-2</c:v>
                </c:pt>
                <c:pt idx="266">
                  <c:v>-7.0846000002347864E-2</c:v>
                </c:pt>
                <c:pt idx="267">
                  <c:v>-7.0846000002347864E-2</c:v>
                </c:pt>
                <c:pt idx="268">
                  <c:v>-6.8896000004315283E-2</c:v>
                </c:pt>
                <c:pt idx="269">
                  <c:v>-7.0465600001625717E-2</c:v>
                </c:pt>
                <c:pt idx="270">
                  <c:v>-6.9053440005518496E-2</c:v>
                </c:pt>
                <c:pt idx="271">
                  <c:v>-6.7993440003192518E-2</c:v>
                </c:pt>
                <c:pt idx="272">
                  <c:v>-6.8066519997955766E-2</c:v>
                </c:pt>
                <c:pt idx="273">
                  <c:v>-6.7396519996691495E-2</c:v>
                </c:pt>
                <c:pt idx="274">
                  <c:v>-6.7494360002456233E-2</c:v>
                </c:pt>
                <c:pt idx="275">
                  <c:v>-7.0144200006325264E-2</c:v>
                </c:pt>
                <c:pt idx="276">
                  <c:v>-6.0774799996579532E-2</c:v>
                </c:pt>
                <c:pt idx="277">
                  <c:v>-6.721307999396231E-2</c:v>
                </c:pt>
                <c:pt idx="278">
                  <c:v>-6.692351999663515E-2</c:v>
                </c:pt>
                <c:pt idx="279">
                  <c:v>-6.6665279999142513E-2</c:v>
                </c:pt>
                <c:pt idx="280">
                  <c:v>-6.8422280004597269E-2</c:v>
                </c:pt>
                <c:pt idx="281">
                  <c:v>-6.9881440002063755E-2</c:v>
                </c:pt>
                <c:pt idx="282">
                  <c:v>-6.7098840001563076E-2</c:v>
                </c:pt>
                <c:pt idx="283">
                  <c:v>-6.9230560002324637E-2</c:v>
                </c:pt>
                <c:pt idx="284">
                  <c:v>-6.98245199964731E-2</c:v>
                </c:pt>
                <c:pt idx="285">
                  <c:v>-6.966627999645425E-2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45-41C9-81C3-908DC12994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45-41C9-81C3-908DC12994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45-41C9-81C3-908DC12994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39">
                  <c:v>-1.1571319999347907E-2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45-41C9-81C3-908DC12994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-5.1470131312186772E-3</c:v>
                </c:pt>
                <c:pt idx="1">
                  <c:v>-8.4439189161952862E-3</c:v>
                </c:pt>
                <c:pt idx="2">
                  <c:v>-1.9998024184156905E-2</c:v>
                </c:pt>
                <c:pt idx="3">
                  <c:v>-2.094079735596505E-2</c:v>
                </c:pt>
                <c:pt idx="4">
                  <c:v>-2.1071478785720636E-2</c:v>
                </c:pt>
                <c:pt idx="5">
                  <c:v>-2.1999316936985286E-2</c:v>
                </c:pt>
                <c:pt idx="6">
                  <c:v>-2.3255725540206836E-2</c:v>
                </c:pt>
                <c:pt idx="7">
                  <c:v>-2.3255725540206836E-2</c:v>
                </c:pt>
                <c:pt idx="8">
                  <c:v>-2.3724311809759004E-2</c:v>
                </c:pt>
                <c:pt idx="9">
                  <c:v>-2.373177932003075E-2</c:v>
                </c:pt>
                <c:pt idx="10">
                  <c:v>-2.3739246830302499E-2</c:v>
                </c:pt>
                <c:pt idx="11">
                  <c:v>-2.3830723831131408E-2</c:v>
                </c:pt>
                <c:pt idx="12">
                  <c:v>-2.4222768120398162E-2</c:v>
                </c:pt>
                <c:pt idx="13">
                  <c:v>-2.4252638161485152E-2</c:v>
                </c:pt>
                <c:pt idx="14">
                  <c:v>-2.4383319591240737E-2</c:v>
                </c:pt>
                <c:pt idx="15">
                  <c:v>-3.1483054982104859E-2</c:v>
                </c:pt>
                <c:pt idx="16">
                  <c:v>-3.2388490602554262E-2</c:v>
                </c:pt>
                <c:pt idx="17">
                  <c:v>-3.2461298827703808E-2</c:v>
                </c:pt>
                <c:pt idx="18">
                  <c:v>-3.2479967603383175E-2</c:v>
                </c:pt>
                <c:pt idx="19">
                  <c:v>-3.2563977093940336E-2</c:v>
                </c:pt>
                <c:pt idx="20">
                  <c:v>-3.2959755138342962E-2</c:v>
                </c:pt>
                <c:pt idx="21">
                  <c:v>-3.3054965894307745E-2</c:v>
                </c:pt>
                <c:pt idx="22">
                  <c:v>-3.4059346025857813E-2</c:v>
                </c:pt>
                <c:pt idx="23">
                  <c:v>-3.4150823026686719E-2</c:v>
                </c:pt>
                <c:pt idx="24">
                  <c:v>-3.4180693067773715E-2</c:v>
                </c:pt>
                <c:pt idx="25">
                  <c:v>-3.4242300027515632E-2</c:v>
                </c:pt>
                <c:pt idx="26">
                  <c:v>-3.4718353807339543E-2</c:v>
                </c:pt>
                <c:pt idx="27">
                  <c:v>-3.522427762825045E-2</c:v>
                </c:pt>
                <c:pt idx="28">
                  <c:v>-3.6374274210099596E-2</c:v>
                </c:pt>
                <c:pt idx="29">
                  <c:v>-3.6381741720371341E-2</c:v>
                </c:pt>
                <c:pt idx="30">
                  <c:v>-3.6956740011295917E-2</c:v>
                </c:pt>
                <c:pt idx="31">
                  <c:v>-3.747013134247857E-2</c:v>
                </c:pt>
                <c:pt idx="32">
                  <c:v>-3.7869643142017073E-2</c:v>
                </c:pt>
                <c:pt idx="33">
                  <c:v>-3.7961120142845979E-2</c:v>
                </c:pt>
                <c:pt idx="34">
                  <c:v>-3.8052597143674892E-2</c:v>
                </c:pt>
                <c:pt idx="35">
                  <c:v>-3.8543585944042301E-2</c:v>
                </c:pt>
                <c:pt idx="36">
                  <c:v>-4.0145366897332183E-2</c:v>
                </c:pt>
                <c:pt idx="37">
                  <c:v>-4.1833024218747156E-2</c:v>
                </c:pt>
                <c:pt idx="38">
                  <c:v>-4.1855426749562399E-2</c:v>
                </c:pt>
                <c:pt idx="39">
                  <c:v>-4.2874741901655966E-2</c:v>
                </c:pt>
                <c:pt idx="40">
                  <c:v>-4.2913946330582639E-2</c:v>
                </c:pt>
                <c:pt idx="41">
                  <c:v>-4.2943816371669628E-2</c:v>
                </c:pt>
                <c:pt idx="42">
                  <c:v>-4.3414269518789739E-2</c:v>
                </c:pt>
                <c:pt idx="43">
                  <c:v>-4.4002335952689861E-2</c:v>
                </c:pt>
                <c:pt idx="44">
                  <c:v>-4.407141042270353E-2</c:v>
                </c:pt>
                <c:pt idx="45">
                  <c:v>-4.4504526018464899E-2</c:v>
                </c:pt>
                <c:pt idx="46">
                  <c:v>-4.4530662304416019E-2</c:v>
                </c:pt>
                <c:pt idx="47">
                  <c:v>-4.4584801753886183E-2</c:v>
                </c:pt>
                <c:pt idx="48">
                  <c:v>-4.4616538672541117E-2</c:v>
                </c:pt>
                <c:pt idx="49">
                  <c:v>-4.4616538672541117E-2</c:v>
                </c:pt>
                <c:pt idx="50">
                  <c:v>-4.4624006182812856E-2</c:v>
                </c:pt>
                <c:pt idx="51">
                  <c:v>-4.46464087136281E-2</c:v>
                </c:pt>
                <c:pt idx="52">
                  <c:v>-4.5053388023438348E-2</c:v>
                </c:pt>
                <c:pt idx="53">
                  <c:v>-4.509072557479709E-2</c:v>
                </c:pt>
                <c:pt idx="54">
                  <c:v>-4.5114994983180272E-2</c:v>
                </c:pt>
                <c:pt idx="55">
                  <c:v>-4.5152332534539014E-2</c:v>
                </c:pt>
                <c:pt idx="56">
                  <c:v>-4.55611787219172E-2</c:v>
                </c:pt>
                <c:pt idx="57">
                  <c:v>-4.5602250028411812E-2</c:v>
                </c:pt>
                <c:pt idx="58">
                  <c:v>-4.5620918804091179E-2</c:v>
                </c:pt>
                <c:pt idx="59">
                  <c:v>-4.563585382463467E-2</c:v>
                </c:pt>
                <c:pt idx="60">
                  <c:v>-4.5643321334906423E-2</c:v>
                </c:pt>
                <c:pt idx="61">
                  <c:v>-4.5643321334906423E-2</c:v>
                </c:pt>
                <c:pt idx="62">
                  <c:v>-4.5665723865721666E-2</c:v>
                </c:pt>
                <c:pt idx="63">
                  <c:v>-4.571986331519183E-2</c:v>
                </c:pt>
                <c:pt idx="64">
                  <c:v>-4.6151112033385261E-2</c:v>
                </c:pt>
                <c:pt idx="65">
                  <c:v>-4.6171647686632566E-2</c:v>
                </c:pt>
                <c:pt idx="66">
                  <c:v>-4.6171647686632566E-2</c:v>
                </c:pt>
                <c:pt idx="67">
                  <c:v>-4.6210852115559246E-2</c:v>
                </c:pt>
                <c:pt idx="68">
                  <c:v>-4.6240722156646236E-2</c:v>
                </c:pt>
                <c:pt idx="69">
                  <c:v>-4.6287394095844661E-2</c:v>
                </c:pt>
                <c:pt idx="70">
                  <c:v>-4.669437340565491E-2</c:v>
                </c:pt>
                <c:pt idx="71">
                  <c:v>-4.6698107160790786E-2</c:v>
                </c:pt>
                <c:pt idx="72">
                  <c:v>-4.6746645977557143E-2</c:v>
                </c:pt>
                <c:pt idx="73">
                  <c:v>-4.6785850406483823E-2</c:v>
                </c:pt>
                <c:pt idx="74">
                  <c:v>-4.6785850406483823E-2</c:v>
                </c:pt>
                <c:pt idx="75">
                  <c:v>-4.6793317916755561E-2</c:v>
                </c:pt>
                <c:pt idx="76">
                  <c:v>-4.6815720447570805E-2</c:v>
                </c:pt>
                <c:pt idx="77">
                  <c:v>-4.6815720447570805E-2</c:v>
                </c:pt>
                <c:pt idx="78">
                  <c:v>-4.686239238676923E-2</c:v>
                </c:pt>
                <c:pt idx="79">
                  <c:v>-4.7207764736837562E-2</c:v>
                </c:pt>
                <c:pt idx="80">
                  <c:v>-4.7246969165764235E-2</c:v>
                </c:pt>
                <c:pt idx="81">
                  <c:v>-4.7276839206851232E-2</c:v>
                </c:pt>
                <c:pt idx="82">
                  <c:v>-4.7353381187136639E-2</c:v>
                </c:pt>
                <c:pt idx="83">
                  <c:v>-4.736271557497633E-2</c:v>
                </c:pt>
                <c:pt idx="84">
                  <c:v>-4.736271557497633E-2</c:v>
                </c:pt>
                <c:pt idx="85">
                  <c:v>-4.7375783717951883E-2</c:v>
                </c:pt>
                <c:pt idx="86">
                  <c:v>-4.7375783717951883E-2</c:v>
                </c:pt>
                <c:pt idx="87">
                  <c:v>-4.7795831170737692E-2</c:v>
                </c:pt>
                <c:pt idx="88">
                  <c:v>-4.7805165558577375E-2</c:v>
                </c:pt>
                <c:pt idx="89">
                  <c:v>-4.7805165558577375E-2</c:v>
                </c:pt>
                <c:pt idx="90">
                  <c:v>-4.786863939588723E-2</c:v>
                </c:pt>
                <c:pt idx="91">
                  <c:v>-4.786863939588723E-2</c:v>
                </c:pt>
                <c:pt idx="92">
                  <c:v>-4.7958249519148205E-2</c:v>
                </c:pt>
                <c:pt idx="93">
                  <c:v>-4.8305488746784475E-2</c:v>
                </c:pt>
                <c:pt idx="94">
                  <c:v>-4.8359628196254639E-2</c:v>
                </c:pt>
                <c:pt idx="95">
                  <c:v>-4.8359628196254639E-2</c:v>
                </c:pt>
                <c:pt idx="96">
                  <c:v>-4.8942093997450961E-2</c:v>
                </c:pt>
                <c:pt idx="97">
                  <c:v>-4.8942093997450961E-2</c:v>
                </c:pt>
                <c:pt idx="98">
                  <c:v>-4.9009301589896692E-2</c:v>
                </c:pt>
                <c:pt idx="99">
                  <c:v>-4.9009301589896692E-2</c:v>
                </c:pt>
                <c:pt idx="100">
                  <c:v>-4.924826191859262E-2</c:v>
                </c:pt>
                <c:pt idx="101">
                  <c:v>-4.9448017818361875E-2</c:v>
                </c:pt>
                <c:pt idx="102">
                  <c:v>-4.9448017818361875E-2</c:v>
                </c:pt>
                <c:pt idx="103">
                  <c:v>-4.9479754737016796E-2</c:v>
                </c:pt>
                <c:pt idx="104">
                  <c:v>-4.9479754737016796E-2</c:v>
                </c:pt>
                <c:pt idx="105">
                  <c:v>-4.9500290390264101E-2</c:v>
                </c:pt>
                <c:pt idx="106">
                  <c:v>-4.9530160431351097E-2</c:v>
                </c:pt>
                <c:pt idx="107">
                  <c:v>-4.9530160431351097E-2</c:v>
                </c:pt>
                <c:pt idx="108">
                  <c:v>-4.9530160431351097E-2</c:v>
                </c:pt>
                <c:pt idx="109">
                  <c:v>-4.998567855792771E-2</c:v>
                </c:pt>
                <c:pt idx="110">
                  <c:v>-4.9987545435495641E-2</c:v>
                </c:pt>
                <c:pt idx="111">
                  <c:v>-5.0015548599014692E-2</c:v>
                </c:pt>
                <c:pt idx="112">
                  <c:v>-5.0482267990998926E-2</c:v>
                </c:pt>
                <c:pt idx="113">
                  <c:v>-5.0484134868566864E-2</c:v>
                </c:pt>
                <c:pt idx="114">
                  <c:v>-5.0484134868566864E-2</c:v>
                </c:pt>
                <c:pt idx="115">
                  <c:v>-5.0551342461012588E-2</c:v>
                </c:pt>
                <c:pt idx="116">
                  <c:v>-5.0551342461012588E-2</c:v>
                </c:pt>
                <c:pt idx="117">
                  <c:v>-5.0583079379667523E-2</c:v>
                </c:pt>
                <c:pt idx="118">
                  <c:v>-5.0583079379667523E-2</c:v>
                </c:pt>
                <c:pt idx="119">
                  <c:v>-5.0603615032914828E-2</c:v>
                </c:pt>
                <c:pt idx="120">
                  <c:v>-5.0642819461841501E-2</c:v>
                </c:pt>
                <c:pt idx="121">
                  <c:v>-5.0644686339409439E-2</c:v>
                </c:pt>
                <c:pt idx="122">
                  <c:v>-5.0644686339409439E-2</c:v>
                </c:pt>
                <c:pt idx="123">
                  <c:v>-5.1010594342725077E-2</c:v>
                </c:pt>
                <c:pt idx="124">
                  <c:v>-5.1094603833282237E-2</c:v>
                </c:pt>
                <c:pt idx="125">
                  <c:v>-5.1094603833282237E-2</c:v>
                </c:pt>
                <c:pt idx="126">
                  <c:v>-5.1180480201407336E-2</c:v>
                </c:pt>
                <c:pt idx="127">
                  <c:v>-5.1180480201407336E-2</c:v>
                </c:pt>
                <c:pt idx="128">
                  <c:v>-5.1255155304124812E-2</c:v>
                </c:pt>
                <c:pt idx="129">
                  <c:v>-5.1579992000945839E-2</c:v>
                </c:pt>
                <c:pt idx="130">
                  <c:v>-5.1585592633649646E-2</c:v>
                </c:pt>
                <c:pt idx="131">
                  <c:v>-5.1654667103663315E-2</c:v>
                </c:pt>
                <c:pt idx="132">
                  <c:v>-5.1656533981231254E-2</c:v>
                </c:pt>
                <c:pt idx="133">
                  <c:v>-5.1677069634478559E-2</c:v>
                </c:pt>
                <c:pt idx="134">
                  <c:v>-5.1699472165293803E-2</c:v>
                </c:pt>
                <c:pt idx="135">
                  <c:v>-5.1716274063405232E-2</c:v>
                </c:pt>
                <c:pt idx="136">
                  <c:v>-5.1748010982060159E-2</c:v>
                </c:pt>
                <c:pt idx="137">
                  <c:v>-5.1762946002603658E-2</c:v>
                </c:pt>
                <c:pt idx="138">
                  <c:v>-5.2061646413473564E-2</c:v>
                </c:pt>
                <c:pt idx="139">
                  <c:v>-5.2184860332957397E-2</c:v>
                </c:pt>
                <c:pt idx="140">
                  <c:v>-5.219232784322915E-2</c:v>
                </c:pt>
                <c:pt idx="141">
                  <c:v>-5.219232784322915E-2</c:v>
                </c:pt>
                <c:pt idx="142">
                  <c:v>-5.2199795353500895E-2</c:v>
                </c:pt>
                <c:pt idx="143">
                  <c:v>-5.2201662231068834E-2</c:v>
                </c:pt>
                <c:pt idx="144">
                  <c:v>-5.2313674885145045E-2</c:v>
                </c:pt>
                <c:pt idx="145">
                  <c:v>-5.2681449766028621E-2</c:v>
                </c:pt>
                <c:pt idx="146">
                  <c:v>-5.2819598706055959E-2</c:v>
                </c:pt>
                <c:pt idx="147">
                  <c:v>-5.3273249955064626E-2</c:v>
                </c:pt>
                <c:pt idx="148">
                  <c:v>-5.3357259445621787E-2</c:v>
                </c:pt>
                <c:pt idx="149">
                  <c:v>-5.3387129486708776E-2</c:v>
                </c:pt>
                <c:pt idx="150">
                  <c:v>-5.340953201752402E-2</c:v>
                </c:pt>
                <c:pt idx="151">
                  <c:v>-5.3687696775146621E-2</c:v>
                </c:pt>
                <c:pt idx="152">
                  <c:v>-5.3823978837606021E-2</c:v>
                </c:pt>
                <c:pt idx="153">
                  <c:v>-5.3848248245989203E-2</c:v>
                </c:pt>
                <c:pt idx="154">
                  <c:v>-5.3848248245989203E-2</c:v>
                </c:pt>
                <c:pt idx="155">
                  <c:v>-5.3870650776804446E-2</c:v>
                </c:pt>
                <c:pt idx="156">
                  <c:v>-5.3885585797347937E-2</c:v>
                </c:pt>
                <c:pt idx="157">
                  <c:v>-5.389305330761969E-2</c:v>
                </c:pt>
                <c:pt idx="158">
                  <c:v>-5.3962127777633352E-2</c:v>
                </c:pt>
                <c:pt idx="159">
                  <c:v>-5.4376574597715346E-2</c:v>
                </c:pt>
                <c:pt idx="160">
                  <c:v>-5.4421379659345834E-2</c:v>
                </c:pt>
                <c:pt idx="161">
                  <c:v>-5.4460584088272507E-2</c:v>
                </c:pt>
                <c:pt idx="162">
                  <c:v>-5.4490454129359503E-2</c:v>
                </c:pt>
                <c:pt idx="163">
                  <c:v>-5.4544593578829674E-2</c:v>
                </c:pt>
                <c:pt idx="164">
                  <c:v>-5.498330980729485E-2</c:v>
                </c:pt>
                <c:pt idx="165">
                  <c:v>-5.498330980729485E-2</c:v>
                </c:pt>
                <c:pt idx="166">
                  <c:v>-5.5003845460542156E-2</c:v>
                </c:pt>
                <c:pt idx="167">
                  <c:v>-5.5057984910012327E-2</c:v>
                </c:pt>
                <c:pt idx="168">
                  <c:v>-5.5556441220651481E-2</c:v>
                </c:pt>
                <c:pt idx="169">
                  <c:v>-5.584954099881758E-2</c:v>
                </c:pt>
                <c:pt idx="170">
                  <c:v>-5.6123972001304312E-2</c:v>
                </c:pt>
                <c:pt idx="171">
                  <c:v>-5.6131439511576058E-2</c:v>
                </c:pt>
                <c:pt idx="172">
                  <c:v>-5.6133306389143996E-2</c:v>
                </c:pt>
                <c:pt idx="173">
                  <c:v>-5.6133306389143996E-2</c:v>
                </c:pt>
                <c:pt idx="174">
                  <c:v>-5.6153842042391301E-2</c:v>
                </c:pt>
                <c:pt idx="175">
                  <c:v>-5.7076079560952141E-2</c:v>
                </c:pt>
                <c:pt idx="176">
                  <c:v>-5.7076079560952141E-2</c:v>
                </c:pt>
                <c:pt idx="177">
                  <c:v>-5.7120884622582628E-2</c:v>
                </c:pt>
                <c:pt idx="178">
                  <c:v>-5.7160089051509301E-2</c:v>
                </c:pt>
                <c:pt idx="179">
                  <c:v>-5.7163822806645177E-2</c:v>
                </c:pt>
                <c:pt idx="180">
                  <c:v>-5.7227296643955032E-2</c:v>
                </c:pt>
                <c:pt idx="181">
                  <c:v>-5.7259033562609959E-2</c:v>
                </c:pt>
                <c:pt idx="182">
                  <c:v>-5.7772424893792612E-2</c:v>
                </c:pt>
                <c:pt idx="183">
                  <c:v>-5.7779892404064358E-2</c:v>
                </c:pt>
                <c:pt idx="184">
                  <c:v>-5.8226076142801286E-2</c:v>
                </c:pt>
                <c:pt idx="185">
                  <c:v>-5.8239144285776839E-2</c:v>
                </c:pt>
                <c:pt idx="186">
                  <c:v>-5.8311952510926385E-2</c:v>
                </c:pt>
                <c:pt idx="187">
                  <c:v>-5.8311952510926385E-2</c:v>
                </c:pt>
                <c:pt idx="188">
                  <c:v>-5.8354890694988934E-2</c:v>
                </c:pt>
                <c:pt idx="189">
                  <c:v>-5.836235820526068E-2</c:v>
                </c:pt>
                <c:pt idx="190">
                  <c:v>-5.8868282026171587E-2</c:v>
                </c:pt>
                <c:pt idx="191">
                  <c:v>-5.8868282026171587E-2</c:v>
                </c:pt>
                <c:pt idx="192">
                  <c:v>-5.9176316824881177E-2</c:v>
                </c:pt>
                <c:pt idx="193">
                  <c:v>-5.9420877786280912E-2</c:v>
                </c:pt>
                <c:pt idx="194">
                  <c:v>-5.9949204138007063E-2</c:v>
                </c:pt>
                <c:pt idx="195">
                  <c:v>-6.0428991672966857E-2</c:v>
                </c:pt>
                <c:pt idx="196">
                  <c:v>-6.0451394203782094E-2</c:v>
                </c:pt>
                <c:pt idx="197">
                  <c:v>-6.0479397367301152E-2</c:v>
                </c:pt>
                <c:pt idx="198">
                  <c:v>-6.0933048616309826E-2</c:v>
                </c:pt>
                <c:pt idx="199">
                  <c:v>-6.1017058106866986E-2</c:v>
                </c:pt>
                <c:pt idx="200">
                  <c:v>-6.1063730046065405E-2</c:v>
                </c:pt>
                <c:pt idx="201">
                  <c:v>-6.1508046907234395E-2</c:v>
                </c:pt>
                <c:pt idx="202">
                  <c:v>-6.1528582560481701E-2</c:v>
                </c:pt>
                <c:pt idx="203">
                  <c:v>-6.1624726755230452E-2</c:v>
                </c:pt>
                <c:pt idx="204">
                  <c:v>-6.1993435074897997E-2</c:v>
                </c:pt>
                <c:pt idx="205">
                  <c:v>-6.2013970728145303E-2</c:v>
                </c:pt>
                <c:pt idx="206">
                  <c:v>-6.2165187811148194E-2</c:v>
                </c:pt>
                <c:pt idx="207">
                  <c:v>-6.2496558579456997E-2</c:v>
                </c:pt>
                <c:pt idx="208">
                  <c:v>-6.2497492018240966E-2</c:v>
                </c:pt>
                <c:pt idx="209">
                  <c:v>-6.2498425457024935E-2</c:v>
                </c:pt>
                <c:pt idx="210">
                  <c:v>-6.2499358895808904E-2</c:v>
                </c:pt>
                <c:pt idx="211">
                  <c:v>-6.2501225773376842E-2</c:v>
                </c:pt>
                <c:pt idx="212">
                  <c:v>-6.2602037162045432E-2</c:v>
                </c:pt>
                <c:pt idx="213">
                  <c:v>-6.260390403961337E-2</c:v>
                </c:pt>
                <c:pt idx="214">
                  <c:v>-6.2624439692860676E-2</c:v>
                </c:pt>
                <c:pt idx="215">
                  <c:v>-6.2691647285306407E-2</c:v>
                </c:pt>
                <c:pt idx="216">
                  <c:v>-6.3098626595116655E-2</c:v>
                </c:pt>
                <c:pt idx="217">
                  <c:v>-6.3191970473513492E-2</c:v>
                </c:pt>
                <c:pt idx="218">
                  <c:v>-6.3205038616489059E-2</c:v>
                </c:pt>
                <c:pt idx="219">
                  <c:v>-6.3724030580375526E-2</c:v>
                </c:pt>
                <c:pt idx="220">
                  <c:v>-6.3753900621462523E-2</c:v>
                </c:pt>
                <c:pt idx="221">
                  <c:v>-6.3759501254166323E-2</c:v>
                </c:pt>
                <c:pt idx="222">
                  <c:v>-6.3787504417685381E-2</c:v>
                </c:pt>
                <c:pt idx="223">
                  <c:v>-6.3854712010131098E-2</c:v>
                </c:pt>
                <c:pt idx="224">
                  <c:v>-6.4276626340484852E-2</c:v>
                </c:pt>
                <c:pt idx="225">
                  <c:v>-6.4834822733297992E-2</c:v>
                </c:pt>
                <c:pt idx="226">
                  <c:v>-6.4834822733297992E-2</c:v>
                </c:pt>
                <c:pt idx="227">
                  <c:v>-6.4840423366001806E-2</c:v>
                </c:pt>
                <c:pt idx="228">
                  <c:v>-6.4840423366001806E-2</c:v>
                </c:pt>
                <c:pt idx="229">
                  <c:v>-6.4859092141681174E-2</c:v>
                </c:pt>
                <c:pt idx="230">
                  <c:v>-6.4881494672496418E-2</c:v>
                </c:pt>
                <c:pt idx="231">
                  <c:v>-6.4881494672496418E-2</c:v>
                </c:pt>
                <c:pt idx="232">
                  <c:v>-6.5365015962592088E-2</c:v>
                </c:pt>
                <c:pt idx="233">
                  <c:v>-6.5456492963420987E-2</c:v>
                </c:pt>
                <c:pt idx="234">
                  <c:v>-6.5852271007823621E-2</c:v>
                </c:pt>
                <c:pt idx="235">
                  <c:v>-6.5942814569868557E-2</c:v>
                </c:pt>
                <c:pt idx="236">
                  <c:v>-6.5954949274060148E-2</c:v>
                </c:pt>
                <c:pt idx="237">
                  <c:v>-6.5977351804875392E-2</c:v>
                </c:pt>
                <c:pt idx="238">
                  <c:v>-6.5977351804875392E-2</c:v>
                </c:pt>
                <c:pt idx="239">
                  <c:v>-6.603149125434557E-2</c:v>
                </c:pt>
                <c:pt idx="240">
                  <c:v>-6.603149125434557E-2</c:v>
                </c:pt>
                <c:pt idx="241">
                  <c:v>-6.6460873094971062E-2</c:v>
                </c:pt>
                <c:pt idx="242">
                  <c:v>-6.6460873094971062E-2</c:v>
                </c:pt>
                <c:pt idx="243">
                  <c:v>-6.6488876258490107E-2</c:v>
                </c:pt>
                <c:pt idx="244">
                  <c:v>-6.6963063160746086E-2</c:v>
                </c:pt>
                <c:pt idx="245">
                  <c:v>-6.7500723900311921E-2</c:v>
                </c:pt>
                <c:pt idx="246">
                  <c:v>-6.8137329150978421E-2</c:v>
                </c:pt>
                <c:pt idx="247">
                  <c:v>-6.818586796774477E-2</c:v>
                </c:pt>
                <c:pt idx="248">
                  <c:v>-6.818586796774477E-2</c:v>
                </c:pt>
                <c:pt idx="249">
                  <c:v>-6.8533107195381041E-2</c:v>
                </c:pt>
                <c:pt idx="250">
                  <c:v>-6.8533107195381041E-2</c:v>
                </c:pt>
                <c:pt idx="251">
                  <c:v>-6.8768333768941092E-2</c:v>
                </c:pt>
                <c:pt idx="252">
                  <c:v>-6.9100637976033857E-2</c:v>
                </c:pt>
                <c:pt idx="253">
                  <c:v>-6.9100637976033857E-2</c:v>
                </c:pt>
                <c:pt idx="254">
                  <c:v>-6.9683103777230193E-2</c:v>
                </c:pt>
                <c:pt idx="255">
                  <c:v>-6.9683103777230193E-2</c:v>
                </c:pt>
                <c:pt idx="256">
                  <c:v>-6.9719507889804952E-2</c:v>
                </c:pt>
                <c:pt idx="257">
                  <c:v>-6.9757778879947663E-2</c:v>
                </c:pt>
                <c:pt idx="258">
                  <c:v>-6.9757778879947663E-2</c:v>
                </c:pt>
                <c:pt idx="259">
                  <c:v>-6.9810051451849903E-2</c:v>
                </c:pt>
                <c:pt idx="260">
                  <c:v>-6.9810051451849903E-2</c:v>
                </c:pt>
                <c:pt idx="261">
                  <c:v>-6.9841788370504823E-2</c:v>
                </c:pt>
                <c:pt idx="262">
                  <c:v>-6.9841788370504823E-2</c:v>
                </c:pt>
                <c:pt idx="263">
                  <c:v>-7.0245033925179196E-2</c:v>
                </c:pt>
                <c:pt idx="264">
                  <c:v>-7.0287972109241745E-2</c:v>
                </c:pt>
                <c:pt idx="265">
                  <c:v>-7.0289838986809683E-2</c:v>
                </c:pt>
                <c:pt idx="266">
                  <c:v>-7.0301040252217312E-2</c:v>
                </c:pt>
                <c:pt idx="267">
                  <c:v>-7.0301040252217312E-2</c:v>
                </c:pt>
                <c:pt idx="268">
                  <c:v>-7.0301040252217312E-2</c:v>
                </c:pt>
                <c:pt idx="269">
                  <c:v>-7.0338377803576047E-2</c:v>
                </c:pt>
                <c:pt idx="270">
                  <c:v>-7.0353312824119538E-2</c:v>
                </c:pt>
                <c:pt idx="271">
                  <c:v>-7.0353312824119538E-2</c:v>
                </c:pt>
                <c:pt idx="272">
                  <c:v>-7.0392517253046211E-2</c:v>
                </c:pt>
                <c:pt idx="273">
                  <c:v>-7.0392517253046211E-2</c:v>
                </c:pt>
                <c:pt idx="274">
                  <c:v>-7.0407452273589716E-2</c:v>
                </c:pt>
                <c:pt idx="275">
                  <c:v>-7.0702418929323746E-2</c:v>
                </c:pt>
                <c:pt idx="276">
                  <c:v>-7.0879772298277743E-2</c:v>
                </c:pt>
                <c:pt idx="277">
                  <c:v>-7.0900307951525049E-2</c:v>
                </c:pt>
                <c:pt idx="278">
                  <c:v>-7.0905908584228877E-2</c:v>
                </c:pt>
                <c:pt idx="279">
                  <c:v>-7.0928311115044107E-2</c:v>
                </c:pt>
                <c:pt idx="280">
                  <c:v>-7.1441702446226774E-2</c:v>
                </c:pt>
                <c:pt idx="281">
                  <c:v>-7.1473439364881694E-2</c:v>
                </c:pt>
                <c:pt idx="282">
                  <c:v>-7.1482773752721385E-2</c:v>
                </c:pt>
                <c:pt idx="283">
                  <c:v>-7.1928957491458306E-2</c:v>
                </c:pt>
                <c:pt idx="284">
                  <c:v>-7.1979363185792594E-2</c:v>
                </c:pt>
                <c:pt idx="285">
                  <c:v>-7.2001765716607852E-2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45-41C9-81C3-908DC12994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236">
                  <c:v>-9.6994559993618168E-2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45-41C9-81C3-908DC129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8328"/>
        <c:axId val="1"/>
      </c:scatterChart>
      <c:valAx>
        <c:axId val="71817832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7116564417177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65030674846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8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7551447373425"/>
          <c:y val="0.29141104294478526"/>
          <c:w val="0.12137700178781996"/>
          <c:h val="0.52147239263803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Gem - O-C Diagr.</a:t>
            </a:r>
          </a:p>
        </c:rich>
      </c:tx>
      <c:layout>
        <c:manualLayout>
          <c:xMode val="edge"/>
          <c:yMode val="edge"/>
          <c:x val="0.3598557142382518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7307082239817"/>
          <c:y val="0.20124557739146834"/>
          <c:w val="0.71898893443931933"/>
          <c:h val="0.5356228444419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3-45B4-A737-58F4B8CF6B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  <c:pt idx="80">
                    <c:v>8.0000000000000002E-3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8.0000000000000002E-3</c:v>
                  </c:pt>
                  <c:pt idx="90">
                    <c:v>0</c:v>
                  </c:pt>
                  <c:pt idx="91">
                    <c:v>1.6999999999999999E-3</c:v>
                  </c:pt>
                  <c:pt idx="94">
                    <c:v>9.7999999999999997E-4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8.8999999999999995E-4</c:v>
                  </c:pt>
                  <c:pt idx="101">
                    <c:v>0</c:v>
                  </c:pt>
                  <c:pt idx="102">
                    <c:v>1.8000000000000001E-4</c:v>
                  </c:pt>
                  <c:pt idx="103">
                    <c:v>0</c:v>
                  </c:pt>
                  <c:pt idx="104">
                    <c:v>9.3999999999999997E-4</c:v>
                  </c:pt>
                  <c:pt idx="113">
                    <c:v>0</c:v>
                  </c:pt>
                  <c:pt idx="114">
                    <c:v>5.0000000000000001E-4</c:v>
                  </c:pt>
                  <c:pt idx="117">
                    <c:v>8.3000000000000001E-3</c:v>
                  </c:pt>
                  <c:pt idx="118">
                    <c:v>0</c:v>
                  </c:pt>
                  <c:pt idx="121">
                    <c:v>0</c:v>
                  </c:pt>
                  <c:pt idx="122">
                    <c:v>9.3000000000000005E-4</c:v>
                  </c:pt>
                  <c:pt idx="126">
                    <c:v>0</c:v>
                  </c:pt>
                  <c:pt idx="127">
                    <c:v>7.3999999999999999E-4</c:v>
                  </c:pt>
                  <c:pt idx="129">
                    <c:v>0</c:v>
                  </c:pt>
                  <c:pt idx="132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8.4000000000000003E-4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53">
                    <c:v>0</c:v>
                  </c:pt>
                  <c:pt idx="154">
                    <c:v>1.1999999999999999E-3</c:v>
                  </c:pt>
                  <c:pt idx="164">
                    <c:v>9.7000000000000005E-4</c:v>
                  </c:pt>
                  <c:pt idx="165">
                    <c:v>0</c:v>
                  </c:pt>
                  <c:pt idx="166">
                    <c:v>7.0000000000000001E-3</c:v>
                  </c:pt>
                  <c:pt idx="168">
                    <c:v>5.0000000000000001E-3</c:v>
                  </c:pt>
                  <c:pt idx="169">
                    <c:v>6.0000000000000001E-3</c:v>
                  </c:pt>
                  <c:pt idx="170">
                    <c:v>4.0000000000000001E-3</c:v>
                  </c:pt>
                  <c:pt idx="171">
                    <c:v>4.0000000000000001E-3</c:v>
                  </c:pt>
                  <c:pt idx="172">
                    <c:v>0</c:v>
                  </c:pt>
                  <c:pt idx="173">
                    <c:v>9.2000000000000003E-4</c:v>
                  </c:pt>
                  <c:pt idx="174">
                    <c:v>7.0000000000000001E-3</c:v>
                  </c:pt>
                  <c:pt idx="176">
                    <c:v>0</c:v>
                  </c:pt>
                  <c:pt idx="177">
                    <c:v>4.0000000000000001E-3</c:v>
                  </c:pt>
                  <c:pt idx="178">
                    <c:v>8.9999999999999993E-3</c:v>
                  </c:pt>
                  <c:pt idx="179">
                    <c:v>0</c:v>
                  </c:pt>
                  <c:pt idx="180">
                    <c:v>5.0000000000000001E-3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5.0000000000000001E-3</c:v>
                  </c:pt>
                  <c:pt idx="184">
                    <c:v>0</c:v>
                  </c:pt>
                  <c:pt idx="185">
                    <c:v>7.0000000000000001E-3</c:v>
                  </c:pt>
                  <c:pt idx="186">
                    <c:v>7.7999999999999999E-4</c:v>
                  </c:pt>
                  <c:pt idx="187">
                    <c:v>0</c:v>
                  </c:pt>
                  <c:pt idx="188">
                    <c:v>3.0000000000000001E-3</c:v>
                  </c:pt>
                  <c:pt idx="189">
                    <c:v>4.0000000000000001E-3</c:v>
                  </c:pt>
                  <c:pt idx="190">
                    <c:v>6.0000000000000001E-3</c:v>
                  </c:pt>
                  <c:pt idx="191">
                    <c:v>5.0000000000000001E-3</c:v>
                  </c:pt>
                  <c:pt idx="192">
                    <c:v>5.0000000000000001E-3</c:v>
                  </c:pt>
                  <c:pt idx="193">
                    <c:v>8.0000000000000002E-3</c:v>
                  </c:pt>
                  <c:pt idx="194">
                    <c:v>0</c:v>
                  </c:pt>
                  <c:pt idx="195">
                    <c:v>2.0000000000000001E-4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1.1000000000000001E-3</c:v>
                  </c:pt>
                  <c:pt idx="203">
                    <c:v>3.0000000000000001E-3</c:v>
                  </c:pt>
                  <c:pt idx="204">
                    <c:v>1E-4</c:v>
                  </c:pt>
                  <c:pt idx="205">
                    <c:v>3.0000000000000001E-3</c:v>
                  </c:pt>
                  <c:pt idx="206">
                    <c:v>1.2999999999999999E-3</c:v>
                  </c:pt>
                  <c:pt idx="207">
                    <c:v>6.9999999999999999E-4</c:v>
                  </c:pt>
                  <c:pt idx="208">
                    <c:v>3.0000000000000001E-3</c:v>
                  </c:pt>
                  <c:pt idx="209">
                    <c:v>2E-3</c:v>
                  </c:pt>
                  <c:pt idx="210">
                    <c:v>2.9999999999999997E-4</c:v>
                  </c:pt>
                  <c:pt idx="211">
                    <c:v>2.9999999999999997E-4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6.9999999999999999E-4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6.0000000000000002E-5</c:v>
                  </c:pt>
                  <c:pt idx="227">
                    <c:v>1E-4</c:v>
                  </c:pt>
                  <c:pt idx="228">
                    <c:v>1.2999999999999999E-3</c:v>
                  </c:pt>
                  <c:pt idx="229">
                    <c:v>1.2999999999999999E-4</c:v>
                  </c:pt>
                  <c:pt idx="230">
                    <c:v>5.0000000000000001E-4</c:v>
                  </c:pt>
                  <c:pt idx="231">
                    <c:v>5.0000000000000001E-4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0</c:v>
                  </c:pt>
                  <c:pt idx="235">
                    <c:v>8.0000000000000004E-4</c:v>
                  </c:pt>
                  <c:pt idx="236">
                    <c:v>2.9999999999999997E-4</c:v>
                  </c:pt>
                  <c:pt idx="237">
                    <c:v>7.3999999999999999E-4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6.8999999999999997E-4</c:v>
                  </c:pt>
                  <c:pt idx="241">
                    <c:v>1E-4</c:v>
                  </c:pt>
                  <c:pt idx="242">
                    <c:v>9.0000000000000006E-5</c:v>
                  </c:pt>
                  <c:pt idx="243">
                    <c:v>6.9999999999999999E-4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8.9999999999999998E-4</c:v>
                  </c:pt>
                  <c:pt idx="247">
                    <c:v>0</c:v>
                  </c:pt>
                  <c:pt idx="248">
                    <c:v>1E-4</c:v>
                  </c:pt>
                  <c:pt idx="249">
                    <c:v>5.0000000000000002E-5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9.0000000000000006E-5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6.9999999999999994E-5</c:v>
                  </c:pt>
                  <c:pt idx="256">
                    <c:v>0</c:v>
                  </c:pt>
                  <c:pt idx="257">
                    <c:v>1E-4</c:v>
                  </c:pt>
                  <c:pt idx="258">
                    <c:v>5.0000000000000002E-5</c:v>
                  </c:pt>
                  <c:pt idx="259">
                    <c:v>4.0000000000000003E-5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8.0000000000000007E-5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0</c:v>
                  </c:pt>
                  <c:pt idx="266">
                    <c:v>4.0000000000000003E-5</c:v>
                  </c:pt>
                  <c:pt idx="267">
                    <c:v>4.0000000000000003E-5</c:v>
                  </c:pt>
                  <c:pt idx="268">
                    <c:v>1E-4</c:v>
                  </c:pt>
                  <c:pt idx="269">
                    <c:v>1.3999999999999999E-4</c:v>
                  </c:pt>
                  <c:pt idx="270">
                    <c:v>4.0000000000000003E-5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4.0000000000000003E-5</c:v>
                  </c:pt>
                  <c:pt idx="274">
                    <c:v>1E-4</c:v>
                  </c:pt>
                  <c:pt idx="275">
                    <c:v>1E-4</c:v>
                  </c:pt>
                  <c:pt idx="276">
                    <c:v>0</c:v>
                  </c:pt>
                  <c:pt idx="277">
                    <c:v>8.0000000000000004E-4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2.2000000000000001E-3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1E-4</c:v>
                  </c:pt>
                  <c:pt idx="285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  <c:pt idx="80">
                    <c:v>8.0000000000000002E-3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8.0000000000000002E-3</c:v>
                  </c:pt>
                  <c:pt idx="90">
                    <c:v>0</c:v>
                  </c:pt>
                  <c:pt idx="91">
                    <c:v>1.6999999999999999E-3</c:v>
                  </c:pt>
                  <c:pt idx="94">
                    <c:v>9.7999999999999997E-4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8.8999999999999995E-4</c:v>
                  </c:pt>
                  <c:pt idx="101">
                    <c:v>0</c:v>
                  </c:pt>
                  <c:pt idx="102">
                    <c:v>1.8000000000000001E-4</c:v>
                  </c:pt>
                  <c:pt idx="103">
                    <c:v>0</c:v>
                  </c:pt>
                  <c:pt idx="104">
                    <c:v>9.3999999999999997E-4</c:v>
                  </c:pt>
                  <c:pt idx="113">
                    <c:v>0</c:v>
                  </c:pt>
                  <c:pt idx="114">
                    <c:v>5.0000000000000001E-4</c:v>
                  </c:pt>
                  <c:pt idx="117">
                    <c:v>8.3000000000000001E-3</c:v>
                  </c:pt>
                  <c:pt idx="118">
                    <c:v>0</c:v>
                  </c:pt>
                  <c:pt idx="121">
                    <c:v>0</c:v>
                  </c:pt>
                  <c:pt idx="122">
                    <c:v>9.3000000000000005E-4</c:v>
                  </c:pt>
                  <c:pt idx="126">
                    <c:v>0</c:v>
                  </c:pt>
                  <c:pt idx="127">
                    <c:v>7.3999999999999999E-4</c:v>
                  </c:pt>
                  <c:pt idx="129">
                    <c:v>0</c:v>
                  </c:pt>
                  <c:pt idx="132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9">
                    <c:v>0</c:v>
                  </c:pt>
                  <c:pt idx="140">
                    <c:v>8.4000000000000003E-4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53">
                    <c:v>0</c:v>
                  </c:pt>
                  <c:pt idx="154">
                    <c:v>1.1999999999999999E-3</c:v>
                  </c:pt>
                  <c:pt idx="164">
                    <c:v>9.7000000000000005E-4</c:v>
                  </c:pt>
                  <c:pt idx="165">
                    <c:v>0</c:v>
                  </c:pt>
                  <c:pt idx="166">
                    <c:v>7.0000000000000001E-3</c:v>
                  </c:pt>
                  <c:pt idx="168">
                    <c:v>5.0000000000000001E-3</c:v>
                  </c:pt>
                  <c:pt idx="169">
                    <c:v>6.0000000000000001E-3</c:v>
                  </c:pt>
                  <c:pt idx="170">
                    <c:v>4.0000000000000001E-3</c:v>
                  </c:pt>
                  <c:pt idx="171">
                    <c:v>4.0000000000000001E-3</c:v>
                  </c:pt>
                  <c:pt idx="172">
                    <c:v>0</c:v>
                  </c:pt>
                  <c:pt idx="173">
                    <c:v>9.2000000000000003E-4</c:v>
                  </c:pt>
                  <c:pt idx="174">
                    <c:v>7.0000000000000001E-3</c:v>
                  </c:pt>
                  <c:pt idx="176">
                    <c:v>0</c:v>
                  </c:pt>
                  <c:pt idx="177">
                    <c:v>4.0000000000000001E-3</c:v>
                  </c:pt>
                  <c:pt idx="178">
                    <c:v>8.9999999999999993E-3</c:v>
                  </c:pt>
                  <c:pt idx="179">
                    <c:v>0</c:v>
                  </c:pt>
                  <c:pt idx="180">
                    <c:v>5.0000000000000001E-3</c:v>
                  </c:pt>
                  <c:pt idx="181">
                    <c:v>6.0000000000000001E-3</c:v>
                  </c:pt>
                  <c:pt idx="182">
                    <c:v>5.0000000000000001E-3</c:v>
                  </c:pt>
                  <c:pt idx="183">
                    <c:v>5.0000000000000001E-3</c:v>
                  </c:pt>
                  <c:pt idx="184">
                    <c:v>0</c:v>
                  </c:pt>
                  <c:pt idx="185">
                    <c:v>7.0000000000000001E-3</c:v>
                  </c:pt>
                  <c:pt idx="186">
                    <c:v>7.7999999999999999E-4</c:v>
                  </c:pt>
                  <c:pt idx="187">
                    <c:v>0</c:v>
                  </c:pt>
                  <c:pt idx="188">
                    <c:v>3.0000000000000001E-3</c:v>
                  </c:pt>
                  <c:pt idx="189">
                    <c:v>4.0000000000000001E-3</c:v>
                  </c:pt>
                  <c:pt idx="190">
                    <c:v>6.0000000000000001E-3</c:v>
                  </c:pt>
                  <c:pt idx="191">
                    <c:v>5.0000000000000001E-3</c:v>
                  </c:pt>
                  <c:pt idx="192">
                    <c:v>5.0000000000000001E-3</c:v>
                  </c:pt>
                  <c:pt idx="193">
                    <c:v>8.0000000000000002E-3</c:v>
                  </c:pt>
                  <c:pt idx="194">
                    <c:v>0</c:v>
                  </c:pt>
                  <c:pt idx="195">
                    <c:v>2.0000000000000001E-4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1.1000000000000001E-3</c:v>
                  </c:pt>
                  <c:pt idx="203">
                    <c:v>3.0000000000000001E-3</c:v>
                  </c:pt>
                  <c:pt idx="204">
                    <c:v>1E-4</c:v>
                  </c:pt>
                  <c:pt idx="205">
                    <c:v>3.0000000000000001E-3</c:v>
                  </c:pt>
                  <c:pt idx="206">
                    <c:v>1.2999999999999999E-3</c:v>
                  </c:pt>
                  <c:pt idx="207">
                    <c:v>6.9999999999999999E-4</c:v>
                  </c:pt>
                  <c:pt idx="208">
                    <c:v>3.0000000000000001E-3</c:v>
                  </c:pt>
                  <c:pt idx="209">
                    <c:v>2E-3</c:v>
                  </c:pt>
                  <c:pt idx="210">
                    <c:v>2.9999999999999997E-4</c:v>
                  </c:pt>
                  <c:pt idx="211">
                    <c:v>2.9999999999999997E-4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6.9999999999999999E-4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6.0000000000000002E-5</c:v>
                  </c:pt>
                  <c:pt idx="227">
                    <c:v>1E-4</c:v>
                  </c:pt>
                  <c:pt idx="228">
                    <c:v>1.2999999999999999E-3</c:v>
                  </c:pt>
                  <c:pt idx="229">
                    <c:v>1.2999999999999999E-4</c:v>
                  </c:pt>
                  <c:pt idx="230">
                    <c:v>5.0000000000000001E-4</c:v>
                  </c:pt>
                  <c:pt idx="231">
                    <c:v>5.0000000000000001E-4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0</c:v>
                  </c:pt>
                  <c:pt idx="235">
                    <c:v>8.0000000000000004E-4</c:v>
                  </c:pt>
                  <c:pt idx="236">
                    <c:v>2.9999999999999997E-4</c:v>
                  </c:pt>
                  <c:pt idx="237">
                    <c:v>7.3999999999999999E-4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6.8999999999999997E-4</c:v>
                  </c:pt>
                  <c:pt idx="241">
                    <c:v>1E-4</c:v>
                  </c:pt>
                  <c:pt idx="242">
                    <c:v>9.0000000000000006E-5</c:v>
                  </c:pt>
                  <c:pt idx="243">
                    <c:v>6.9999999999999999E-4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8.9999999999999998E-4</c:v>
                  </c:pt>
                  <c:pt idx="247">
                    <c:v>0</c:v>
                  </c:pt>
                  <c:pt idx="248">
                    <c:v>1E-4</c:v>
                  </c:pt>
                  <c:pt idx="249">
                    <c:v>5.0000000000000002E-5</c:v>
                  </c:pt>
                  <c:pt idx="250">
                    <c:v>1E-4</c:v>
                  </c:pt>
                  <c:pt idx="251">
                    <c:v>0</c:v>
                  </c:pt>
                  <c:pt idx="252">
                    <c:v>9.0000000000000006E-5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6.9999999999999994E-5</c:v>
                  </c:pt>
                  <c:pt idx="256">
                    <c:v>0</c:v>
                  </c:pt>
                  <c:pt idx="257">
                    <c:v>1E-4</c:v>
                  </c:pt>
                  <c:pt idx="258">
                    <c:v>5.0000000000000002E-5</c:v>
                  </c:pt>
                  <c:pt idx="259">
                    <c:v>4.0000000000000003E-5</c:v>
                  </c:pt>
                  <c:pt idx="260">
                    <c:v>1E-4</c:v>
                  </c:pt>
                  <c:pt idx="261">
                    <c:v>1E-4</c:v>
                  </c:pt>
                  <c:pt idx="262">
                    <c:v>8.0000000000000007E-5</c:v>
                  </c:pt>
                  <c:pt idx="263">
                    <c:v>0</c:v>
                  </c:pt>
                  <c:pt idx="264">
                    <c:v>1E-4</c:v>
                  </c:pt>
                  <c:pt idx="265">
                    <c:v>0</c:v>
                  </c:pt>
                  <c:pt idx="266">
                    <c:v>4.0000000000000003E-5</c:v>
                  </c:pt>
                  <c:pt idx="267">
                    <c:v>4.0000000000000003E-5</c:v>
                  </c:pt>
                  <c:pt idx="268">
                    <c:v>1E-4</c:v>
                  </c:pt>
                  <c:pt idx="269">
                    <c:v>1.3999999999999999E-4</c:v>
                  </c:pt>
                  <c:pt idx="270">
                    <c:v>4.0000000000000003E-5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4.0000000000000003E-5</c:v>
                  </c:pt>
                  <c:pt idx="274">
                    <c:v>1E-4</c:v>
                  </c:pt>
                  <c:pt idx="275">
                    <c:v>1E-4</c:v>
                  </c:pt>
                  <c:pt idx="276">
                    <c:v>0</c:v>
                  </c:pt>
                  <c:pt idx="277">
                    <c:v>8.0000000000000004E-4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2.2000000000000001E-3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1E-4</c:v>
                  </c:pt>
                  <c:pt idx="28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-1.5744000000267988E-2</c:v>
                </c:pt>
                <c:pt idx="1">
                  <c:v>-2.8896799994981848E-3</c:v>
                </c:pt>
                <c:pt idx="2">
                  <c:v>-5.9274000013829209E-3</c:v>
                </c:pt>
                <c:pt idx="3">
                  <c:v>2.8151999977126252E-3</c:v>
                </c:pt>
                <c:pt idx="4">
                  <c:v>-3.4283999993931502E-3</c:v>
                </c:pt>
                <c:pt idx="5">
                  <c:v>-2.657959998032311E-3</c:v>
                </c:pt>
                <c:pt idx="6">
                  <c:v>-6.4999999995052349E-3</c:v>
                </c:pt>
                <c:pt idx="8">
                  <c:v>-3.8734800000383984E-3</c:v>
                </c:pt>
                <c:pt idx="9">
                  <c:v>1.1125999990326818E-3</c:v>
                </c:pt>
                <c:pt idx="10">
                  <c:v>-2.9013200000918005E-3</c:v>
                </c:pt>
                <c:pt idx="11">
                  <c:v>-3.5718399994948413E-3</c:v>
                </c:pt>
                <c:pt idx="12">
                  <c:v>3.6973599999328144E-3</c:v>
                </c:pt>
                <c:pt idx="13">
                  <c:v>-6.3583199989807326E-3</c:v>
                </c:pt>
                <c:pt idx="14">
                  <c:v>-2.6019199976872187E-3</c:v>
                </c:pt>
                <c:pt idx="15">
                  <c:v>2.6636399998096749E-3</c:v>
                </c:pt>
                <c:pt idx="16">
                  <c:v>-5.5241599984583445E-3</c:v>
                </c:pt>
                <c:pt idx="17">
                  <c:v>1.8401199995423667E-3</c:v>
                </c:pt>
                <c:pt idx="18">
                  <c:v>-2.1946799970464781E-3</c:v>
                </c:pt>
                <c:pt idx="19">
                  <c:v>-8.8512799993623048E-3</c:v>
                </c:pt>
                <c:pt idx="20">
                  <c:v>-5.8903999888570979E-4</c:v>
                </c:pt>
                <c:pt idx="21">
                  <c:v>7.3347999568795785E-4</c:v>
                </c:pt>
                <c:pt idx="22">
                  <c:v>-7.1387599964509718E-3</c:v>
                </c:pt>
                <c:pt idx="23">
                  <c:v>-6.8092799992882647E-3</c:v>
                </c:pt>
                <c:pt idx="24">
                  <c:v>-3.8649600028293207E-3</c:v>
                </c:pt>
                <c:pt idx="25">
                  <c:v>-9.4797999990987591E-3</c:v>
                </c:pt>
                <c:pt idx="26">
                  <c:v>-4.8672000048100017E-3</c:v>
                </c:pt>
                <c:pt idx="27">
                  <c:v>1.6897199966479093E-3</c:v>
                </c:pt>
                <c:pt idx="28">
                  <c:v>-2.245396000216715E-2</c:v>
                </c:pt>
                <c:pt idx="29">
                  <c:v>-2.4678800036781467E-3</c:v>
                </c:pt>
                <c:pt idx="30">
                  <c:v>2.8460280002036598E-2</c:v>
                </c:pt>
                <c:pt idx="31">
                  <c:v>-3.9967199991224334E-3</c:v>
                </c:pt>
                <c:pt idx="32">
                  <c:v>-4.2741440003737807E-2</c:v>
                </c:pt>
                <c:pt idx="33">
                  <c:v>-2.3411959999066312E-2</c:v>
                </c:pt>
                <c:pt idx="34">
                  <c:v>-6.0824800020782277E-3</c:v>
                </c:pt>
                <c:pt idx="35">
                  <c:v>-1.3497719999577384E-2</c:v>
                </c:pt>
                <c:pt idx="36">
                  <c:v>-7.4835600025835447E-3</c:v>
                </c:pt>
                <c:pt idx="37">
                  <c:v>-1.5629480003553908E-2</c:v>
                </c:pt>
                <c:pt idx="38">
                  <c:v>-2.6671240004361607E-2</c:v>
                </c:pt>
                <c:pt idx="40">
                  <c:v>-1.1144399999466259E-2</c:v>
                </c:pt>
                <c:pt idx="41">
                  <c:v>-1.6200079997361172E-2</c:v>
                </c:pt>
                <c:pt idx="42">
                  <c:v>-2.2077039997384418E-2</c:v>
                </c:pt>
                <c:pt idx="43">
                  <c:v>-3.1673239995143376E-2</c:v>
                </c:pt>
                <c:pt idx="44">
                  <c:v>-1.8301999996765517E-2</c:v>
                </c:pt>
                <c:pt idx="46">
                  <c:v>-1.6158079997694585E-2</c:v>
                </c:pt>
                <c:pt idx="47">
                  <c:v>-2.4758999999903608E-2</c:v>
                </c:pt>
                <c:pt idx="48">
                  <c:v>-2.9318159999093041E-2</c:v>
                </c:pt>
                <c:pt idx="49">
                  <c:v>-2.1318159997463226E-2</c:v>
                </c:pt>
                <c:pt idx="50">
                  <c:v>-2.1332080003048759E-2</c:v>
                </c:pt>
                <c:pt idx="51">
                  <c:v>-2.3373839998384938E-2</c:v>
                </c:pt>
                <c:pt idx="52">
                  <c:v>-2.2132480000436772E-2</c:v>
                </c:pt>
                <c:pt idx="53">
                  <c:v>-2.320208000310231E-2</c:v>
                </c:pt>
                <c:pt idx="54">
                  <c:v>-2.5747319996298756E-2</c:v>
                </c:pt>
                <c:pt idx="55">
                  <c:v>-1.7816920000768732E-2</c:v>
                </c:pt>
                <c:pt idx="56">
                  <c:v>-9.0790399990510195E-3</c:v>
                </c:pt>
                <c:pt idx="57">
                  <c:v>-2.2555600000487175E-2</c:v>
                </c:pt>
                <c:pt idx="58">
                  <c:v>-2.7190400003746618E-2</c:v>
                </c:pt>
                <c:pt idx="59">
                  <c:v>-3.621823999856133E-2</c:v>
                </c:pt>
                <c:pt idx="60">
                  <c:v>-2.6232159994833637E-2</c:v>
                </c:pt>
                <c:pt idx="61">
                  <c:v>-1.5232159996230621E-2</c:v>
                </c:pt>
                <c:pt idx="62">
                  <c:v>-2.7273919993604068E-2</c:v>
                </c:pt>
                <c:pt idx="63">
                  <c:v>-9.8748399977921508E-3</c:v>
                </c:pt>
                <c:pt idx="65">
                  <c:v>-2.7717000004486181E-2</c:v>
                </c:pt>
                <c:pt idx="66">
                  <c:v>-2.5717000004078727E-2</c:v>
                </c:pt>
                <c:pt idx="67">
                  <c:v>-2.8290080001170281E-2</c:v>
                </c:pt>
                <c:pt idx="68">
                  <c:v>-2.2345760000462178E-2</c:v>
                </c:pt>
                <c:pt idx="69">
                  <c:v>-3.5932760001742281E-2</c:v>
                </c:pt>
                <c:pt idx="70">
                  <c:v>-3.0691400002979208E-2</c:v>
                </c:pt>
                <c:pt idx="72">
                  <c:v>-2.2788840004068334E-2</c:v>
                </c:pt>
                <c:pt idx="73">
                  <c:v>-3.436191999935545E-2</c:v>
                </c:pt>
                <c:pt idx="74">
                  <c:v>-2.4361919997318182E-2</c:v>
                </c:pt>
                <c:pt idx="75">
                  <c:v>-2.9375839993008412E-2</c:v>
                </c:pt>
                <c:pt idx="76">
                  <c:v>-2.6417599998239893E-2</c:v>
                </c:pt>
                <c:pt idx="77">
                  <c:v>-2.441759999783244E-2</c:v>
                </c:pt>
                <c:pt idx="78">
                  <c:v>-3.6004599998705089E-2</c:v>
                </c:pt>
                <c:pt idx="79">
                  <c:v>-2.3148399995989166E-2</c:v>
                </c:pt>
                <c:pt idx="81">
                  <c:v>-1.2777160001860466E-2</c:v>
                </c:pt>
                <c:pt idx="82">
                  <c:v>-2.5419839999813121E-2</c:v>
                </c:pt>
                <c:pt idx="83">
                  <c:v>-1.4937240004655905E-2</c:v>
                </c:pt>
                <c:pt idx="84">
                  <c:v>-1.3937240000814199E-2</c:v>
                </c:pt>
                <c:pt idx="85">
                  <c:v>-2.9461599995556753E-2</c:v>
                </c:pt>
                <c:pt idx="86">
                  <c:v>-2.0461599997361191E-2</c:v>
                </c:pt>
                <c:pt idx="87">
                  <c:v>-2.6844599997275509E-2</c:v>
                </c:pt>
                <c:pt idx="88">
                  <c:v>-2.6261999999405816E-2</c:v>
                </c:pt>
                <c:pt idx="89">
                  <c:v>-2.4261999998998363E-2</c:v>
                </c:pt>
                <c:pt idx="90">
                  <c:v>-2.8380319992720615E-2</c:v>
                </c:pt>
                <c:pt idx="92">
                  <c:v>-2.8547359994263388E-2</c:v>
                </c:pt>
                <c:pt idx="93">
                  <c:v>-3.1194639996101614E-2</c:v>
                </c:pt>
                <c:pt idx="95">
                  <c:v>-2.6795559999300167E-2</c:v>
                </c:pt>
                <c:pt idx="96">
                  <c:v>-2.5881319998006802E-2</c:v>
                </c:pt>
                <c:pt idx="98">
                  <c:v>-3.4006599991698749E-2</c:v>
                </c:pt>
                <c:pt idx="99">
                  <c:v>-3.2006599991291296E-2</c:v>
                </c:pt>
                <c:pt idx="100">
                  <c:v>-3.2452040002681315E-2</c:v>
                </c:pt>
                <c:pt idx="101">
                  <c:v>-2.4324399993929546E-2</c:v>
                </c:pt>
                <c:pt idx="103">
                  <c:v>-2.3883559995738324E-2</c:v>
                </c:pt>
                <c:pt idx="105">
                  <c:v>-3.1421840001712553E-2</c:v>
                </c:pt>
                <c:pt idx="106">
                  <c:v>-3.0477519998385105E-2</c:v>
                </c:pt>
                <c:pt idx="107">
                  <c:v>-2.9477520001819357E-2</c:v>
                </c:pt>
                <c:pt idx="108">
                  <c:v>-2.1477520000189543E-2</c:v>
                </c:pt>
                <c:pt idx="112">
                  <c:v>-3.5252319998107851E-2</c:v>
                </c:pt>
                <c:pt idx="113">
                  <c:v>-2.5755800001206808E-2</c:v>
                </c:pt>
                <c:pt idx="115">
                  <c:v>-2.6881079997110646E-2</c:v>
                </c:pt>
                <c:pt idx="116">
                  <c:v>-2.6881079997110646E-2</c:v>
                </c:pt>
                <c:pt idx="118">
                  <c:v>-3.6440239993680734E-2</c:v>
                </c:pt>
                <c:pt idx="119">
                  <c:v>-4.197851999924751E-2</c:v>
                </c:pt>
                <c:pt idx="120">
                  <c:v>-3.5551599998143502E-2</c:v>
                </c:pt>
                <c:pt idx="121">
                  <c:v>-4.1055080000660382E-2</c:v>
                </c:pt>
                <c:pt idx="123">
                  <c:v>-3.7737159997050185E-2</c:v>
                </c:pt>
                <c:pt idx="124">
                  <c:v>-3.6393760005012155E-2</c:v>
                </c:pt>
                <c:pt idx="125">
                  <c:v>-3.4393760004604701E-2</c:v>
                </c:pt>
                <c:pt idx="126">
                  <c:v>-2.6553839998086914E-2</c:v>
                </c:pt>
                <c:pt idx="128">
                  <c:v>-3.969303999474505E-2</c:v>
                </c:pt>
                <c:pt idx="129">
                  <c:v>-3.5298559996590484E-2</c:v>
                </c:pt>
                <c:pt idx="130">
                  <c:v>-3.780900000128895E-2</c:v>
                </c:pt>
                <c:pt idx="131">
                  <c:v>-3.3437759993830696E-2</c:v>
                </c:pt>
                <c:pt idx="132">
                  <c:v>-4.2941239997162484E-2</c:v>
                </c:pt>
                <c:pt idx="133">
                  <c:v>-3.8479519993416034E-2</c:v>
                </c:pt>
                <c:pt idx="134">
                  <c:v>-4.052127999602817E-2</c:v>
                </c:pt>
                <c:pt idx="135">
                  <c:v>-3.9052599997376092E-2</c:v>
                </c:pt>
                <c:pt idx="136">
                  <c:v>-3.7611759995343164E-2</c:v>
                </c:pt>
                <c:pt idx="137">
                  <c:v>-3.5639599998830818E-2</c:v>
                </c:pt>
                <c:pt idx="138">
                  <c:v>-4.4196399998327252E-2</c:v>
                </c:pt>
                <c:pt idx="139">
                  <c:v>-4.5426080003380775E-2</c:v>
                </c:pt>
                <c:pt idx="141">
                  <c:v>-3.8440000003902242E-2</c:v>
                </c:pt>
                <c:pt idx="142">
                  <c:v>-3.9453919998777565E-2</c:v>
                </c:pt>
                <c:pt idx="143">
                  <c:v>-3.995740000391379E-2</c:v>
                </c:pt>
                <c:pt idx="144">
                  <c:v>-3.7166199996136129E-2</c:v>
                </c:pt>
                <c:pt idx="145">
                  <c:v>-3.635175999806961E-2</c:v>
                </c:pt>
                <c:pt idx="146">
                  <c:v>-3.2609279995085672E-2</c:v>
                </c:pt>
                <c:pt idx="147">
                  <c:v>-4.5954920002259314E-2</c:v>
                </c:pt>
                <c:pt idx="148">
                  <c:v>-4.661152000335278E-2</c:v>
                </c:pt>
                <c:pt idx="149">
                  <c:v>-4.266720000305213E-2</c:v>
                </c:pt>
                <c:pt idx="150">
                  <c:v>-4.670896000607172E-2</c:v>
                </c:pt>
                <c:pt idx="151">
                  <c:v>-5.1727480000408832E-2</c:v>
                </c:pt>
                <c:pt idx="152">
                  <c:v>-4.0481520001776516E-2</c:v>
                </c:pt>
                <c:pt idx="153">
                  <c:v>-3.6026759997184854E-2</c:v>
                </c:pt>
                <c:pt idx="155">
                  <c:v>-4.7068519997992553E-2</c:v>
                </c:pt>
                <c:pt idx="156">
                  <c:v>-4.8096359998453408E-2</c:v>
                </c:pt>
                <c:pt idx="157">
                  <c:v>-4.5110279992513824E-2</c:v>
                </c:pt>
                <c:pt idx="158">
                  <c:v>-5.9739039999840315E-2</c:v>
                </c:pt>
                <c:pt idx="159">
                  <c:v>-4.8511599998164456E-2</c:v>
                </c:pt>
                <c:pt idx="160">
                  <c:v>-3.0595119998906739E-2</c:v>
                </c:pt>
                <c:pt idx="161">
                  <c:v>-5.7168200000887737E-2</c:v>
                </c:pt>
                <c:pt idx="162">
                  <c:v>-4.6223880002798978E-2</c:v>
                </c:pt>
                <c:pt idx="163">
                  <c:v>-4.882480000378564E-2</c:v>
                </c:pt>
                <c:pt idx="165">
                  <c:v>-3.9142599998740479E-2</c:v>
                </c:pt>
                <c:pt idx="166">
                  <c:v>-4.968088000168791E-2</c:v>
                </c:pt>
                <c:pt idx="167">
                  <c:v>-4.5281799997610506E-2</c:v>
                </c:pt>
                <c:pt idx="168">
                  <c:v>-5.8710960001917556E-2</c:v>
                </c:pt>
                <c:pt idx="169">
                  <c:v>-5.0757319993863348E-2</c:v>
                </c:pt>
                <c:pt idx="170">
                  <c:v>-5.2768879999348428E-2</c:v>
                </c:pt>
                <c:pt idx="171">
                  <c:v>-5.678279999847291E-2</c:v>
                </c:pt>
                <c:pt idx="172">
                  <c:v>-5.0286279998545069E-2</c:v>
                </c:pt>
                <c:pt idx="174">
                  <c:v>-4.5824559994798619E-2</c:v>
                </c:pt>
                <c:pt idx="175">
                  <c:v>-5.2543680001690518E-2</c:v>
                </c:pt>
                <c:pt idx="177">
                  <c:v>-5.8627200000046287E-2</c:v>
                </c:pt>
                <c:pt idx="178">
                  <c:v>-4.5200280001154169E-2</c:v>
                </c:pt>
                <c:pt idx="179">
                  <c:v>-5.3207240001938771E-2</c:v>
                </c:pt>
                <c:pt idx="180">
                  <c:v>-5.1325560001714621E-2</c:v>
                </c:pt>
                <c:pt idx="181">
                  <c:v>-6.2884719998692162E-2</c:v>
                </c:pt>
                <c:pt idx="182">
                  <c:v>-6.0341719996358734E-2</c:v>
                </c:pt>
                <c:pt idx="183">
                  <c:v>-5.1355639996472746E-2</c:v>
                </c:pt>
                <c:pt idx="184">
                  <c:v>-4.6687360001669731E-2</c:v>
                </c:pt>
                <c:pt idx="185">
                  <c:v>-4.8211720000836067E-2</c:v>
                </c:pt>
                <c:pt idx="187">
                  <c:v>-6.8847440001263749E-2</c:v>
                </c:pt>
                <c:pt idx="188">
                  <c:v>-5.4427479997684713E-2</c:v>
                </c:pt>
                <c:pt idx="189">
                  <c:v>-5.8441399996809196E-2</c:v>
                </c:pt>
                <c:pt idx="190">
                  <c:v>-5.1884479995351285E-2</c:v>
                </c:pt>
                <c:pt idx="191">
                  <c:v>-4.9884479994943831E-2</c:v>
                </c:pt>
                <c:pt idx="192">
                  <c:v>-4.9958679992414545E-2</c:v>
                </c:pt>
                <c:pt idx="193">
                  <c:v>-5.991456000629114E-2</c:v>
                </c:pt>
                <c:pt idx="194">
                  <c:v>-6.019939999532653E-2</c:v>
                </c:pt>
                <c:pt idx="197">
                  <c:v>-5.9387720000813715E-2</c:v>
                </c:pt>
                <c:pt idx="198">
                  <c:v>-6.0733360005542636E-2</c:v>
                </c:pt>
                <c:pt idx="202">
                  <c:v>-6.1343479996139649E-2</c:v>
                </c:pt>
                <c:pt idx="203">
                  <c:v>-5.7772699990891851E-2</c:v>
                </c:pt>
                <c:pt idx="212">
                  <c:v>-6.0844479994557332E-2</c:v>
                </c:pt>
                <c:pt idx="247">
                  <c:v>-6.9053159997565672E-2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3-45B4-A737-58F4B8CF6B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45">
                  <c:v>-2.4209359995438717E-2</c:v>
                </c:pt>
                <c:pt idx="64">
                  <c:v>-2.7778720002970658E-2</c:v>
                </c:pt>
                <c:pt idx="71">
                  <c:v>-2.7998359997582156E-2</c:v>
                </c:pt>
                <c:pt idx="80">
                  <c:v>-2.4221480001870077E-2</c:v>
                </c:pt>
                <c:pt idx="109">
                  <c:v>-3.5026640005526133E-2</c:v>
                </c:pt>
                <c:pt idx="110">
                  <c:v>-3.5130120006215293E-2</c:v>
                </c:pt>
                <c:pt idx="111">
                  <c:v>-3.5382320005737711E-2</c:v>
                </c:pt>
                <c:pt idx="176">
                  <c:v>-4.0043679997324944E-2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3-45B4-A737-58F4B8CF6B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91">
                  <c:v>-2.4580319994129241E-2</c:v>
                </c:pt>
                <c:pt idx="94">
                  <c:v>-2.7505559999553952E-2</c:v>
                </c:pt>
                <c:pt idx="97">
                  <c:v>-2.4161319997801911E-2</c:v>
                </c:pt>
                <c:pt idx="102">
                  <c:v>-2.0074399995792191E-2</c:v>
                </c:pt>
                <c:pt idx="104">
                  <c:v>-1.729355999850668E-2</c:v>
                </c:pt>
                <c:pt idx="114">
                  <c:v>-2.3705799998424482E-2</c:v>
                </c:pt>
                <c:pt idx="117">
                  <c:v>-3.864023999631172E-2</c:v>
                </c:pt>
                <c:pt idx="122">
                  <c:v>-4.0515079999750014E-2</c:v>
                </c:pt>
                <c:pt idx="127">
                  <c:v>-2.6473840000107884E-2</c:v>
                </c:pt>
                <c:pt idx="140">
                  <c:v>-3.8700000004610047E-2</c:v>
                </c:pt>
                <c:pt idx="154">
                  <c:v>-3.5526760002539959E-2</c:v>
                </c:pt>
                <c:pt idx="164">
                  <c:v>-4.0952600000309758E-2</c:v>
                </c:pt>
                <c:pt idx="173">
                  <c:v>-4.8646280003595166E-2</c:v>
                </c:pt>
                <c:pt idx="186">
                  <c:v>-6.9037440007377882E-2</c:v>
                </c:pt>
                <c:pt idx="195">
                  <c:v>-6.1893760001112241E-2</c:v>
                </c:pt>
                <c:pt idx="196">
                  <c:v>-5.8835520001593977E-2</c:v>
                </c:pt>
                <c:pt idx="199">
                  <c:v>-6.0189960000570863E-2</c:v>
                </c:pt>
                <c:pt idx="200">
                  <c:v>-5.9676959994249046E-2</c:v>
                </c:pt>
                <c:pt idx="201">
                  <c:v>-6.0505199995532166E-2</c:v>
                </c:pt>
                <c:pt idx="204">
                  <c:v>-6.1509999999543652E-2</c:v>
                </c:pt>
                <c:pt idx="205">
                  <c:v>-5.7248280005296692E-2</c:v>
                </c:pt>
                <c:pt idx="206">
                  <c:v>-6.2880160003260244E-2</c:v>
                </c:pt>
                <c:pt idx="207">
                  <c:v>-6.1097860001609661E-2</c:v>
                </c:pt>
                <c:pt idx="208">
                  <c:v>-6.4649599997210316E-2</c:v>
                </c:pt>
                <c:pt idx="209">
                  <c:v>-7.2401339995849412E-2</c:v>
                </c:pt>
                <c:pt idx="210">
                  <c:v>-6.0453079997387249E-2</c:v>
                </c:pt>
                <c:pt idx="211">
                  <c:v>-6.1356559999694582E-2</c:v>
                </c:pt>
                <c:pt idx="213">
                  <c:v>-6.4647959996364079E-2</c:v>
                </c:pt>
                <c:pt idx="214">
                  <c:v>-6.8086239996773656E-2</c:v>
                </c:pt>
                <c:pt idx="215">
                  <c:v>-6.3511519998428412E-2</c:v>
                </c:pt>
                <c:pt idx="216">
                  <c:v>-6.6370159998768941E-2</c:v>
                </c:pt>
                <c:pt idx="217">
                  <c:v>-6.5314160005073063E-2</c:v>
                </c:pt>
                <c:pt idx="218">
                  <c:v>-6.7468520006514154E-2</c:v>
                </c:pt>
                <c:pt idx="219">
                  <c:v>-6.4435959997354075E-2</c:v>
                </c:pt>
                <c:pt idx="220">
                  <c:v>-6.42916399956448E-2</c:v>
                </c:pt>
                <c:pt idx="221">
                  <c:v>-6.3902079993567895E-2</c:v>
                </c:pt>
                <c:pt idx="222">
                  <c:v>-6.4554279997537378E-2</c:v>
                </c:pt>
                <c:pt idx="223">
                  <c:v>-6.4779560001625214E-2</c:v>
                </c:pt>
                <c:pt idx="224">
                  <c:v>-6.4966040001309011E-2</c:v>
                </c:pt>
                <c:pt idx="225">
                  <c:v>-6.9206559994199779E-2</c:v>
                </c:pt>
                <c:pt idx="226">
                  <c:v>-6.9036559994856361E-2</c:v>
                </c:pt>
                <c:pt idx="227">
                  <c:v>-6.9416999991517514E-2</c:v>
                </c:pt>
                <c:pt idx="228">
                  <c:v>-6.9116999991820194E-2</c:v>
                </c:pt>
                <c:pt idx="229">
                  <c:v>-6.9321799994213507E-2</c:v>
                </c:pt>
                <c:pt idx="230">
                  <c:v>-6.9393559999298304E-2</c:v>
                </c:pt>
                <c:pt idx="231">
                  <c:v>-6.9393559999298304E-2</c:v>
                </c:pt>
                <c:pt idx="232">
                  <c:v>-6.9494880001002457E-2</c:v>
                </c:pt>
                <c:pt idx="233">
                  <c:v>-6.7665400005353149E-2</c:v>
                </c:pt>
                <c:pt idx="234">
                  <c:v>-6.9103159999940544E-2</c:v>
                </c:pt>
                <c:pt idx="235">
                  <c:v>-7.1621939998294692E-2</c:v>
                </c:pt>
                <c:pt idx="237">
                  <c:v>-6.4926319995720405E-2</c:v>
                </c:pt>
                <c:pt idx="238">
                  <c:v>-6.3136319993645884E-2</c:v>
                </c:pt>
                <c:pt idx="239">
                  <c:v>-7.2737239999696612E-2</c:v>
                </c:pt>
                <c:pt idx="240">
                  <c:v>-7.2067239998432342E-2</c:v>
                </c:pt>
                <c:pt idx="241">
                  <c:v>-6.6837639998993836E-2</c:v>
                </c:pt>
                <c:pt idx="242">
                  <c:v>-6.6807639996113721E-2</c:v>
                </c:pt>
                <c:pt idx="243">
                  <c:v>-6.7759839999780525E-2</c:v>
                </c:pt>
                <c:pt idx="244">
                  <c:v>-6.8173760002537165E-2</c:v>
                </c:pt>
                <c:pt idx="245">
                  <c:v>-7.1675999999570195E-2</c:v>
                </c:pt>
                <c:pt idx="246">
                  <c:v>-6.9262680000974797E-2</c:v>
                </c:pt>
                <c:pt idx="248">
                  <c:v>-6.9053159997565672E-2</c:v>
                </c:pt>
                <c:pt idx="249">
                  <c:v>-6.9980439999199007E-2</c:v>
                </c:pt>
                <c:pt idx="250">
                  <c:v>-6.9600440001522657E-2</c:v>
                </c:pt>
                <c:pt idx="251">
                  <c:v>-6.7838920003850944E-2</c:v>
                </c:pt>
                <c:pt idx="252">
                  <c:v>-6.7618360000778921E-2</c:v>
                </c:pt>
                <c:pt idx="253">
                  <c:v>-6.7258360002597328E-2</c:v>
                </c:pt>
                <c:pt idx="254">
                  <c:v>-7.0344120002118871E-2</c:v>
                </c:pt>
                <c:pt idx="255">
                  <c:v>-7.0334119998733513E-2</c:v>
                </c:pt>
                <c:pt idx="256">
                  <c:v>-7.076198000140721E-2</c:v>
                </c:pt>
                <c:pt idx="257">
                  <c:v>-7.2183319993200712E-2</c:v>
                </c:pt>
                <c:pt idx="258">
                  <c:v>-7.1323319993098266E-2</c:v>
                </c:pt>
                <c:pt idx="259">
                  <c:v>-7.1600759998545982E-2</c:v>
                </c:pt>
                <c:pt idx="260">
                  <c:v>-7.0880759994906839E-2</c:v>
                </c:pt>
                <c:pt idx="261">
                  <c:v>-7.0139919997018296E-2</c:v>
                </c:pt>
                <c:pt idx="262">
                  <c:v>-6.9999920000554994E-2</c:v>
                </c:pt>
                <c:pt idx="263">
                  <c:v>-7.119159992726054E-2</c:v>
                </c:pt>
                <c:pt idx="264">
                  <c:v>-6.9571640000503976E-2</c:v>
                </c:pt>
                <c:pt idx="265">
                  <c:v>-7.0175120003113989E-2</c:v>
                </c:pt>
                <c:pt idx="266">
                  <c:v>-7.0846000002347864E-2</c:v>
                </c:pt>
                <c:pt idx="267">
                  <c:v>-7.0846000002347864E-2</c:v>
                </c:pt>
                <c:pt idx="268">
                  <c:v>-6.8896000004315283E-2</c:v>
                </c:pt>
                <c:pt idx="269">
                  <c:v>-7.0465600001625717E-2</c:v>
                </c:pt>
                <c:pt idx="270">
                  <c:v>-6.9053440005518496E-2</c:v>
                </c:pt>
                <c:pt idx="271">
                  <c:v>-6.7993440003192518E-2</c:v>
                </c:pt>
                <c:pt idx="272">
                  <c:v>-6.8066519997955766E-2</c:v>
                </c:pt>
                <c:pt idx="273">
                  <c:v>-6.7396519996691495E-2</c:v>
                </c:pt>
                <c:pt idx="274">
                  <c:v>-6.7494360002456233E-2</c:v>
                </c:pt>
                <c:pt idx="275">
                  <c:v>-7.0144200006325264E-2</c:v>
                </c:pt>
                <c:pt idx="276">
                  <c:v>-6.0774799996579532E-2</c:v>
                </c:pt>
                <c:pt idx="277">
                  <c:v>-6.721307999396231E-2</c:v>
                </c:pt>
                <c:pt idx="278">
                  <c:v>-6.692351999663515E-2</c:v>
                </c:pt>
                <c:pt idx="279">
                  <c:v>-6.6665279999142513E-2</c:v>
                </c:pt>
                <c:pt idx="280">
                  <c:v>-6.8422280004597269E-2</c:v>
                </c:pt>
                <c:pt idx="281">
                  <c:v>-6.9881440002063755E-2</c:v>
                </c:pt>
                <c:pt idx="282">
                  <c:v>-6.7098840001563076E-2</c:v>
                </c:pt>
                <c:pt idx="283">
                  <c:v>-6.9230560002324637E-2</c:v>
                </c:pt>
                <c:pt idx="284">
                  <c:v>-6.98245199964731E-2</c:v>
                </c:pt>
                <c:pt idx="285">
                  <c:v>-6.966627999645425E-2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3-45B4-A737-58F4B8CF6B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3-45B4-A737-58F4B8CF6B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3-45B4-A737-58F4B8CF6B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4.0000000000000001E-3</c:v>
                  </c:pt>
                  <c:pt idx="43">
                    <c:v>0</c:v>
                  </c:pt>
                  <c:pt idx="45">
                    <c:v>8.0000000000000002E-3</c:v>
                  </c:pt>
                  <c:pt idx="46">
                    <c:v>0</c:v>
                  </c:pt>
                  <c:pt idx="52">
                    <c:v>8.0000000000000002E-3</c:v>
                  </c:pt>
                  <c:pt idx="57">
                    <c:v>8.0000000000000002E-3</c:v>
                  </c:pt>
                  <c:pt idx="59">
                    <c:v>0</c:v>
                  </c:pt>
                  <c:pt idx="60">
                    <c:v>0</c:v>
                  </c:pt>
                  <c:pt idx="64">
                    <c:v>8.0000000000000002E-3</c:v>
                  </c:pt>
                  <c:pt idx="7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39">
                  <c:v>-1.1571319999347907E-2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03-45B4-A737-58F4B8CF6B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-5.1470131312186772E-3</c:v>
                </c:pt>
                <c:pt idx="1">
                  <c:v>-8.4439189161952862E-3</c:v>
                </c:pt>
                <c:pt idx="2">
                  <c:v>-1.9998024184156905E-2</c:v>
                </c:pt>
                <c:pt idx="3">
                  <c:v>-2.094079735596505E-2</c:v>
                </c:pt>
                <c:pt idx="4">
                  <c:v>-2.1071478785720636E-2</c:v>
                </c:pt>
                <c:pt idx="5">
                  <c:v>-2.1999316936985286E-2</c:v>
                </c:pt>
                <c:pt idx="6">
                  <c:v>-2.3255725540206836E-2</c:v>
                </c:pt>
                <c:pt idx="7">
                  <c:v>-2.3255725540206836E-2</c:v>
                </c:pt>
                <c:pt idx="8">
                  <c:v>-2.3724311809759004E-2</c:v>
                </c:pt>
                <c:pt idx="9">
                  <c:v>-2.373177932003075E-2</c:v>
                </c:pt>
                <c:pt idx="10">
                  <c:v>-2.3739246830302499E-2</c:v>
                </c:pt>
                <c:pt idx="11">
                  <c:v>-2.3830723831131408E-2</c:v>
                </c:pt>
                <c:pt idx="12">
                  <c:v>-2.4222768120398162E-2</c:v>
                </c:pt>
                <c:pt idx="13">
                  <c:v>-2.4252638161485152E-2</c:v>
                </c:pt>
                <c:pt idx="14">
                  <c:v>-2.4383319591240737E-2</c:v>
                </c:pt>
                <c:pt idx="15">
                  <c:v>-3.1483054982104859E-2</c:v>
                </c:pt>
                <c:pt idx="16">
                  <c:v>-3.2388490602554262E-2</c:v>
                </c:pt>
                <c:pt idx="17">
                  <c:v>-3.2461298827703808E-2</c:v>
                </c:pt>
                <c:pt idx="18">
                  <c:v>-3.2479967603383175E-2</c:v>
                </c:pt>
                <c:pt idx="19">
                  <c:v>-3.2563977093940336E-2</c:v>
                </c:pt>
                <c:pt idx="20">
                  <c:v>-3.2959755138342962E-2</c:v>
                </c:pt>
                <c:pt idx="21">
                  <c:v>-3.3054965894307745E-2</c:v>
                </c:pt>
                <c:pt idx="22">
                  <c:v>-3.4059346025857813E-2</c:v>
                </c:pt>
                <c:pt idx="23">
                  <c:v>-3.4150823026686719E-2</c:v>
                </c:pt>
                <c:pt idx="24">
                  <c:v>-3.4180693067773715E-2</c:v>
                </c:pt>
                <c:pt idx="25">
                  <c:v>-3.4242300027515632E-2</c:v>
                </c:pt>
                <c:pt idx="26">
                  <c:v>-3.4718353807339543E-2</c:v>
                </c:pt>
                <c:pt idx="27">
                  <c:v>-3.522427762825045E-2</c:v>
                </c:pt>
                <c:pt idx="28">
                  <c:v>-3.6374274210099596E-2</c:v>
                </c:pt>
                <c:pt idx="29">
                  <c:v>-3.6381741720371341E-2</c:v>
                </c:pt>
                <c:pt idx="30">
                  <c:v>-3.6956740011295917E-2</c:v>
                </c:pt>
                <c:pt idx="31">
                  <c:v>-3.747013134247857E-2</c:v>
                </c:pt>
                <c:pt idx="32">
                  <c:v>-3.7869643142017073E-2</c:v>
                </c:pt>
                <c:pt idx="33">
                  <c:v>-3.7961120142845979E-2</c:v>
                </c:pt>
                <c:pt idx="34">
                  <c:v>-3.8052597143674892E-2</c:v>
                </c:pt>
                <c:pt idx="35">
                  <c:v>-3.8543585944042301E-2</c:v>
                </c:pt>
                <c:pt idx="36">
                  <c:v>-4.0145366897332183E-2</c:v>
                </c:pt>
                <c:pt idx="37">
                  <c:v>-4.1833024218747156E-2</c:v>
                </c:pt>
                <c:pt idx="38">
                  <c:v>-4.1855426749562399E-2</c:v>
                </c:pt>
                <c:pt idx="39">
                  <c:v>-4.2874741901655966E-2</c:v>
                </c:pt>
                <c:pt idx="40">
                  <c:v>-4.2913946330582639E-2</c:v>
                </c:pt>
                <c:pt idx="41">
                  <c:v>-4.2943816371669628E-2</c:v>
                </c:pt>
                <c:pt idx="42">
                  <c:v>-4.3414269518789739E-2</c:v>
                </c:pt>
                <c:pt idx="43">
                  <c:v>-4.4002335952689861E-2</c:v>
                </c:pt>
                <c:pt idx="44">
                  <c:v>-4.407141042270353E-2</c:v>
                </c:pt>
                <c:pt idx="45">
                  <c:v>-4.4504526018464899E-2</c:v>
                </c:pt>
                <c:pt idx="46">
                  <c:v>-4.4530662304416019E-2</c:v>
                </c:pt>
                <c:pt idx="47">
                  <c:v>-4.4584801753886183E-2</c:v>
                </c:pt>
                <c:pt idx="48">
                  <c:v>-4.4616538672541117E-2</c:v>
                </c:pt>
                <c:pt idx="49">
                  <c:v>-4.4616538672541117E-2</c:v>
                </c:pt>
                <c:pt idx="50">
                  <c:v>-4.4624006182812856E-2</c:v>
                </c:pt>
                <c:pt idx="51">
                  <c:v>-4.46464087136281E-2</c:v>
                </c:pt>
                <c:pt idx="52">
                  <c:v>-4.5053388023438348E-2</c:v>
                </c:pt>
                <c:pt idx="53">
                  <c:v>-4.509072557479709E-2</c:v>
                </c:pt>
                <c:pt idx="54">
                  <c:v>-4.5114994983180272E-2</c:v>
                </c:pt>
                <c:pt idx="55">
                  <c:v>-4.5152332534539014E-2</c:v>
                </c:pt>
                <c:pt idx="56">
                  <c:v>-4.55611787219172E-2</c:v>
                </c:pt>
                <c:pt idx="57">
                  <c:v>-4.5602250028411812E-2</c:v>
                </c:pt>
                <c:pt idx="58">
                  <c:v>-4.5620918804091179E-2</c:v>
                </c:pt>
                <c:pt idx="59">
                  <c:v>-4.563585382463467E-2</c:v>
                </c:pt>
                <c:pt idx="60">
                  <c:v>-4.5643321334906423E-2</c:v>
                </c:pt>
                <c:pt idx="61">
                  <c:v>-4.5643321334906423E-2</c:v>
                </c:pt>
                <c:pt idx="62">
                  <c:v>-4.5665723865721666E-2</c:v>
                </c:pt>
                <c:pt idx="63">
                  <c:v>-4.571986331519183E-2</c:v>
                </c:pt>
                <c:pt idx="64">
                  <c:v>-4.6151112033385261E-2</c:v>
                </c:pt>
                <c:pt idx="65">
                  <c:v>-4.6171647686632566E-2</c:v>
                </c:pt>
                <c:pt idx="66">
                  <c:v>-4.6171647686632566E-2</c:v>
                </c:pt>
                <c:pt idx="67">
                  <c:v>-4.6210852115559246E-2</c:v>
                </c:pt>
                <c:pt idx="68">
                  <c:v>-4.6240722156646236E-2</c:v>
                </c:pt>
                <c:pt idx="69">
                  <c:v>-4.6287394095844661E-2</c:v>
                </c:pt>
                <c:pt idx="70">
                  <c:v>-4.669437340565491E-2</c:v>
                </c:pt>
                <c:pt idx="71">
                  <c:v>-4.6698107160790786E-2</c:v>
                </c:pt>
                <c:pt idx="72">
                  <c:v>-4.6746645977557143E-2</c:v>
                </c:pt>
                <c:pt idx="73">
                  <c:v>-4.6785850406483823E-2</c:v>
                </c:pt>
                <c:pt idx="74">
                  <c:v>-4.6785850406483823E-2</c:v>
                </c:pt>
                <c:pt idx="75">
                  <c:v>-4.6793317916755561E-2</c:v>
                </c:pt>
                <c:pt idx="76">
                  <c:v>-4.6815720447570805E-2</c:v>
                </c:pt>
                <c:pt idx="77">
                  <c:v>-4.6815720447570805E-2</c:v>
                </c:pt>
                <c:pt idx="78">
                  <c:v>-4.686239238676923E-2</c:v>
                </c:pt>
                <c:pt idx="79">
                  <c:v>-4.7207764736837562E-2</c:v>
                </c:pt>
                <c:pt idx="80">
                  <c:v>-4.7246969165764235E-2</c:v>
                </c:pt>
                <c:pt idx="81">
                  <c:v>-4.7276839206851232E-2</c:v>
                </c:pt>
                <c:pt idx="82">
                  <c:v>-4.7353381187136639E-2</c:v>
                </c:pt>
                <c:pt idx="83">
                  <c:v>-4.736271557497633E-2</c:v>
                </c:pt>
                <c:pt idx="84">
                  <c:v>-4.736271557497633E-2</c:v>
                </c:pt>
                <c:pt idx="85">
                  <c:v>-4.7375783717951883E-2</c:v>
                </c:pt>
                <c:pt idx="86">
                  <c:v>-4.7375783717951883E-2</c:v>
                </c:pt>
                <c:pt idx="87">
                  <c:v>-4.7795831170737692E-2</c:v>
                </c:pt>
                <c:pt idx="88">
                  <c:v>-4.7805165558577375E-2</c:v>
                </c:pt>
                <c:pt idx="89">
                  <c:v>-4.7805165558577375E-2</c:v>
                </c:pt>
                <c:pt idx="90">
                  <c:v>-4.786863939588723E-2</c:v>
                </c:pt>
                <c:pt idx="91">
                  <c:v>-4.786863939588723E-2</c:v>
                </c:pt>
                <c:pt idx="92">
                  <c:v>-4.7958249519148205E-2</c:v>
                </c:pt>
                <c:pt idx="93">
                  <c:v>-4.8305488746784475E-2</c:v>
                </c:pt>
                <c:pt idx="94">
                  <c:v>-4.8359628196254639E-2</c:v>
                </c:pt>
                <c:pt idx="95">
                  <c:v>-4.8359628196254639E-2</c:v>
                </c:pt>
                <c:pt idx="96">
                  <c:v>-4.8942093997450961E-2</c:v>
                </c:pt>
                <c:pt idx="97">
                  <c:v>-4.8942093997450961E-2</c:v>
                </c:pt>
                <c:pt idx="98">
                  <c:v>-4.9009301589896692E-2</c:v>
                </c:pt>
                <c:pt idx="99">
                  <c:v>-4.9009301589896692E-2</c:v>
                </c:pt>
                <c:pt idx="100">
                  <c:v>-4.924826191859262E-2</c:v>
                </c:pt>
                <c:pt idx="101">
                  <c:v>-4.9448017818361875E-2</c:v>
                </c:pt>
                <c:pt idx="102">
                  <c:v>-4.9448017818361875E-2</c:v>
                </c:pt>
                <c:pt idx="103">
                  <c:v>-4.9479754737016796E-2</c:v>
                </c:pt>
                <c:pt idx="104">
                  <c:v>-4.9479754737016796E-2</c:v>
                </c:pt>
                <c:pt idx="105">
                  <c:v>-4.9500290390264101E-2</c:v>
                </c:pt>
                <c:pt idx="106">
                  <c:v>-4.9530160431351097E-2</c:v>
                </c:pt>
                <c:pt idx="107">
                  <c:v>-4.9530160431351097E-2</c:v>
                </c:pt>
                <c:pt idx="108">
                  <c:v>-4.9530160431351097E-2</c:v>
                </c:pt>
                <c:pt idx="109">
                  <c:v>-4.998567855792771E-2</c:v>
                </c:pt>
                <c:pt idx="110">
                  <c:v>-4.9987545435495641E-2</c:v>
                </c:pt>
                <c:pt idx="111">
                  <c:v>-5.0015548599014692E-2</c:v>
                </c:pt>
                <c:pt idx="112">
                  <c:v>-5.0482267990998926E-2</c:v>
                </c:pt>
                <c:pt idx="113">
                  <c:v>-5.0484134868566864E-2</c:v>
                </c:pt>
                <c:pt idx="114">
                  <c:v>-5.0484134868566864E-2</c:v>
                </c:pt>
                <c:pt idx="115">
                  <c:v>-5.0551342461012588E-2</c:v>
                </c:pt>
                <c:pt idx="116">
                  <c:v>-5.0551342461012588E-2</c:v>
                </c:pt>
                <c:pt idx="117">
                  <c:v>-5.0583079379667523E-2</c:v>
                </c:pt>
                <c:pt idx="118">
                  <c:v>-5.0583079379667523E-2</c:v>
                </c:pt>
                <c:pt idx="119">
                  <c:v>-5.0603615032914828E-2</c:v>
                </c:pt>
                <c:pt idx="120">
                  <c:v>-5.0642819461841501E-2</c:v>
                </c:pt>
                <c:pt idx="121">
                  <c:v>-5.0644686339409439E-2</c:v>
                </c:pt>
                <c:pt idx="122">
                  <c:v>-5.0644686339409439E-2</c:v>
                </c:pt>
                <c:pt idx="123">
                  <c:v>-5.1010594342725077E-2</c:v>
                </c:pt>
                <c:pt idx="124">
                  <c:v>-5.1094603833282237E-2</c:v>
                </c:pt>
                <c:pt idx="125">
                  <c:v>-5.1094603833282237E-2</c:v>
                </c:pt>
                <c:pt idx="126">
                  <c:v>-5.1180480201407336E-2</c:v>
                </c:pt>
                <c:pt idx="127">
                  <c:v>-5.1180480201407336E-2</c:v>
                </c:pt>
                <c:pt idx="128">
                  <c:v>-5.1255155304124812E-2</c:v>
                </c:pt>
                <c:pt idx="129">
                  <c:v>-5.1579992000945839E-2</c:v>
                </c:pt>
                <c:pt idx="130">
                  <c:v>-5.1585592633649646E-2</c:v>
                </c:pt>
                <c:pt idx="131">
                  <c:v>-5.1654667103663315E-2</c:v>
                </c:pt>
                <c:pt idx="132">
                  <c:v>-5.1656533981231254E-2</c:v>
                </c:pt>
                <c:pt idx="133">
                  <c:v>-5.1677069634478559E-2</c:v>
                </c:pt>
                <c:pt idx="134">
                  <c:v>-5.1699472165293803E-2</c:v>
                </c:pt>
                <c:pt idx="135">
                  <c:v>-5.1716274063405232E-2</c:v>
                </c:pt>
                <c:pt idx="136">
                  <c:v>-5.1748010982060159E-2</c:v>
                </c:pt>
                <c:pt idx="137">
                  <c:v>-5.1762946002603658E-2</c:v>
                </c:pt>
                <c:pt idx="138">
                  <c:v>-5.2061646413473564E-2</c:v>
                </c:pt>
                <c:pt idx="139">
                  <c:v>-5.2184860332957397E-2</c:v>
                </c:pt>
                <c:pt idx="140">
                  <c:v>-5.219232784322915E-2</c:v>
                </c:pt>
                <c:pt idx="141">
                  <c:v>-5.219232784322915E-2</c:v>
                </c:pt>
                <c:pt idx="142">
                  <c:v>-5.2199795353500895E-2</c:v>
                </c:pt>
                <c:pt idx="143">
                  <c:v>-5.2201662231068834E-2</c:v>
                </c:pt>
                <c:pt idx="144">
                  <c:v>-5.2313674885145045E-2</c:v>
                </c:pt>
                <c:pt idx="145">
                  <c:v>-5.2681449766028621E-2</c:v>
                </c:pt>
                <c:pt idx="146">
                  <c:v>-5.2819598706055959E-2</c:v>
                </c:pt>
                <c:pt idx="147">
                  <c:v>-5.3273249955064626E-2</c:v>
                </c:pt>
                <c:pt idx="148">
                  <c:v>-5.3357259445621787E-2</c:v>
                </c:pt>
                <c:pt idx="149">
                  <c:v>-5.3387129486708776E-2</c:v>
                </c:pt>
                <c:pt idx="150">
                  <c:v>-5.340953201752402E-2</c:v>
                </c:pt>
                <c:pt idx="151">
                  <c:v>-5.3687696775146621E-2</c:v>
                </c:pt>
                <c:pt idx="152">
                  <c:v>-5.3823978837606021E-2</c:v>
                </c:pt>
                <c:pt idx="153">
                  <c:v>-5.3848248245989203E-2</c:v>
                </c:pt>
                <c:pt idx="154">
                  <c:v>-5.3848248245989203E-2</c:v>
                </c:pt>
                <c:pt idx="155">
                  <c:v>-5.3870650776804446E-2</c:v>
                </c:pt>
                <c:pt idx="156">
                  <c:v>-5.3885585797347937E-2</c:v>
                </c:pt>
                <c:pt idx="157">
                  <c:v>-5.389305330761969E-2</c:v>
                </c:pt>
                <c:pt idx="158">
                  <c:v>-5.3962127777633352E-2</c:v>
                </c:pt>
                <c:pt idx="159">
                  <c:v>-5.4376574597715346E-2</c:v>
                </c:pt>
                <c:pt idx="160">
                  <c:v>-5.4421379659345834E-2</c:v>
                </c:pt>
                <c:pt idx="161">
                  <c:v>-5.4460584088272507E-2</c:v>
                </c:pt>
                <c:pt idx="162">
                  <c:v>-5.4490454129359503E-2</c:v>
                </c:pt>
                <c:pt idx="163">
                  <c:v>-5.4544593578829674E-2</c:v>
                </c:pt>
                <c:pt idx="164">
                  <c:v>-5.498330980729485E-2</c:v>
                </c:pt>
                <c:pt idx="165">
                  <c:v>-5.498330980729485E-2</c:v>
                </c:pt>
                <c:pt idx="166">
                  <c:v>-5.5003845460542156E-2</c:v>
                </c:pt>
                <c:pt idx="167">
                  <c:v>-5.5057984910012327E-2</c:v>
                </c:pt>
                <c:pt idx="168">
                  <c:v>-5.5556441220651481E-2</c:v>
                </c:pt>
                <c:pt idx="169">
                  <c:v>-5.584954099881758E-2</c:v>
                </c:pt>
                <c:pt idx="170">
                  <c:v>-5.6123972001304312E-2</c:v>
                </c:pt>
                <c:pt idx="171">
                  <c:v>-5.6131439511576058E-2</c:v>
                </c:pt>
                <c:pt idx="172">
                  <c:v>-5.6133306389143996E-2</c:v>
                </c:pt>
                <c:pt idx="173">
                  <c:v>-5.6133306389143996E-2</c:v>
                </c:pt>
                <c:pt idx="174">
                  <c:v>-5.6153842042391301E-2</c:v>
                </c:pt>
                <c:pt idx="175">
                  <c:v>-5.7076079560952141E-2</c:v>
                </c:pt>
                <c:pt idx="176">
                  <c:v>-5.7076079560952141E-2</c:v>
                </c:pt>
                <c:pt idx="177">
                  <c:v>-5.7120884622582628E-2</c:v>
                </c:pt>
                <c:pt idx="178">
                  <c:v>-5.7160089051509301E-2</c:v>
                </c:pt>
                <c:pt idx="179">
                  <c:v>-5.7163822806645177E-2</c:v>
                </c:pt>
                <c:pt idx="180">
                  <c:v>-5.7227296643955032E-2</c:v>
                </c:pt>
                <c:pt idx="181">
                  <c:v>-5.7259033562609959E-2</c:v>
                </c:pt>
                <c:pt idx="182">
                  <c:v>-5.7772424893792612E-2</c:v>
                </c:pt>
                <c:pt idx="183">
                  <c:v>-5.7779892404064358E-2</c:v>
                </c:pt>
                <c:pt idx="184">
                  <c:v>-5.8226076142801286E-2</c:v>
                </c:pt>
                <c:pt idx="185">
                  <c:v>-5.8239144285776839E-2</c:v>
                </c:pt>
                <c:pt idx="186">
                  <c:v>-5.8311952510926385E-2</c:v>
                </c:pt>
                <c:pt idx="187">
                  <c:v>-5.8311952510926385E-2</c:v>
                </c:pt>
                <c:pt idx="188">
                  <c:v>-5.8354890694988934E-2</c:v>
                </c:pt>
                <c:pt idx="189">
                  <c:v>-5.836235820526068E-2</c:v>
                </c:pt>
                <c:pt idx="190">
                  <c:v>-5.8868282026171587E-2</c:v>
                </c:pt>
                <c:pt idx="191">
                  <c:v>-5.8868282026171587E-2</c:v>
                </c:pt>
                <c:pt idx="192">
                  <c:v>-5.9176316824881177E-2</c:v>
                </c:pt>
                <c:pt idx="193">
                  <c:v>-5.9420877786280912E-2</c:v>
                </c:pt>
                <c:pt idx="194">
                  <c:v>-5.9949204138007063E-2</c:v>
                </c:pt>
                <c:pt idx="195">
                  <c:v>-6.0428991672966857E-2</c:v>
                </c:pt>
                <c:pt idx="196">
                  <c:v>-6.0451394203782094E-2</c:v>
                </c:pt>
                <c:pt idx="197">
                  <c:v>-6.0479397367301152E-2</c:v>
                </c:pt>
                <c:pt idx="198">
                  <c:v>-6.0933048616309826E-2</c:v>
                </c:pt>
                <c:pt idx="199">
                  <c:v>-6.1017058106866986E-2</c:v>
                </c:pt>
                <c:pt idx="200">
                  <c:v>-6.1063730046065405E-2</c:v>
                </c:pt>
                <c:pt idx="201">
                  <c:v>-6.1508046907234395E-2</c:v>
                </c:pt>
                <c:pt idx="202">
                  <c:v>-6.1528582560481701E-2</c:v>
                </c:pt>
                <c:pt idx="203">
                  <c:v>-6.1624726755230452E-2</c:v>
                </c:pt>
                <c:pt idx="204">
                  <c:v>-6.1993435074897997E-2</c:v>
                </c:pt>
                <c:pt idx="205">
                  <c:v>-6.2013970728145303E-2</c:v>
                </c:pt>
                <c:pt idx="206">
                  <c:v>-6.2165187811148194E-2</c:v>
                </c:pt>
                <c:pt idx="207">
                  <c:v>-6.2496558579456997E-2</c:v>
                </c:pt>
                <c:pt idx="208">
                  <c:v>-6.2497492018240966E-2</c:v>
                </c:pt>
                <c:pt idx="209">
                  <c:v>-6.2498425457024935E-2</c:v>
                </c:pt>
                <c:pt idx="210">
                  <c:v>-6.2499358895808904E-2</c:v>
                </c:pt>
                <c:pt idx="211">
                  <c:v>-6.2501225773376842E-2</c:v>
                </c:pt>
                <c:pt idx="212">
                  <c:v>-6.2602037162045432E-2</c:v>
                </c:pt>
                <c:pt idx="213">
                  <c:v>-6.260390403961337E-2</c:v>
                </c:pt>
                <c:pt idx="214">
                  <c:v>-6.2624439692860676E-2</c:v>
                </c:pt>
                <c:pt idx="215">
                  <c:v>-6.2691647285306407E-2</c:v>
                </c:pt>
                <c:pt idx="216">
                  <c:v>-6.3098626595116655E-2</c:v>
                </c:pt>
                <c:pt idx="217">
                  <c:v>-6.3191970473513492E-2</c:v>
                </c:pt>
                <c:pt idx="218">
                  <c:v>-6.3205038616489059E-2</c:v>
                </c:pt>
                <c:pt idx="219">
                  <c:v>-6.3724030580375526E-2</c:v>
                </c:pt>
                <c:pt idx="220">
                  <c:v>-6.3753900621462523E-2</c:v>
                </c:pt>
                <c:pt idx="221">
                  <c:v>-6.3759501254166323E-2</c:v>
                </c:pt>
                <c:pt idx="222">
                  <c:v>-6.3787504417685381E-2</c:v>
                </c:pt>
                <c:pt idx="223">
                  <c:v>-6.3854712010131098E-2</c:v>
                </c:pt>
                <c:pt idx="224">
                  <c:v>-6.4276626340484852E-2</c:v>
                </c:pt>
                <c:pt idx="225">
                  <c:v>-6.4834822733297992E-2</c:v>
                </c:pt>
                <c:pt idx="226">
                  <c:v>-6.4834822733297992E-2</c:v>
                </c:pt>
                <c:pt idx="227">
                  <c:v>-6.4840423366001806E-2</c:v>
                </c:pt>
                <c:pt idx="228">
                  <c:v>-6.4840423366001806E-2</c:v>
                </c:pt>
                <c:pt idx="229">
                  <c:v>-6.4859092141681174E-2</c:v>
                </c:pt>
                <c:pt idx="230">
                  <c:v>-6.4881494672496418E-2</c:v>
                </c:pt>
                <c:pt idx="231">
                  <c:v>-6.4881494672496418E-2</c:v>
                </c:pt>
                <c:pt idx="232">
                  <c:v>-6.5365015962592088E-2</c:v>
                </c:pt>
                <c:pt idx="233">
                  <c:v>-6.5456492963420987E-2</c:v>
                </c:pt>
                <c:pt idx="234">
                  <c:v>-6.5852271007823621E-2</c:v>
                </c:pt>
                <c:pt idx="235">
                  <c:v>-6.5942814569868557E-2</c:v>
                </c:pt>
                <c:pt idx="236">
                  <c:v>-6.5954949274060148E-2</c:v>
                </c:pt>
                <c:pt idx="237">
                  <c:v>-6.5977351804875392E-2</c:v>
                </c:pt>
                <c:pt idx="238">
                  <c:v>-6.5977351804875392E-2</c:v>
                </c:pt>
                <c:pt idx="239">
                  <c:v>-6.603149125434557E-2</c:v>
                </c:pt>
                <c:pt idx="240">
                  <c:v>-6.603149125434557E-2</c:v>
                </c:pt>
                <c:pt idx="241">
                  <c:v>-6.6460873094971062E-2</c:v>
                </c:pt>
                <c:pt idx="242">
                  <c:v>-6.6460873094971062E-2</c:v>
                </c:pt>
                <c:pt idx="243">
                  <c:v>-6.6488876258490107E-2</c:v>
                </c:pt>
                <c:pt idx="244">
                  <c:v>-6.6963063160746086E-2</c:v>
                </c:pt>
                <c:pt idx="245">
                  <c:v>-6.7500723900311921E-2</c:v>
                </c:pt>
                <c:pt idx="246">
                  <c:v>-6.8137329150978421E-2</c:v>
                </c:pt>
                <c:pt idx="247">
                  <c:v>-6.818586796774477E-2</c:v>
                </c:pt>
                <c:pt idx="248">
                  <c:v>-6.818586796774477E-2</c:v>
                </c:pt>
                <c:pt idx="249">
                  <c:v>-6.8533107195381041E-2</c:v>
                </c:pt>
                <c:pt idx="250">
                  <c:v>-6.8533107195381041E-2</c:v>
                </c:pt>
                <c:pt idx="251">
                  <c:v>-6.8768333768941092E-2</c:v>
                </c:pt>
                <c:pt idx="252">
                  <c:v>-6.9100637976033857E-2</c:v>
                </c:pt>
                <c:pt idx="253">
                  <c:v>-6.9100637976033857E-2</c:v>
                </c:pt>
                <c:pt idx="254">
                  <c:v>-6.9683103777230193E-2</c:v>
                </c:pt>
                <c:pt idx="255">
                  <c:v>-6.9683103777230193E-2</c:v>
                </c:pt>
                <c:pt idx="256">
                  <c:v>-6.9719507889804952E-2</c:v>
                </c:pt>
                <c:pt idx="257">
                  <c:v>-6.9757778879947663E-2</c:v>
                </c:pt>
                <c:pt idx="258">
                  <c:v>-6.9757778879947663E-2</c:v>
                </c:pt>
                <c:pt idx="259">
                  <c:v>-6.9810051451849903E-2</c:v>
                </c:pt>
                <c:pt idx="260">
                  <c:v>-6.9810051451849903E-2</c:v>
                </c:pt>
                <c:pt idx="261">
                  <c:v>-6.9841788370504823E-2</c:v>
                </c:pt>
                <c:pt idx="262">
                  <c:v>-6.9841788370504823E-2</c:v>
                </c:pt>
                <c:pt idx="263">
                  <c:v>-7.0245033925179196E-2</c:v>
                </c:pt>
                <c:pt idx="264">
                  <c:v>-7.0287972109241745E-2</c:v>
                </c:pt>
                <c:pt idx="265">
                  <c:v>-7.0289838986809683E-2</c:v>
                </c:pt>
                <c:pt idx="266">
                  <c:v>-7.0301040252217312E-2</c:v>
                </c:pt>
                <c:pt idx="267">
                  <c:v>-7.0301040252217312E-2</c:v>
                </c:pt>
                <c:pt idx="268">
                  <c:v>-7.0301040252217312E-2</c:v>
                </c:pt>
                <c:pt idx="269">
                  <c:v>-7.0338377803576047E-2</c:v>
                </c:pt>
                <c:pt idx="270">
                  <c:v>-7.0353312824119538E-2</c:v>
                </c:pt>
                <c:pt idx="271">
                  <c:v>-7.0353312824119538E-2</c:v>
                </c:pt>
                <c:pt idx="272">
                  <c:v>-7.0392517253046211E-2</c:v>
                </c:pt>
                <c:pt idx="273">
                  <c:v>-7.0392517253046211E-2</c:v>
                </c:pt>
                <c:pt idx="274">
                  <c:v>-7.0407452273589716E-2</c:v>
                </c:pt>
                <c:pt idx="275">
                  <c:v>-7.0702418929323746E-2</c:v>
                </c:pt>
                <c:pt idx="276">
                  <c:v>-7.0879772298277743E-2</c:v>
                </c:pt>
                <c:pt idx="277">
                  <c:v>-7.0900307951525049E-2</c:v>
                </c:pt>
                <c:pt idx="278">
                  <c:v>-7.0905908584228877E-2</c:v>
                </c:pt>
                <c:pt idx="279">
                  <c:v>-7.0928311115044107E-2</c:v>
                </c:pt>
                <c:pt idx="280">
                  <c:v>-7.1441702446226774E-2</c:v>
                </c:pt>
                <c:pt idx="281">
                  <c:v>-7.1473439364881694E-2</c:v>
                </c:pt>
                <c:pt idx="282">
                  <c:v>-7.1482773752721385E-2</c:v>
                </c:pt>
                <c:pt idx="283">
                  <c:v>-7.1928957491458306E-2</c:v>
                </c:pt>
                <c:pt idx="284">
                  <c:v>-7.1979363185792594E-2</c:v>
                </c:pt>
                <c:pt idx="285">
                  <c:v>-7.2001765716607852E-2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03-45B4-A737-58F4B8CF6B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-9700</c:v>
                </c:pt>
                <c:pt idx="1">
                  <c:v>-7934</c:v>
                </c:pt>
                <c:pt idx="2">
                  <c:v>-1745</c:v>
                </c:pt>
                <c:pt idx="3">
                  <c:v>-1240</c:v>
                </c:pt>
                <c:pt idx="4">
                  <c:v>-1170</c:v>
                </c:pt>
                <c:pt idx="5">
                  <c:v>-673</c:v>
                </c:pt>
                <c:pt idx="6">
                  <c:v>0</c:v>
                </c:pt>
                <c:pt idx="7">
                  <c:v>0</c:v>
                </c:pt>
                <c:pt idx="8">
                  <c:v>251</c:v>
                </c:pt>
                <c:pt idx="9">
                  <c:v>255</c:v>
                </c:pt>
                <c:pt idx="10">
                  <c:v>259</c:v>
                </c:pt>
                <c:pt idx="11">
                  <c:v>308</c:v>
                </c:pt>
                <c:pt idx="12">
                  <c:v>518</c:v>
                </c:pt>
                <c:pt idx="13">
                  <c:v>534</c:v>
                </c:pt>
                <c:pt idx="14">
                  <c:v>604</c:v>
                </c:pt>
                <c:pt idx="15">
                  <c:v>4407</c:v>
                </c:pt>
                <c:pt idx="16">
                  <c:v>4892</c:v>
                </c:pt>
                <c:pt idx="17">
                  <c:v>4931</c:v>
                </c:pt>
                <c:pt idx="18">
                  <c:v>4941</c:v>
                </c:pt>
                <c:pt idx="19">
                  <c:v>4986</c:v>
                </c:pt>
                <c:pt idx="20">
                  <c:v>5198</c:v>
                </c:pt>
                <c:pt idx="21">
                  <c:v>5249</c:v>
                </c:pt>
                <c:pt idx="22">
                  <c:v>5787</c:v>
                </c:pt>
                <c:pt idx="23">
                  <c:v>5836</c:v>
                </c:pt>
                <c:pt idx="24">
                  <c:v>5852</c:v>
                </c:pt>
                <c:pt idx="25">
                  <c:v>5885</c:v>
                </c:pt>
                <c:pt idx="26">
                  <c:v>6140</c:v>
                </c:pt>
                <c:pt idx="27">
                  <c:v>6411</c:v>
                </c:pt>
                <c:pt idx="28">
                  <c:v>7027</c:v>
                </c:pt>
                <c:pt idx="29">
                  <c:v>7031</c:v>
                </c:pt>
                <c:pt idx="30">
                  <c:v>7339</c:v>
                </c:pt>
                <c:pt idx="31">
                  <c:v>7614</c:v>
                </c:pt>
                <c:pt idx="32">
                  <c:v>7828</c:v>
                </c:pt>
                <c:pt idx="33">
                  <c:v>7877</c:v>
                </c:pt>
                <c:pt idx="34">
                  <c:v>7926</c:v>
                </c:pt>
                <c:pt idx="35">
                  <c:v>8189</c:v>
                </c:pt>
                <c:pt idx="36">
                  <c:v>9047</c:v>
                </c:pt>
                <c:pt idx="37">
                  <c:v>9951</c:v>
                </c:pt>
                <c:pt idx="38">
                  <c:v>9963</c:v>
                </c:pt>
                <c:pt idx="39">
                  <c:v>10509</c:v>
                </c:pt>
                <c:pt idx="40">
                  <c:v>10530</c:v>
                </c:pt>
                <c:pt idx="41">
                  <c:v>10546</c:v>
                </c:pt>
                <c:pt idx="42">
                  <c:v>10798</c:v>
                </c:pt>
                <c:pt idx="43">
                  <c:v>11113</c:v>
                </c:pt>
                <c:pt idx="44">
                  <c:v>11150</c:v>
                </c:pt>
                <c:pt idx="45">
                  <c:v>11382</c:v>
                </c:pt>
                <c:pt idx="46">
                  <c:v>11396</c:v>
                </c:pt>
                <c:pt idx="47">
                  <c:v>11425</c:v>
                </c:pt>
                <c:pt idx="48">
                  <c:v>11442</c:v>
                </c:pt>
                <c:pt idx="49">
                  <c:v>11442</c:v>
                </c:pt>
                <c:pt idx="50">
                  <c:v>11446</c:v>
                </c:pt>
                <c:pt idx="51">
                  <c:v>11458</c:v>
                </c:pt>
                <c:pt idx="52">
                  <c:v>11676</c:v>
                </c:pt>
                <c:pt idx="53">
                  <c:v>11696</c:v>
                </c:pt>
                <c:pt idx="54">
                  <c:v>11709</c:v>
                </c:pt>
                <c:pt idx="55">
                  <c:v>11729</c:v>
                </c:pt>
                <c:pt idx="56">
                  <c:v>11948</c:v>
                </c:pt>
                <c:pt idx="57">
                  <c:v>11970</c:v>
                </c:pt>
                <c:pt idx="58">
                  <c:v>11980</c:v>
                </c:pt>
                <c:pt idx="59">
                  <c:v>11988</c:v>
                </c:pt>
                <c:pt idx="60">
                  <c:v>11992</c:v>
                </c:pt>
                <c:pt idx="61">
                  <c:v>11992</c:v>
                </c:pt>
                <c:pt idx="62">
                  <c:v>12004</c:v>
                </c:pt>
                <c:pt idx="63">
                  <c:v>12033</c:v>
                </c:pt>
                <c:pt idx="64">
                  <c:v>12264</c:v>
                </c:pt>
                <c:pt idx="65">
                  <c:v>12275</c:v>
                </c:pt>
                <c:pt idx="66">
                  <c:v>12275</c:v>
                </c:pt>
                <c:pt idx="67">
                  <c:v>12296</c:v>
                </c:pt>
                <c:pt idx="68">
                  <c:v>12312</c:v>
                </c:pt>
                <c:pt idx="69">
                  <c:v>12337</c:v>
                </c:pt>
                <c:pt idx="70">
                  <c:v>12555</c:v>
                </c:pt>
                <c:pt idx="71">
                  <c:v>12557</c:v>
                </c:pt>
                <c:pt idx="72">
                  <c:v>12583</c:v>
                </c:pt>
                <c:pt idx="73">
                  <c:v>12604</c:v>
                </c:pt>
                <c:pt idx="74">
                  <c:v>12604</c:v>
                </c:pt>
                <c:pt idx="75">
                  <c:v>12608</c:v>
                </c:pt>
                <c:pt idx="76">
                  <c:v>12620</c:v>
                </c:pt>
                <c:pt idx="77">
                  <c:v>12620</c:v>
                </c:pt>
                <c:pt idx="78">
                  <c:v>12645</c:v>
                </c:pt>
                <c:pt idx="79">
                  <c:v>12830</c:v>
                </c:pt>
                <c:pt idx="80">
                  <c:v>12851</c:v>
                </c:pt>
                <c:pt idx="81">
                  <c:v>12867</c:v>
                </c:pt>
                <c:pt idx="82">
                  <c:v>12908</c:v>
                </c:pt>
                <c:pt idx="83">
                  <c:v>12913</c:v>
                </c:pt>
                <c:pt idx="84">
                  <c:v>12913</c:v>
                </c:pt>
                <c:pt idx="85">
                  <c:v>12920</c:v>
                </c:pt>
                <c:pt idx="86">
                  <c:v>12920</c:v>
                </c:pt>
                <c:pt idx="87">
                  <c:v>13145</c:v>
                </c:pt>
                <c:pt idx="88">
                  <c:v>13150</c:v>
                </c:pt>
                <c:pt idx="89">
                  <c:v>13150</c:v>
                </c:pt>
                <c:pt idx="90">
                  <c:v>13184</c:v>
                </c:pt>
                <c:pt idx="91">
                  <c:v>13184</c:v>
                </c:pt>
                <c:pt idx="92">
                  <c:v>13232</c:v>
                </c:pt>
                <c:pt idx="93">
                  <c:v>13418</c:v>
                </c:pt>
                <c:pt idx="94">
                  <c:v>13447</c:v>
                </c:pt>
                <c:pt idx="95">
                  <c:v>13447</c:v>
                </c:pt>
                <c:pt idx="96">
                  <c:v>13759</c:v>
                </c:pt>
                <c:pt idx="97">
                  <c:v>13759</c:v>
                </c:pt>
                <c:pt idx="98">
                  <c:v>13795</c:v>
                </c:pt>
                <c:pt idx="99">
                  <c:v>13795</c:v>
                </c:pt>
                <c:pt idx="100">
                  <c:v>13923</c:v>
                </c:pt>
                <c:pt idx="101">
                  <c:v>14030</c:v>
                </c:pt>
                <c:pt idx="102">
                  <c:v>14030</c:v>
                </c:pt>
                <c:pt idx="103">
                  <c:v>14047</c:v>
                </c:pt>
                <c:pt idx="104">
                  <c:v>14047</c:v>
                </c:pt>
                <c:pt idx="105">
                  <c:v>14058</c:v>
                </c:pt>
                <c:pt idx="106">
                  <c:v>14074</c:v>
                </c:pt>
                <c:pt idx="107">
                  <c:v>14074</c:v>
                </c:pt>
                <c:pt idx="108">
                  <c:v>14074</c:v>
                </c:pt>
                <c:pt idx="109">
                  <c:v>14318</c:v>
                </c:pt>
                <c:pt idx="110">
                  <c:v>14319</c:v>
                </c:pt>
                <c:pt idx="111">
                  <c:v>14334</c:v>
                </c:pt>
                <c:pt idx="112">
                  <c:v>14584</c:v>
                </c:pt>
                <c:pt idx="113">
                  <c:v>14585</c:v>
                </c:pt>
                <c:pt idx="114">
                  <c:v>14585</c:v>
                </c:pt>
                <c:pt idx="115">
                  <c:v>14621</c:v>
                </c:pt>
                <c:pt idx="116">
                  <c:v>14621</c:v>
                </c:pt>
                <c:pt idx="117">
                  <c:v>14638</c:v>
                </c:pt>
                <c:pt idx="118">
                  <c:v>14638</c:v>
                </c:pt>
                <c:pt idx="119">
                  <c:v>14649</c:v>
                </c:pt>
                <c:pt idx="120">
                  <c:v>14670</c:v>
                </c:pt>
                <c:pt idx="121">
                  <c:v>14671</c:v>
                </c:pt>
                <c:pt idx="122">
                  <c:v>14671</c:v>
                </c:pt>
                <c:pt idx="123">
                  <c:v>14867</c:v>
                </c:pt>
                <c:pt idx="124">
                  <c:v>14912</c:v>
                </c:pt>
                <c:pt idx="125">
                  <c:v>14912</c:v>
                </c:pt>
                <c:pt idx="126">
                  <c:v>14958</c:v>
                </c:pt>
                <c:pt idx="127">
                  <c:v>14958</c:v>
                </c:pt>
                <c:pt idx="128">
                  <c:v>14998</c:v>
                </c:pt>
                <c:pt idx="129">
                  <c:v>15172</c:v>
                </c:pt>
                <c:pt idx="130">
                  <c:v>15175</c:v>
                </c:pt>
                <c:pt idx="131">
                  <c:v>15212</c:v>
                </c:pt>
                <c:pt idx="132">
                  <c:v>15213</c:v>
                </c:pt>
                <c:pt idx="133">
                  <c:v>15224</c:v>
                </c:pt>
                <c:pt idx="134">
                  <c:v>15236</c:v>
                </c:pt>
                <c:pt idx="135">
                  <c:v>15245</c:v>
                </c:pt>
                <c:pt idx="136">
                  <c:v>15262</c:v>
                </c:pt>
                <c:pt idx="137">
                  <c:v>15270</c:v>
                </c:pt>
                <c:pt idx="138">
                  <c:v>15430</c:v>
                </c:pt>
                <c:pt idx="139">
                  <c:v>15496</c:v>
                </c:pt>
                <c:pt idx="140">
                  <c:v>15500</c:v>
                </c:pt>
                <c:pt idx="141">
                  <c:v>15500</c:v>
                </c:pt>
                <c:pt idx="142">
                  <c:v>15504</c:v>
                </c:pt>
                <c:pt idx="143">
                  <c:v>15505</c:v>
                </c:pt>
                <c:pt idx="144">
                  <c:v>15565</c:v>
                </c:pt>
                <c:pt idx="145">
                  <c:v>15762</c:v>
                </c:pt>
                <c:pt idx="146">
                  <c:v>15836</c:v>
                </c:pt>
                <c:pt idx="147">
                  <c:v>16079</c:v>
                </c:pt>
                <c:pt idx="148">
                  <c:v>16124</c:v>
                </c:pt>
                <c:pt idx="149">
                  <c:v>16140</c:v>
                </c:pt>
                <c:pt idx="150">
                  <c:v>16152</c:v>
                </c:pt>
                <c:pt idx="151">
                  <c:v>16301</c:v>
                </c:pt>
                <c:pt idx="152">
                  <c:v>16374</c:v>
                </c:pt>
                <c:pt idx="153">
                  <c:v>16387</c:v>
                </c:pt>
                <c:pt idx="154">
                  <c:v>16387</c:v>
                </c:pt>
                <c:pt idx="155">
                  <c:v>16399</c:v>
                </c:pt>
                <c:pt idx="156">
                  <c:v>16407</c:v>
                </c:pt>
                <c:pt idx="157">
                  <c:v>16411</c:v>
                </c:pt>
                <c:pt idx="158">
                  <c:v>16448</c:v>
                </c:pt>
                <c:pt idx="159">
                  <c:v>16670</c:v>
                </c:pt>
                <c:pt idx="160">
                  <c:v>16694</c:v>
                </c:pt>
                <c:pt idx="161">
                  <c:v>16715</c:v>
                </c:pt>
                <c:pt idx="162">
                  <c:v>16731</c:v>
                </c:pt>
                <c:pt idx="163">
                  <c:v>16760</c:v>
                </c:pt>
                <c:pt idx="164">
                  <c:v>16995</c:v>
                </c:pt>
                <c:pt idx="165">
                  <c:v>16995</c:v>
                </c:pt>
                <c:pt idx="166">
                  <c:v>17006</c:v>
                </c:pt>
                <c:pt idx="167">
                  <c:v>17035</c:v>
                </c:pt>
                <c:pt idx="168">
                  <c:v>17302</c:v>
                </c:pt>
                <c:pt idx="169">
                  <c:v>17459</c:v>
                </c:pt>
                <c:pt idx="170">
                  <c:v>17606</c:v>
                </c:pt>
                <c:pt idx="171">
                  <c:v>17610</c:v>
                </c:pt>
                <c:pt idx="172">
                  <c:v>17611</c:v>
                </c:pt>
                <c:pt idx="173">
                  <c:v>17611</c:v>
                </c:pt>
                <c:pt idx="174">
                  <c:v>17622</c:v>
                </c:pt>
                <c:pt idx="175">
                  <c:v>18116</c:v>
                </c:pt>
                <c:pt idx="176">
                  <c:v>18116</c:v>
                </c:pt>
                <c:pt idx="177">
                  <c:v>18140</c:v>
                </c:pt>
                <c:pt idx="178">
                  <c:v>18161</c:v>
                </c:pt>
                <c:pt idx="179">
                  <c:v>18163</c:v>
                </c:pt>
                <c:pt idx="180">
                  <c:v>18197</c:v>
                </c:pt>
                <c:pt idx="181">
                  <c:v>18214</c:v>
                </c:pt>
                <c:pt idx="182">
                  <c:v>18489</c:v>
                </c:pt>
                <c:pt idx="183">
                  <c:v>18493</c:v>
                </c:pt>
                <c:pt idx="184">
                  <c:v>18732</c:v>
                </c:pt>
                <c:pt idx="185">
                  <c:v>18739</c:v>
                </c:pt>
                <c:pt idx="186">
                  <c:v>18778</c:v>
                </c:pt>
                <c:pt idx="187">
                  <c:v>18778</c:v>
                </c:pt>
                <c:pt idx="188">
                  <c:v>18801</c:v>
                </c:pt>
                <c:pt idx="189">
                  <c:v>18805</c:v>
                </c:pt>
                <c:pt idx="190">
                  <c:v>19076</c:v>
                </c:pt>
                <c:pt idx="191">
                  <c:v>19076</c:v>
                </c:pt>
                <c:pt idx="192">
                  <c:v>19241</c:v>
                </c:pt>
                <c:pt idx="193">
                  <c:v>19372</c:v>
                </c:pt>
                <c:pt idx="194">
                  <c:v>19655</c:v>
                </c:pt>
                <c:pt idx="195">
                  <c:v>19912</c:v>
                </c:pt>
                <c:pt idx="196">
                  <c:v>19924</c:v>
                </c:pt>
                <c:pt idx="197">
                  <c:v>19939</c:v>
                </c:pt>
                <c:pt idx="198">
                  <c:v>20182</c:v>
                </c:pt>
                <c:pt idx="199">
                  <c:v>20227</c:v>
                </c:pt>
                <c:pt idx="200">
                  <c:v>20252</c:v>
                </c:pt>
                <c:pt idx="201">
                  <c:v>20490</c:v>
                </c:pt>
                <c:pt idx="202">
                  <c:v>20501</c:v>
                </c:pt>
                <c:pt idx="203">
                  <c:v>20552.5</c:v>
                </c:pt>
                <c:pt idx="204">
                  <c:v>20750</c:v>
                </c:pt>
                <c:pt idx="205">
                  <c:v>20761</c:v>
                </c:pt>
                <c:pt idx="206">
                  <c:v>20842</c:v>
                </c:pt>
                <c:pt idx="207">
                  <c:v>21019.5</c:v>
                </c:pt>
                <c:pt idx="208">
                  <c:v>21020</c:v>
                </c:pt>
                <c:pt idx="209">
                  <c:v>21020.5</c:v>
                </c:pt>
                <c:pt idx="210">
                  <c:v>21021</c:v>
                </c:pt>
                <c:pt idx="211">
                  <c:v>21022</c:v>
                </c:pt>
                <c:pt idx="212">
                  <c:v>21076</c:v>
                </c:pt>
                <c:pt idx="213">
                  <c:v>21077</c:v>
                </c:pt>
                <c:pt idx="214">
                  <c:v>21088</c:v>
                </c:pt>
                <c:pt idx="215">
                  <c:v>21124</c:v>
                </c:pt>
                <c:pt idx="216">
                  <c:v>21342</c:v>
                </c:pt>
                <c:pt idx="217">
                  <c:v>21392</c:v>
                </c:pt>
                <c:pt idx="218">
                  <c:v>21399</c:v>
                </c:pt>
                <c:pt idx="219">
                  <c:v>21677</c:v>
                </c:pt>
                <c:pt idx="220">
                  <c:v>21693</c:v>
                </c:pt>
                <c:pt idx="221">
                  <c:v>21696</c:v>
                </c:pt>
                <c:pt idx="222">
                  <c:v>21711</c:v>
                </c:pt>
                <c:pt idx="223">
                  <c:v>21747</c:v>
                </c:pt>
                <c:pt idx="224">
                  <c:v>21973</c:v>
                </c:pt>
                <c:pt idx="225">
                  <c:v>22272</c:v>
                </c:pt>
                <c:pt idx="226">
                  <c:v>22272</c:v>
                </c:pt>
                <c:pt idx="227">
                  <c:v>22275</c:v>
                </c:pt>
                <c:pt idx="228">
                  <c:v>22275</c:v>
                </c:pt>
                <c:pt idx="229">
                  <c:v>22285</c:v>
                </c:pt>
                <c:pt idx="230">
                  <c:v>22297</c:v>
                </c:pt>
                <c:pt idx="231">
                  <c:v>22297</c:v>
                </c:pt>
                <c:pt idx="232">
                  <c:v>22556</c:v>
                </c:pt>
                <c:pt idx="233">
                  <c:v>22605</c:v>
                </c:pt>
                <c:pt idx="234">
                  <c:v>22817</c:v>
                </c:pt>
                <c:pt idx="235">
                  <c:v>22865.5</c:v>
                </c:pt>
                <c:pt idx="236">
                  <c:v>22872</c:v>
                </c:pt>
                <c:pt idx="237">
                  <c:v>22884</c:v>
                </c:pt>
                <c:pt idx="238">
                  <c:v>22884</c:v>
                </c:pt>
                <c:pt idx="239">
                  <c:v>22913</c:v>
                </c:pt>
                <c:pt idx="240">
                  <c:v>22913</c:v>
                </c:pt>
                <c:pt idx="241">
                  <c:v>23143</c:v>
                </c:pt>
                <c:pt idx="242">
                  <c:v>23143</c:v>
                </c:pt>
                <c:pt idx="243">
                  <c:v>23158</c:v>
                </c:pt>
                <c:pt idx="244">
                  <c:v>23412</c:v>
                </c:pt>
                <c:pt idx="245">
                  <c:v>23700</c:v>
                </c:pt>
                <c:pt idx="246">
                  <c:v>24041</c:v>
                </c:pt>
                <c:pt idx="247">
                  <c:v>24067</c:v>
                </c:pt>
                <c:pt idx="248">
                  <c:v>24067</c:v>
                </c:pt>
                <c:pt idx="249">
                  <c:v>24253</c:v>
                </c:pt>
                <c:pt idx="250">
                  <c:v>24253</c:v>
                </c:pt>
                <c:pt idx="251">
                  <c:v>24379</c:v>
                </c:pt>
                <c:pt idx="252">
                  <c:v>24557</c:v>
                </c:pt>
                <c:pt idx="253">
                  <c:v>24557</c:v>
                </c:pt>
                <c:pt idx="254">
                  <c:v>24869</c:v>
                </c:pt>
                <c:pt idx="255">
                  <c:v>24869</c:v>
                </c:pt>
                <c:pt idx="256">
                  <c:v>24888.5</c:v>
                </c:pt>
                <c:pt idx="257">
                  <c:v>24909</c:v>
                </c:pt>
                <c:pt idx="258">
                  <c:v>24909</c:v>
                </c:pt>
                <c:pt idx="259">
                  <c:v>24937</c:v>
                </c:pt>
                <c:pt idx="260">
                  <c:v>24937</c:v>
                </c:pt>
                <c:pt idx="261">
                  <c:v>24954</c:v>
                </c:pt>
                <c:pt idx="262">
                  <c:v>24954</c:v>
                </c:pt>
                <c:pt idx="263">
                  <c:v>25170</c:v>
                </c:pt>
                <c:pt idx="264">
                  <c:v>25193</c:v>
                </c:pt>
                <c:pt idx="265">
                  <c:v>25194</c:v>
                </c:pt>
                <c:pt idx="266">
                  <c:v>25200</c:v>
                </c:pt>
                <c:pt idx="267">
                  <c:v>25200</c:v>
                </c:pt>
                <c:pt idx="268">
                  <c:v>25200</c:v>
                </c:pt>
                <c:pt idx="269">
                  <c:v>25220</c:v>
                </c:pt>
                <c:pt idx="270">
                  <c:v>25228</c:v>
                </c:pt>
                <c:pt idx="271">
                  <c:v>25228</c:v>
                </c:pt>
                <c:pt idx="272">
                  <c:v>25249</c:v>
                </c:pt>
                <c:pt idx="273">
                  <c:v>25249</c:v>
                </c:pt>
                <c:pt idx="274">
                  <c:v>25257</c:v>
                </c:pt>
                <c:pt idx="275">
                  <c:v>25415</c:v>
                </c:pt>
                <c:pt idx="276">
                  <c:v>25510</c:v>
                </c:pt>
                <c:pt idx="277">
                  <c:v>25521</c:v>
                </c:pt>
                <c:pt idx="278">
                  <c:v>25524</c:v>
                </c:pt>
                <c:pt idx="279">
                  <c:v>25536</c:v>
                </c:pt>
                <c:pt idx="280">
                  <c:v>25811</c:v>
                </c:pt>
                <c:pt idx="281">
                  <c:v>25828</c:v>
                </c:pt>
                <c:pt idx="282">
                  <c:v>25833</c:v>
                </c:pt>
                <c:pt idx="283">
                  <c:v>26072</c:v>
                </c:pt>
                <c:pt idx="284">
                  <c:v>26099</c:v>
                </c:pt>
                <c:pt idx="285">
                  <c:v>26111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236">
                  <c:v>-9.6994559993618168E-2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03-45B4-A737-58F4B8CF6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4064"/>
        <c:axId val="1"/>
      </c:scatterChart>
      <c:valAx>
        <c:axId val="718174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1267626356836"/>
              <c:y val="0.871562201513801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4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18520786167552"/>
          <c:y val="0.29663704880926584"/>
          <c:w val="0.12115751353865578"/>
          <c:h val="0.519879281144902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15</xdr:col>
      <xdr:colOff>219075</xdr:colOff>
      <xdr:row>18</xdr:row>
      <xdr:rowOff>38100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35C22601-7AB6-2222-7321-E85499B5C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200025</xdr:colOff>
      <xdr:row>0</xdr:row>
      <xdr:rowOff>0</xdr:rowOff>
    </xdr:from>
    <xdr:to>
      <xdr:col>24</xdr:col>
      <xdr:colOff>95250</xdr:colOff>
      <xdr:row>18</xdr:row>
      <xdr:rowOff>28575</xdr:rowOff>
    </xdr:to>
    <xdr:graphicFrame macro="">
      <xdr:nvGraphicFramePr>
        <xdr:cNvPr id="1038" name="Chart 4">
          <a:extLst>
            <a:ext uri="{FF2B5EF4-FFF2-40B4-BE49-F238E27FC236}">
              <a16:creationId xmlns:a16="http://schemas.microsoft.com/office/drawing/2014/main" id="{52F91FC7-61D4-C7C0-CF67-6929000C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09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vsolj.cetus-net.org/no46.pdf" TargetMode="External"/><Relationship Id="rId26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5224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konkoly.hu/cgi-bin/IBVS?5809" TargetMode="External"/><Relationship Id="rId12" Type="http://schemas.openxmlformats.org/officeDocument/2006/relationships/hyperlink" Target="http://www.konkoly.hu/cgi-bin/IBVS?5653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konkoly.hu/cgi-bin/IBVS?5988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konkoly.hu/cgi-bin/IBVS?5938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konkoly.hu/cgi-bin/IBVS?5809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vsolj.cetus-net.org/vsoljno51.pdf" TargetMode="External"/><Relationship Id="rId32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929" TargetMode="External"/><Relationship Id="rId28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809" TargetMode="External"/><Relationship Id="rId19" Type="http://schemas.openxmlformats.org/officeDocument/2006/relationships/hyperlink" Target="http://www.aavso.org/sites/default/files/jaavso/v36n2/171.pdf" TargetMode="External"/><Relationship Id="rId3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5493" TargetMode="External"/><Relationship Id="rId9" Type="http://schemas.openxmlformats.org/officeDocument/2006/relationships/hyperlink" Target="http://www.konkoly.hu/cgi-bin/IBVS?5809" TargetMode="External"/><Relationship Id="rId14" Type="http://schemas.openxmlformats.org/officeDocument/2006/relationships/hyperlink" Target="http://vsolj.cetus-net.org/no44.pdf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vsolj.cetus-net.org/vsoljno53.pdf" TargetMode="External"/><Relationship Id="rId30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50"/>
  <sheetViews>
    <sheetView tabSelected="1" workbookViewId="0">
      <pane xSplit="14" ySplit="21" topLeftCell="P294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9" t="s">
        <v>100</v>
      </c>
      <c r="B1" s="7"/>
      <c r="E1" s="7"/>
      <c r="F1" s="7"/>
    </row>
    <row r="2" spans="1:6" x14ac:dyDescent="0.2">
      <c r="A2" s="8" t="s">
        <v>26</v>
      </c>
      <c r="B2" t="s">
        <v>29</v>
      </c>
      <c r="C2" s="7"/>
      <c r="D2" t="s">
        <v>28</v>
      </c>
      <c r="E2" s="7"/>
      <c r="F2" s="7"/>
    </row>
    <row r="3" spans="1:6" ht="13.5" thickBot="1" x14ac:dyDescent="0.25">
      <c r="A3" t="s">
        <v>27</v>
      </c>
    </row>
    <row r="4" spans="1:6" ht="14.25" thickTop="1" thickBot="1" x14ac:dyDescent="0.25">
      <c r="A4" s="3" t="s">
        <v>3</v>
      </c>
      <c r="C4" s="10">
        <v>27162.309499999999</v>
      </c>
      <c r="D4" s="11">
        <v>1.24350348</v>
      </c>
    </row>
    <row r="5" spans="1:6" ht="13.5" thickTop="1" x14ac:dyDescent="0.2">
      <c r="A5" s="21" t="s">
        <v>104</v>
      </c>
      <c r="B5" s="8"/>
      <c r="C5" s="22">
        <v>-9.5</v>
      </c>
      <c r="D5" s="8" t="s">
        <v>105</v>
      </c>
    </row>
    <row r="6" spans="1:6" x14ac:dyDescent="0.2">
      <c r="A6" s="3" t="s">
        <v>4</v>
      </c>
    </row>
    <row r="7" spans="1:6" x14ac:dyDescent="0.2">
      <c r="A7" t="s">
        <v>5</v>
      </c>
      <c r="C7" s="7">
        <f>C4</f>
        <v>27162.309499999999</v>
      </c>
    </row>
    <row r="8" spans="1:6" x14ac:dyDescent="0.2">
      <c r="A8" t="s">
        <v>6</v>
      </c>
      <c r="C8" s="7">
        <f>D4</f>
        <v>1.24350348</v>
      </c>
    </row>
    <row r="9" spans="1:6" x14ac:dyDescent="0.2">
      <c r="A9" s="36" t="s">
        <v>111</v>
      </c>
      <c r="B9" s="37">
        <v>200</v>
      </c>
      <c r="C9" s="35" t="str">
        <f>"F"&amp;B9</f>
        <v>F200</v>
      </c>
      <c r="D9" s="12" t="str">
        <f>"G"&amp;B9</f>
        <v>G200</v>
      </c>
    </row>
    <row r="10" spans="1:6" ht="13.5" thickBot="1" x14ac:dyDescent="0.25">
      <c r="A10" s="8"/>
      <c r="B10" s="8"/>
      <c r="C10" s="2" t="s">
        <v>22</v>
      </c>
      <c r="D10" s="2" t="s">
        <v>23</v>
      </c>
      <c r="E10" s="8"/>
    </row>
    <row r="11" spans="1:6" x14ac:dyDescent="0.2">
      <c r="A11" s="8" t="s">
        <v>18</v>
      </c>
      <c r="B11" s="8"/>
      <c r="C11" s="34">
        <f ca="1">INTERCEPT(INDIRECT($D$9):G986,INDIRECT($C$9):F986)</f>
        <v>-2.3255725540206836E-2</v>
      </c>
      <c r="D11" s="6"/>
      <c r="E11" s="8"/>
    </row>
    <row r="12" spans="1:6" x14ac:dyDescent="0.2">
      <c r="A12" s="8" t="s">
        <v>19</v>
      </c>
      <c r="B12" s="8"/>
      <c r="C12" s="34">
        <f ca="1">SLOPE(INDIRECT($D$9):G986,INDIRECT($C$9):F986)</f>
        <v>-1.8668775679369234E-6</v>
      </c>
      <c r="D12" s="6"/>
      <c r="E12" s="8"/>
    </row>
    <row r="13" spans="1:6" x14ac:dyDescent="0.2">
      <c r="A13" s="8" t="s">
        <v>21</v>
      </c>
      <c r="B13" s="8"/>
      <c r="C13" s="6" t="s">
        <v>16</v>
      </c>
    </row>
    <row r="14" spans="1:6" x14ac:dyDescent="0.2">
      <c r="A14" s="8"/>
      <c r="B14" s="8"/>
      <c r="C14" s="8"/>
    </row>
    <row r="15" spans="1:6" x14ac:dyDescent="0.2">
      <c r="A15" s="23" t="s">
        <v>20</v>
      </c>
      <c r="B15" s="8"/>
      <c r="C15" s="24">
        <f ca="1">(C7+C11)+(C8+C12)*INT(MAX(F21:F3527))</f>
        <v>59631.35686451428</v>
      </c>
      <c r="E15" s="25" t="s">
        <v>114</v>
      </c>
      <c r="F15" s="22">
        <v>1</v>
      </c>
    </row>
    <row r="16" spans="1:6" x14ac:dyDescent="0.2">
      <c r="A16" s="27" t="s">
        <v>7</v>
      </c>
      <c r="B16" s="8"/>
      <c r="C16" s="28">
        <f ca="1">+C8+C12</f>
        <v>1.2435016131224321</v>
      </c>
      <c r="E16" s="25" t="s">
        <v>106</v>
      </c>
      <c r="F16" s="26">
        <f ca="1">NOW()+15018.5+$C$5/24</f>
        <v>59958.735527314813</v>
      </c>
    </row>
    <row r="17" spans="1:21" ht="13.5" thickBot="1" x14ac:dyDescent="0.25">
      <c r="A17" s="25" t="s">
        <v>99</v>
      </c>
      <c r="B17" s="8"/>
      <c r="C17" s="8">
        <f>COUNT(C21:C2185)</f>
        <v>286</v>
      </c>
      <c r="E17" s="25" t="s">
        <v>115</v>
      </c>
      <c r="F17" s="26">
        <f ca="1">ROUND(2*(F16-$C$7)/$C$8,0)/2+F15</f>
        <v>26375</v>
      </c>
    </row>
    <row r="18" spans="1:21" ht="14.25" thickTop="1" thickBot="1" x14ac:dyDescent="0.25">
      <c r="A18" s="27" t="s">
        <v>8</v>
      </c>
      <c r="B18" s="8"/>
      <c r="C18" s="30">
        <f ca="1">+C15</f>
        <v>59631.35686451428</v>
      </c>
      <c r="D18" s="31">
        <f ca="1">+C16</f>
        <v>1.2435016131224321</v>
      </c>
      <c r="E18" s="25" t="s">
        <v>107</v>
      </c>
      <c r="F18" s="12">
        <f ca="1">ROUND(2*(F16-$C$15)/$C$16,0)/2+F15</f>
        <v>264.5</v>
      </c>
    </row>
    <row r="19" spans="1:21" ht="13.5" thickTop="1" x14ac:dyDescent="0.2">
      <c r="E19" s="25" t="s">
        <v>108</v>
      </c>
      <c r="F19" s="29">
        <f ca="1">+$C$15+$C$16*F18-15018.5-$C$5/24</f>
        <v>44942.1588745185</v>
      </c>
    </row>
    <row r="20" spans="1:21" ht="13.5" thickBot="1" x14ac:dyDescent="0.25">
      <c r="A20" s="2" t="s">
        <v>9</v>
      </c>
      <c r="B20" s="2" t="s">
        <v>10</v>
      </c>
      <c r="C20" s="2" t="s">
        <v>11</v>
      </c>
      <c r="D20" s="2" t="s">
        <v>15</v>
      </c>
      <c r="E20" s="2" t="s">
        <v>12</v>
      </c>
      <c r="F20" s="2" t="s">
        <v>13</v>
      </c>
      <c r="G20" s="2" t="s">
        <v>14</v>
      </c>
      <c r="H20" s="5" t="s">
        <v>135</v>
      </c>
      <c r="I20" s="5" t="s">
        <v>138</v>
      </c>
      <c r="J20" s="5" t="s">
        <v>132</v>
      </c>
      <c r="K20" s="5" t="s">
        <v>130</v>
      </c>
      <c r="L20" s="5" t="s">
        <v>878</v>
      </c>
      <c r="M20" s="5" t="s">
        <v>879</v>
      </c>
      <c r="N20" s="5" t="s">
        <v>880</v>
      </c>
      <c r="O20" s="5" t="s">
        <v>25</v>
      </c>
      <c r="P20" s="4" t="s">
        <v>24</v>
      </c>
      <c r="Q20" s="2" t="s">
        <v>17</v>
      </c>
      <c r="R20" s="2"/>
      <c r="S20" s="2"/>
      <c r="T20" s="2"/>
      <c r="U20" s="52" t="s">
        <v>126</v>
      </c>
    </row>
    <row r="21" spans="1:21" x14ac:dyDescent="0.2">
      <c r="A21" s="68" t="s">
        <v>146</v>
      </c>
      <c r="B21" s="70" t="s">
        <v>97</v>
      </c>
      <c r="C21" s="69">
        <v>15100.31</v>
      </c>
      <c r="D21" s="69" t="s">
        <v>138</v>
      </c>
      <c r="E21">
        <f>+(C21-C$7)/C$8</f>
        <v>-9700.0126610019615</v>
      </c>
      <c r="F21">
        <f>ROUND(2*E21,0)/2</f>
        <v>-9700</v>
      </c>
      <c r="G21">
        <f>C21-($C$7+$C$8*$F21)</f>
        <v>-1.5744000000267988E-2</v>
      </c>
      <c r="I21">
        <f>+G21</f>
        <v>-1.5744000000267988E-2</v>
      </c>
      <c r="O21">
        <f ca="1">+C$11+C$12*$F21</f>
        <v>-5.1470131312186772E-3</v>
      </c>
      <c r="Q21" s="1">
        <f>+C21-15018.5</f>
        <v>81.809999999999491</v>
      </c>
      <c r="R21" s="1"/>
      <c r="S21" s="1"/>
      <c r="T21" s="1"/>
    </row>
    <row r="22" spans="1:21" x14ac:dyDescent="0.2">
      <c r="A22" s="68" t="s">
        <v>146</v>
      </c>
      <c r="B22" s="70" t="s">
        <v>97</v>
      </c>
      <c r="C22" s="69">
        <v>17296.349999999999</v>
      </c>
      <c r="D22" s="69" t="s">
        <v>138</v>
      </c>
      <c r="E22">
        <f>+(C22-C$7)/C$8</f>
        <v>-7934.0023238214026</v>
      </c>
      <c r="F22">
        <f>ROUND(2*E22,0)/2</f>
        <v>-7934</v>
      </c>
      <c r="G22">
        <f>C22-($C$7+$C$8*$F22)</f>
        <v>-2.8896799994981848E-3</v>
      </c>
      <c r="I22">
        <f>+G22</f>
        <v>-2.8896799994981848E-3</v>
      </c>
      <c r="O22">
        <f ca="1">+C$11+C$12*$F22</f>
        <v>-8.4439189161952862E-3</v>
      </c>
      <c r="Q22" s="1">
        <f>+C22-15018.5</f>
        <v>2277.8499999999985</v>
      </c>
      <c r="R22" s="1"/>
      <c r="S22" s="1"/>
      <c r="T22" s="1"/>
    </row>
    <row r="23" spans="1:21" x14ac:dyDescent="0.2">
      <c r="A23" s="68" t="s">
        <v>154</v>
      </c>
      <c r="B23" s="70" t="s">
        <v>97</v>
      </c>
      <c r="C23" s="69">
        <v>24992.39</v>
      </c>
      <c r="D23" s="69" t="s">
        <v>138</v>
      </c>
      <c r="E23">
        <f>+(C23-C$7)/C$8</f>
        <v>-1745.0047666935359</v>
      </c>
      <c r="F23">
        <f>ROUND(2*E23,0)/2</f>
        <v>-1745</v>
      </c>
      <c r="G23">
        <f>C23-($C$7+$C$8*$F23)</f>
        <v>-5.9274000013829209E-3</v>
      </c>
      <c r="I23">
        <f>+G23</f>
        <v>-5.9274000013829209E-3</v>
      </c>
      <c r="O23">
        <f ca="1">+C$11+C$12*$F23</f>
        <v>-1.9998024184156905E-2</v>
      </c>
      <c r="Q23" s="1">
        <f>+C23-15018.5</f>
        <v>9973.89</v>
      </c>
      <c r="R23" s="1"/>
      <c r="S23" s="1"/>
      <c r="T23" s="1"/>
    </row>
    <row r="24" spans="1:21" x14ac:dyDescent="0.2">
      <c r="A24" s="68" t="s">
        <v>159</v>
      </c>
      <c r="B24" s="70" t="s">
        <v>97</v>
      </c>
      <c r="C24" s="69">
        <v>25620.367999999999</v>
      </c>
      <c r="D24" s="69" t="s">
        <v>138</v>
      </c>
      <c r="E24">
        <f>+(C24-C$7)/C$8</f>
        <v>-1239.9977360738876</v>
      </c>
      <c r="F24">
        <f>ROUND(2*E24,0)/2</f>
        <v>-1240</v>
      </c>
      <c r="G24">
        <f>C24-($C$7+$C$8*$F24)</f>
        <v>2.8151999977126252E-3</v>
      </c>
      <c r="I24">
        <f>+G24</f>
        <v>2.8151999977126252E-3</v>
      </c>
      <c r="O24">
        <f ca="1">+C$11+C$12*$F24</f>
        <v>-2.094079735596505E-2</v>
      </c>
      <c r="Q24" s="1">
        <f>+C24-15018.5</f>
        <v>10601.867999999999</v>
      </c>
      <c r="R24" s="1"/>
      <c r="S24" s="1"/>
      <c r="T24" s="1"/>
    </row>
    <row r="25" spans="1:21" x14ac:dyDescent="0.2">
      <c r="A25" s="68" t="s">
        <v>163</v>
      </c>
      <c r="B25" s="70" t="s">
        <v>97</v>
      </c>
      <c r="C25" s="69">
        <v>25707.406999999999</v>
      </c>
      <c r="D25" s="69" t="s">
        <v>138</v>
      </c>
      <c r="E25">
        <f>+(C25-C$7)/C$8</f>
        <v>-1170.0027570489792</v>
      </c>
      <c r="F25">
        <f>ROUND(2*E25,0)/2</f>
        <v>-1170</v>
      </c>
      <c r="G25">
        <f>C25-($C$7+$C$8*$F25)</f>
        <v>-3.4283999993931502E-3</v>
      </c>
      <c r="I25">
        <f>+G25</f>
        <v>-3.4283999993931502E-3</v>
      </c>
      <c r="O25">
        <f ca="1">+C$11+C$12*$F25</f>
        <v>-2.1071478785720636E-2</v>
      </c>
      <c r="Q25" s="1">
        <f>+C25-15018.5</f>
        <v>10688.906999999999</v>
      </c>
      <c r="R25" s="1"/>
      <c r="S25" s="1"/>
      <c r="T25" s="1"/>
    </row>
    <row r="26" spans="1:21" x14ac:dyDescent="0.2">
      <c r="A26" s="68" t="s">
        <v>167</v>
      </c>
      <c r="B26" s="70" t="s">
        <v>97</v>
      </c>
      <c r="C26" s="69">
        <v>26325.429</v>
      </c>
      <c r="D26" s="69" t="s">
        <v>138</v>
      </c>
      <c r="E26">
        <f>+(C26-C$7)/C$8</f>
        <v>-673.00213747692874</v>
      </c>
      <c r="F26">
        <f>ROUND(2*E26,0)/2</f>
        <v>-673</v>
      </c>
      <c r="G26">
        <f>C26-($C$7+$C$8*$F26)</f>
        <v>-2.657959998032311E-3</v>
      </c>
      <c r="I26">
        <f>+G26</f>
        <v>-2.657959998032311E-3</v>
      </c>
      <c r="O26">
        <f ca="1">+C$11+C$12*$F26</f>
        <v>-2.1999316936985286E-2</v>
      </c>
      <c r="Q26" s="1">
        <f>+C26-15018.5</f>
        <v>11306.929</v>
      </c>
      <c r="R26" s="1"/>
      <c r="S26" s="1"/>
      <c r="T26" s="1"/>
    </row>
    <row r="27" spans="1:21" x14ac:dyDescent="0.2">
      <c r="A27" s="68" t="s">
        <v>172</v>
      </c>
      <c r="B27" s="70" t="s">
        <v>97</v>
      </c>
      <c r="C27" s="69">
        <v>27162.303</v>
      </c>
      <c r="D27" s="69" t="s">
        <v>138</v>
      </c>
      <c r="E27">
        <f>+(C27-C$7)/C$8</f>
        <v>-5.2271667140852997E-3</v>
      </c>
      <c r="F27">
        <f>ROUND(2*E27,0)/2</f>
        <v>0</v>
      </c>
      <c r="G27">
        <f>C27-($C$7+$C$8*$F27)</f>
        <v>-6.4999999995052349E-3</v>
      </c>
      <c r="I27">
        <f>+G27</f>
        <v>-6.4999999995052349E-3</v>
      </c>
      <c r="O27">
        <f ca="1">+C$11+C$12*$F27</f>
        <v>-2.3255725540206836E-2</v>
      </c>
      <c r="Q27" s="1">
        <f>+C27-15018.5</f>
        <v>12143.803</v>
      </c>
      <c r="R27" s="1"/>
      <c r="S27" s="1"/>
      <c r="T27" s="1"/>
    </row>
    <row r="28" spans="1:21" x14ac:dyDescent="0.2">
      <c r="A28" t="s">
        <v>30</v>
      </c>
      <c r="C28" s="18">
        <v>27162.309499999999</v>
      </c>
      <c r="D28" s="18" t="s">
        <v>16</v>
      </c>
      <c r="E28">
        <f>+(C28-C$7)/C$8</f>
        <v>0</v>
      </c>
      <c r="F28" s="12">
        <f>ROUND(2*E28,0)/2</f>
        <v>0</v>
      </c>
      <c r="G28" s="12">
        <f>C28-($C$7+$C$8*$F28)</f>
        <v>0</v>
      </c>
      <c r="H28">
        <f>+G28</f>
        <v>0</v>
      </c>
      <c r="O28">
        <f ca="1">+C$11+C$12*$F28</f>
        <v>-2.3255725540206836E-2</v>
      </c>
      <c r="Q28" s="1">
        <f>+C28-15018.5</f>
        <v>12143.809499999999</v>
      </c>
      <c r="R28" s="1"/>
      <c r="S28" s="1"/>
      <c r="T28" s="1"/>
    </row>
    <row r="29" spans="1:21" x14ac:dyDescent="0.2">
      <c r="A29" s="68" t="s">
        <v>177</v>
      </c>
      <c r="B29" s="70" t="s">
        <v>97</v>
      </c>
      <c r="C29" s="69">
        <v>27474.424999999999</v>
      </c>
      <c r="D29" s="69" t="s">
        <v>138</v>
      </c>
      <c r="E29">
        <f>+(C29-C$7)/C$8</f>
        <v>250.99688502681141</v>
      </c>
      <c r="F29">
        <f>ROUND(2*E29,0)/2</f>
        <v>251</v>
      </c>
      <c r="G29">
        <f>C29-($C$7+$C$8*$F29)</f>
        <v>-3.8734800000383984E-3</v>
      </c>
      <c r="I29">
        <f>+G29</f>
        <v>-3.8734800000383984E-3</v>
      </c>
      <c r="O29">
        <f ca="1">+C$11+C$12*$F29</f>
        <v>-2.3724311809759004E-2</v>
      </c>
      <c r="Q29" s="1">
        <f>+C29-15018.5</f>
        <v>12455.924999999999</v>
      </c>
      <c r="R29" s="1"/>
      <c r="S29" s="1"/>
      <c r="T29" s="1"/>
    </row>
    <row r="30" spans="1:21" x14ac:dyDescent="0.2">
      <c r="A30" s="68" t="s">
        <v>177</v>
      </c>
      <c r="B30" s="70" t="s">
        <v>97</v>
      </c>
      <c r="C30" s="69">
        <v>27479.403999999999</v>
      </c>
      <c r="D30" s="69" t="s">
        <v>138</v>
      </c>
      <c r="E30">
        <f>+(C30-C$7)/C$8</f>
        <v>255.00089473010502</v>
      </c>
      <c r="F30">
        <f>ROUND(2*E30,0)/2</f>
        <v>255</v>
      </c>
      <c r="G30">
        <f>C30-($C$7+$C$8*$F30)</f>
        <v>1.1125999990326818E-3</v>
      </c>
      <c r="I30">
        <f>+G30</f>
        <v>1.1125999990326818E-3</v>
      </c>
      <c r="O30">
        <f ca="1">+C$11+C$12*$F30</f>
        <v>-2.373177932003075E-2</v>
      </c>
      <c r="Q30" s="1">
        <f>+C30-15018.5</f>
        <v>12460.903999999999</v>
      </c>
      <c r="R30" s="1"/>
      <c r="S30" s="1"/>
      <c r="T30" s="1"/>
    </row>
    <row r="31" spans="1:21" x14ac:dyDescent="0.2">
      <c r="A31" s="68" t="s">
        <v>177</v>
      </c>
      <c r="B31" s="70" t="s">
        <v>97</v>
      </c>
      <c r="C31" s="69">
        <v>27484.374</v>
      </c>
      <c r="D31" s="69" t="s">
        <v>138</v>
      </c>
      <c r="E31">
        <f>+(C31-C$7)/C$8</f>
        <v>258.99766681794927</v>
      </c>
      <c r="F31">
        <f>ROUND(2*E31,0)/2</f>
        <v>259</v>
      </c>
      <c r="G31">
        <f>C31-($C$7+$C$8*$F31)</f>
        <v>-2.9013200000918005E-3</v>
      </c>
      <c r="I31">
        <f>+G31</f>
        <v>-2.9013200000918005E-3</v>
      </c>
      <c r="O31">
        <f ca="1">+C$11+C$12*$F31</f>
        <v>-2.3739246830302499E-2</v>
      </c>
      <c r="Q31" s="1">
        <f>+C31-15018.5</f>
        <v>12465.874</v>
      </c>
      <c r="R31" s="1"/>
      <c r="S31" s="1"/>
      <c r="T31" s="1"/>
    </row>
    <row r="32" spans="1:21" x14ac:dyDescent="0.2">
      <c r="A32" s="68" t="s">
        <v>177</v>
      </c>
      <c r="B32" s="70" t="s">
        <v>97</v>
      </c>
      <c r="C32" s="69">
        <v>27545.305</v>
      </c>
      <c r="D32" s="69" t="s">
        <v>138</v>
      </c>
      <c r="E32">
        <f>+(C32-C$7)/C$8</f>
        <v>307.99712759951495</v>
      </c>
      <c r="F32">
        <f>ROUND(2*E32,0)/2</f>
        <v>308</v>
      </c>
      <c r="G32">
        <f>C32-($C$7+$C$8*$F32)</f>
        <v>-3.5718399994948413E-3</v>
      </c>
      <c r="I32">
        <f>+G32</f>
        <v>-3.5718399994948413E-3</v>
      </c>
      <c r="O32">
        <f ca="1">+C$11+C$12*$F32</f>
        <v>-2.3830723831131408E-2</v>
      </c>
      <c r="Q32" s="1">
        <f>+C32-15018.5</f>
        <v>12526.805</v>
      </c>
      <c r="R32" s="1"/>
      <c r="S32" s="1"/>
      <c r="T32" s="1"/>
    </row>
    <row r="33" spans="1:20" x14ac:dyDescent="0.2">
      <c r="A33" s="68" t="s">
        <v>177</v>
      </c>
      <c r="B33" s="70" t="s">
        <v>97</v>
      </c>
      <c r="C33" s="69">
        <v>27806.448</v>
      </c>
      <c r="D33" s="69" t="s">
        <v>138</v>
      </c>
      <c r="E33">
        <f>+(C33-C$7)/C$8</f>
        <v>518.00297334109666</v>
      </c>
      <c r="F33">
        <f>ROUND(2*E33,0)/2</f>
        <v>518</v>
      </c>
      <c r="G33">
        <f>C33-($C$7+$C$8*$F33)</f>
        <v>3.6973599999328144E-3</v>
      </c>
      <c r="I33">
        <f>+G33</f>
        <v>3.6973599999328144E-3</v>
      </c>
      <c r="O33">
        <f ca="1">+C$11+C$12*$F33</f>
        <v>-2.4222768120398162E-2</v>
      </c>
      <c r="Q33" s="1">
        <f>+C33-15018.5</f>
        <v>12787.948</v>
      </c>
      <c r="R33" s="1"/>
      <c r="S33" s="1"/>
      <c r="T33" s="1"/>
    </row>
    <row r="34" spans="1:20" x14ac:dyDescent="0.2">
      <c r="A34" s="68" t="s">
        <v>177</v>
      </c>
      <c r="B34" s="70" t="s">
        <v>97</v>
      </c>
      <c r="C34" s="69">
        <v>27826.333999999999</v>
      </c>
      <c r="D34" s="69" t="s">
        <v>138</v>
      </c>
      <c r="E34">
        <f>+(C34-C$7)/C$8</f>
        <v>533.99488676943588</v>
      </c>
      <c r="F34">
        <f>ROUND(2*E34,0)/2</f>
        <v>534</v>
      </c>
      <c r="G34">
        <f>C34-($C$7+$C$8*$F34)</f>
        <v>-6.3583199989807326E-3</v>
      </c>
      <c r="I34">
        <f>+G34</f>
        <v>-6.3583199989807326E-3</v>
      </c>
      <c r="O34">
        <f ca="1">+C$11+C$12*$F34</f>
        <v>-2.4252638161485152E-2</v>
      </c>
      <c r="Q34" s="1">
        <f>+C34-15018.5</f>
        <v>12807.833999999999</v>
      </c>
      <c r="R34" s="1"/>
      <c r="S34" s="1"/>
      <c r="T34" s="1"/>
    </row>
    <row r="35" spans="1:20" x14ac:dyDescent="0.2">
      <c r="A35" s="68" t="s">
        <v>177</v>
      </c>
      <c r="B35" s="70" t="s">
        <v>97</v>
      </c>
      <c r="C35" s="69">
        <v>27913.383000000002</v>
      </c>
      <c r="D35" s="69" t="s">
        <v>138</v>
      </c>
      <c r="E35">
        <f>+(C35-C$7)/C$8</f>
        <v>603.99790758929134</v>
      </c>
      <c r="F35">
        <f>ROUND(2*E35,0)/2</f>
        <v>604</v>
      </c>
      <c r="G35">
        <f>C35-($C$7+$C$8*$F35)</f>
        <v>-2.6019199976872187E-3</v>
      </c>
      <c r="I35">
        <f>+G35</f>
        <v>-2.6019199976872187E-3</v>
      </c>
      <c r="O35">
        <f ca="1">+C$11+C$12*$F35</f>
        <v>-2.4383319591240737E-2</v>
      </c>
      <c r="Q35" s="1">
        <f>+C35-15018.5</f>
        <v>12894.883000000002</v>
      </c>
      <c r="R35" s="1"/>
      <c r="S35" s="1"/>
      <c r="T35" s="1"/>
    </row>
    <row r="36" spans="1:20" x14ac:dyDescent="0.2">
      <c r="A36" s="68" t="s">
        <v>195</v>
      </c>
      <c r="B36" s="70" t="s">
        <v>97</v>
      </c>
      <c r="C36" s="69">
        <v>32642.432000000001</v>
      </c>
      <c r="D36" s="69" t="s">
        <v>138</v>
      </c>
      <c r="E36">
        <f>+(C36-C$7)/C$8</f>
        <v>4407.0021420446701</v>
      </c>
      <c r="F36">
        <f>ROUND(2*E36,0)/2</f>
        <v>4407</v>
      </c>
      <c r="G36">
        <f>C36-($C$7+$C$8*$F36)</f>
        <v>2.6636399998096749E-3</v>
      </c>
      <c r="I36">
        <f>+G36</f>
        <v>2.6636399998096749E-3</v>
      </c>
      <c r="O36">
        <f ca="1">+C$11+C$12*$F36</f>
        <v>-3.1483054982104859E-2</v>
      </c>
      <c r="Q36" s="1">
        <f>+C36-15018.5</f>
        <v>17623.932000000001</v>
      </c>
      <c r="R36" s="1"/>
      <c r="S36" s="1"/>
      <c r="T36" s="1"/>
    </row>
    <row r="37" spans="1:20" x14ac:dyDescent="0.2">
      <c r="A37" s="68" t="s">
        <v>198</v>
      </c>
      <c r="B37" s="70" t="s">
        <v>97</v>
      </c>
      <c r="C37" s="69">
        <v>33245.523000000001</v>
      </c>
      <c r="D37" s="69" t="s">
        <v>138</v>
      </c>
      <c r="E37">
        <f>+(C37-C$7)/C$8</f>
        <v>4891.9955575838048</v>
      </c>
      <c r="F37">
        <f>ROUND(2*E37,0)/2</f>
        <v>4892</v>
      </c>
      <c r="G37">
        <f>C37-($C$7+$C$8*$F37)</f>
        <v>-5.5241599984583445E-3</v>
      </c>
      <c r="I37">
        <f>+G37</f>
        <v>-5.5241599984583445E-3</v>
      </c>
      <c r="O37">
        <f ca="1">+C$11+C$12*$F37</f>
        <v>-3.2388490602554262E-2</v>
      </c>
      <c r="Q37" s="1">
        <f>+C37-15018.5</f>
        <v>18227.023000000001</v>
      </c>
      <c r="R37" s="1"/>
      <c r="S37" s="1"/>
      <c r="T37" s="1"/>
    </row>
    <row r="38" spans="1:20" x14ac:dyDescent="0.2">
      <c r="A38" s="68" t="s">
        <v>203</v>
      </c>
      <c r="B38" s="70" t="s">
        <v>97</v>
      </c>
      <c r="C38" s="69">
        <v>33294.027000000002</v>
      </c>
      <c r="D38" s="69" t="s">
        <v>138</v>
      </c>
      <c r="E38">
        <f>+(C38-C$7)/C$8</f>
        <v>4931.0014797867734</v>
      </c>
      <c r="F38">
        <f>ROUND(2*E38,0)/2</f>
        <v>4931</v>
      </c>
      <c r="G38">
        <f>C38-($C$7+$C$8*$F38)</f>
        <v>1.8401199995423667E-3</v>
      </c>
      <c r="I38">
        <f>+G38</f>
        <v>1.8401199995423667E-3</v>
      </c>
      <c r="O38">
        <f ca="1">+C$11+C$12*$F38</f>
        <v>-3.2461298827703808E-2</v>
      </c>
      <c r="Q38" s="1">
        <f>+C38-15018.5</f>
        <v>18275.527000000002</v>
      </c>
      <c r="R38" s="1"/>
      <c r="S38" s="1"/>
      <c r="T38" s="1"/>
    </row>
    <row r="39" spans="1:20" x14ac:dyDescent="0.2">
      <c r="A39" s="68" t="s">
        <v>207</v>
      </c>
      <c r="B39" s="70" t="s">
        <v>97</v>
      </c>
      <c r="C39" s="69">
        <v>33306.457999999999</v>
      </c>
      <c r="D39" s="69" t="s">
        <v>138</v>
      </c>
      <c r="E39">
        <f>+(C39-C$7)/C$8</f>
        <v>4940.9982350833461</v>
      </c>
      <c r="F39">
        <f>ROUND(2*E39,0)/2</f>
        <v>4941</v>
      </c>
      <c r="G39">
        <f>C39-($C$7+$C$8*$F39)</f>
        <v>-2.1946799970464781E-3</v>
      </c>
      <c r="I39">
        <f>+G39</f>
        <v>-2.1946799970464781E-3</v>
      </c>
      <c r="O39">
        <f ca="1">+C$11+C$12*$F39</f>
        <v>-3.2479967603383175E-2</v>
      </c>
      <c r="Q39" s="1">
        <f>+C39-15018.5</f>
        <v>18287.957999999999</v>
      </c>
      <c r="R39" s="1"/>
      <c r="S39" s="1"/>
      <c r="T39" s="1"/>
    </row>
    <row r="40" spans="1:20" x14ac:dyDescent="0.2">
      <c r="A40" s="68" t="s">
        <v>207</v>
      </c>
      <c r="B40" s="70" t="s">
        <v>97</v>
      </c>
      <c r="C40" s="69">
        <v>33362.409</v>
      </c>
      <c r="D40" s="69" t="s">
        <v>138</v>
      </c>
      <c r="E40">
        <f>+(C40-C$7)/C$8</f>
        <v>4985.9928819821234</v>
      </c>
      <c r="F40">
        <f>ROUND(2*E40,0)/2</f>
        <v>4986</v>
      </c>
      <c r="G40">
        <f>C40-($C$7+$C$8*$F40)</f>
        <v>-8.8512799993623048E-3</v>
      </c>
      <c r="I40">
        <f>+G40</f>
        <v>-8.8512799993623048E-3</v>
      </c>
      <c r="O40">
        <f ca="1">+C$11+C$12*$F40</f>
        <v>-3.2563977093940336E-2</v>
      </c>
      <c r="Q40" s="1">
        <f>+C40-15018.5</f>
        <v>18343.909</v>
      </c>
      <c r="R40" s="1"/>
      <c r="S40" s="1"/>
      <c r="T40" s="1"/>
    </row>
    <row r="41" spans="1:20" x14ac:dyDescent="0.2">
      <c r="A41" s="68" t="s">
        <v>213</v>
      </c>
      <c r="B41" s="70" t="s">
        <v>97</v>
      </c>
      <c r="C41" s="69">
        <v>33626.04</v>
      </c>
      <c r="D41" s="69" t="s">
        <v>138</v>
      </c>
      <c r="E41">
        <f>+(C41-C$7)/C$8</f>
        <v>5197.9995263061119</v>
      </c>
      <c r="F41">
        <f>ROUND(2*E41,0)/2</f>
        <v>5198</v>
      </c>
      <c r="G41">
        <f>C41-($C$7+$C$8*$F41)</f>
        <v>-5.8903999888570979E-4</v>
      </c>
      <c r="I41">
        <f>+G41</f>
        <v>-5.8903999888570979E-4</v>
      </c>
      <c r="O41">
        <f ca="1">+C$11+C$12*$F41</f>
        <v>-3.2959755138342962E-2</v>
      </c>
      <c r="Q41" s="1">
        <f>+C41-15018.5</f>
        <v>18607.54</v>
      </c>
      <c r="R41" s="1"/>
      <c r="S41" s="1"/>
      <c r="T41" s="1"/>
    </row>
    <row r="42" spans="1:20" x14ac:dyDescent="0.2">
      <c r="A42" s="68" t="s">
        <v>216</v>
      </c>
      <c r="B42" s="70" t="s">
        <v>97</v>
      </c>
      <c r="C42" s="69">
        <v>33689.46</v>
      </c>
      <c r="D42" s="69" t="s">
        <v>138</v>
      </c>
      <c r="E42">
        <f>+(C42-C$7)/C$8</f>
        <v>5249.0005898495756</v>
      </c>
      <c r="F42">
        <f>ROUND(2*E42,0)/2</f>
        <v>5249</v>
      </c>
      <c r="G42">
        <f>C42-($C$7+$C$8*$F42)</f>
        <v>7.3347999568795785E-4</v>
      </c>
      <c r="I42">
        <f>+G42</f>
        <v>7.3347999568795785E-4</v>
      </c>
      <c r="O42">
        <f ca="1">+C$11+C$12*$F42</f>
        <v>-3.3054965894307745E-2</v>
      </c>
      <c r="Q42" s="1">
        <f>+C42-15018.5</f>
        <v>18670.96</v>
      </c>
      <c r="R42" s="1"/>
      <c r="S42" s="1"/>
      <c r="T42" s="1"/>
    </row>
    <row r="43" spans="1:20" x14ac:dyDescent="0.2">
      <c r="A43" s="68" t="s">
        <v>219</v>
      </c>
      <c r="B43" s="70" t="s">
        <v>97</v>
      </c>
      <c r="C43" s="69">
        <v>34358.457000000002</v>
      </c>
      <c r="D43" s="69" t="s">
        <v>138</v>
      </c>
      <c r="E43">
        <f>+(C43-C$7)/C$8</f>
        <v>5786.9942591555937</v>
      </c>
      <c r="F43">
        <f>ROUND(2*E43,0)/2</f>
        <v>5787</v>
      </c>
      <c r="G43">
        <f>C43-($C$7+$C$8*$F43)</f>
        <v>-7.1387599964509718E-3</v>
      </c>
      <c r="I43">
        <f>+G43</f>
        <v>-7.1387599964509718E-3</v>
      </c>
      <c r="O43">
        <f ca="1">+C$11+C$12*$F43</f>
        <v>-3.4059346025857813E-2</v>
      </c>
      <c r="Q43" s="1">
        <f>+C43-15018.5</f>
        <v>19339.957000000002</v>
      </c>
      <c r="R43" s="1"/>
      <c r="S43" s="1"/>
      <c r="T43" s="1"/>
    </row>
    <row r="44" spans="1:20" x14ac:dyDescent="0.2">
      <c r="A44" s="68" t="s">
        <v>222</v>
      </c>
      <c r="B44" s="70" t="s">
        <v>97</v>
      </c>
      <c r="C44" s="69">
        <v>34419.389000000003</v>
      </c>
      <c r="D44" s="69" t="s">
        <v>138</v>
      </c>
      <c r="E44">
        <f>+(C44-C$7)/C$8</f>
        <v>5835.9945241166542</v>
      </c>
      <c r="F44">
        <f>ROUND(2*E44,0)/2</f>
        <v>5836</v>
      </c>
      <c r="G44">
        <f>C44-($C$7+$C$8*$F44)</f>
        <v>-6.8092799992882647E-3</v>
      </c>
      <c r="I44">
        <f>+G44</f>
        <v>-6.8092799992882647E-3</v>
      </c>
      <c r="O44">
        <f ca="1">+C$11+C$12*$F44</f>
        <v>-3.4150823026686719E-2</v>
      </c>
      <c r="Q44" s="1">
        <f>+C44-15018.5</f>
        <v>19400.889000000003</v>
      </c>
      <c r="R44" s="1"/>
      <c r="S44" s="1"/>
      <c r="T44" s="1"/>
    </row>
    <row r="45" spans="1:20" x14ac:dyDescent="0.2">
      <c r="A45" s="68" t="s">
        <v>222</v>
      </c>
      <c r="B45" s="70" t="s">
        <v>97</v>
      </c>
      <c r="C45" s="69">
        <v>34439.288</v>
      </c>
      <c r="D45" s="69" t="s">
        <v>138</v>
      </c>
      <c r="E45">
        <f>+(C45-C$7)/C$8</f>
        <v>5851.9968918784216</v>
      </c>
      <c r="F45">
        <f>ROUND(2*E45,0)/2</f>
        <v>5852</v>
      </c>
      <c r="G45">
        <f>C45-($C$7+$C$8*$F45)</f>
        <v>-3.8649600028293207E-3</v>
      </c>
      <c r="I45">
        <f>+G45</f>
        <v>-3.8649600028293207E-3</v>
      </c>
      <c r="O45">
        <f ca="1">+C$11+C$12*$F45</f>
        <v>-3.4180693067773715E-2</v>
      </c>
      <c r="Q45" s="1">
        <f>+C45-15018.5</f>
        <v>19420.788</v>
      </c>
      <c r="R45" s="1"/>
      <c r="S45" s="1"/>
      <c r="T45" s="1"/>
    </row>
    <row r="46" spans="1:20" x14ac:dyDescent="0.2">
      <c r="A46" s="68" t="s">
        <v>222</v>
      </c>
      <c r="B46" s="70" t="s">
        <v>97</v>
      </c>
      <c r="C46" s="69">
        <v>34480.317999999999</v>
      </c>
      <c r="D46" s="69" t="s">
        <v>138</v>
      </c>
      <c r="E46">
        <f>+(C46-C$7)/C$8</f>
        <v>5884.9923765392277</v>
      </c>
      <c r="F46">
        <f>ROUND(2*E46,0)/2</f>
        <v>5885</v>
      </c>
      <c r="G46">
        <f>C46-($C$7+$C$8*$F46)</f>
        <v>-9.4797999990987591E-3</v>
      </c>
      <c r="I46">
        <f>+G46</f>
        <v>-9.4797999990987591E-3</v>
      </c>
      <c r="O46">
        <f ca="1">+C$11+C$12*$F46</f>
        <v>-3.4242300027515632E-2</v>
      </c>
      <c r="Q46" s="1">
        <f>+C46-15018.5</f>
        <v>19461.817999999999</v>
      </c>
      <c r="R46" s="1"/>
      <c r="S46" s="1"/>
      <c r="T46" s="1"/>
    </row>
    <row r="47" spans="1:20" x14ac:dyDescent="0.2">
      <c r="A47" s="68" t="s">
        <v>230</v>
      </c>
      <c r="B47" s="70" t="s">
        <v>97</v>
      </c>
      <c r="C47" s="69">
        <v>34797.415999999997</v>
      </c>
      <c r="D47" s="69" t="s">
        <v>138</v>
      </c>
      <c r="E47">
        <f>+(C47-C$7)/C$8</f>
        <v>6139.9960858975628</v>
      </c>
      <c r="F47">
        <f>ROUND(2*E47,0)/2</f>
        <v>6140</v>
      </c>
      <c r="G47">
        <f>C47-($C$7+$C$8*$F47)</f>
        <v>-4.8672000048100017E-3</v>
      </c>
      <c r="I47">
        <f>+G47</f>
        <v>-4.8672000048100017E-3</v>
      </c>
      <c r="O47">
        <f ca="1">+C$11+C$12*$F47</f>
        <v>-3.4718353807339543E-2</v>
      </c>
      <c r="Q47" s="1">
        <f>+C47-15018.5</f>
        <v>19778.915999999997</v>
      </c>
      <c r="R47" s="1"/>
      <c r="S47" s="1"/>
      <c r="T47" s="1"/>
    </row>
    <row r="48" spans="1:20" x14ac:dyDescent="0.2">
      <c r="A48" s="68" t="s">
        <v>233</v>
      </c>
      <c r="B48" s="70" t="s">
        <v>97</v>
      </c>
      <c r="C48" s="69">
        <v>35134.411999999997</v>
      </c>
      <c r="D48" s="69" t="s">
        <v>138</v>
      </c>
      <c r="E48">
        <f>+(C48-C$7)/C$8</f>
        <v>6411.0013588381735</v>
      </c>
      <c r="F48">
        <f>ROUND(2*E48,0)/2</f>
        <v>6411</v>
      </c>
      <c r="G48">
        <f>C48-($C$7+$C$8*$F48)</f>
        <v>1.6897199966479093E-3</v>
      </c>
      <c r="I48">
        <f>+G48</f>
        <v>1.6897199966479093E-3</v>
      </c>
      <c r="O48">
        <f ca="1">+C$11+C$12*$F48</f>
        <v>-3.522427762825045E-2</v>
      </c>
      <c r="Q48" s="1">
        <f>+C48-15018.5</f>
        <v>20115.911999999997</v>
      </c>
      <c r="R48" s="1"/>
      <c r="S48" s="1"/>
      <c r="T48" s="1"/>
    </row>
    <row r="49" spans="1:20" x14ac:dyDescent="0.2">
      <c r="A49" s="68" t="s">
        <v>238</v>
      </c>
      <c r="B49" s="70" t="s">
        <v>97</v>
      </c>
      <c r="C49" s="69">
        <v>35900.385999999999</v>
      </c>
      <c r="D49" s="69" t="s">
        <v>138</v>
      </c>
      <c r="E49">
        <f>+(C49-C$7)/C$8</f>
        <v>7026.9819429857962</v>
      </c>
      <c r="F49">
        <f>ROUND(2*E49,0)/2</f>
        <v>7027</v>
      </c>
      <c r="G49">
        <f>C49-($C$7+$C$8*$F49)</f>
        <v>-2.245396000216715E-2</v>
      </c>
      <c r="I49">
        <f>+G49</f>
        <v>-2.245396000216715E-2</v>
      </c>
      <c r="O49">
        <f ca="1">+C$11+C$12*$F49</f>
        <v>-3.6374274210099596E-2</v>
      </c>
      <c r="Q49" s="1">
        <f>+C49-15018.5</f>
        <v>20881.885999999999</v>
      </c>
      <c r="R49" s="1"/>
      <c r="S49" s="1"/>
      <c r="T49" s="1"/>
    </row>
    <row r="50" spans="1:20" x14ac:dyDescent="0.2">
      <c r="A50" s="68" t="s">
        <v>241</v>
      </c>
      <c r="B50" s="70" t="s">
        <v>97</v>
      </c>
      <c r="C50" s="69">
        <v>35905.379999999997</v>
      </c>
      <c r="D50" s="69" t="s">
        <v>138</v>
      </c>
      <c r="E50">
        <f>+(C50-C$7)/C$8</f>
        <v>7030.9980153815077</v>
      </c>
      <c r="F50">
        <f>ROUND(2*E50,0)/2</f>
        <v>7031</v>
      </c>
      <c r="G50">
        <f>C50-($C$7+$C$8*$F50)</f>
        <v>-2.4678800036781467E-3</v>
      </c>
      <c r="I50">
        <f>+G50</f>
        <v>-2.4678800036781467E-3</v>
      </c>
      <c r="O50">
        <f ca="1">+C$11+C$12*$F50</f>
        <v>-3.6381741720371341E-2</v>
      </c>
      <c r="Q50" s="1">
        <f>+C50-15018.5</f>
        <v>20886.879999999997</v>
      </c>
      <c r="R50" s="1"/>
      <c r="S50" s="1"/>
      <c r="T50" s="1"/>
    </row>
    <row r="51" spans="1:20" x14ac:dyDescent="0.2">
      <c r="A51" s="68" t="s">
        <v>238</v>
      </c>
      <c r="B51" s="70" t="s">
        <v>97</v>
      </c>
      <c r="C51" s="69">
        <v>36288.410000000003</v>
      </c>
      <c r="D51" s="69" t="s">
        <v>138</v>
      </c>
      <c r="E51">
        <f>+(C51-C$7)/C$8</f>
        <v>7339.0228871735881</v>
      </c>
      <c r="F51">
        <f>ROUND(2*E51,0)/2</f>
        <v>7339</v>
      </c>
      <c r="G51">
        <f>C51-($C$7+$C$8*$F51)</f>
        <v>2.8460280002036598E-2</v>
      </c>
      <c r="I51">
        <f>+G51</f>
        <v>2.8460280002036598E-2</v>
      </c>
      <c r="O51">
        <f ca="1">+C$11+C$12*$F51</f>
        <v>-3.6956740011295917E-2</v>
      </c>
      <c r="Q51" s="1">
        <f>+C51-15018.5</f>
        <v>21269.910000000003</v>
      </c>
      <c r="R51" s="1"/>
      <c r="S51" s="1"/>
      <c r="T51" s="1"/>
    </row>
    <row r="52" spans="1:20" x14ac:dyDescent="0.2">
      <c r="A52" s="68" t="s">
        <v>247</v>
      </c>
      <c r="B52" s="70" t="s">
        <v>97</v>
      </c>
      <c r="C52" s="69">
        <v>36630.341</v>
      </c>
      <c r="D52" s="69" t="s">
        <v>138</v>
      </c>
      <c r="E52">
        <f>+(C52-C$7)/C$8</f>
        <v>7613.9967859197313</v>
      </c>
      <c r="F52">
        <f>ROUND(2*E52,0)/2</f>
        <v>7614</v>
      </c>
      <c r="G52">
        <f>C52-($C$7+$C$8*$F52)</f>
        <v>-3.9967199991224334E-3</v>
      </c>
      <c r="I52">
        <f>+G52</f>
        <v>-3.9967199991224334E-3</v>
      </c>
      <c r="O52">
        <f ca="1">+C$11+C$12*$F52</f>
        <v>-3.747013134247857E-2</v>
      </c>
      <c r="Q52" s="1">
        <f>+C52-15018.5</f>
        <v>21611.841</v>
      </c>
      <c r="R52" s="1"/>
      <c r="S52" s="1"/>
      <c r="T52" s="1"/>
    </row>
    <row r="53" spans="1:20" x14ac:dyDescent="0.2">
      <c r="A53" s="68" t="s">
        <v>252</v>
      </c>
      <c r="B53" s="70" t="s">
        <v>97</v>
      </c>
      <c r="C53" s="69">
        <v>36896.411999999997</v>
      </c>
      <c r="D53" s="69" t="s">
        <v>138</v>
      </c>
      <c r="E53">
        <f>+(C53-C$7)/C$8</f>
        <v>7827.9656282103833</v>
      </c>
      <c r="F53">
        <f>ROUND(2*E53,0)/2</f>
        <v>7828</v>
      </c>
      <c r="G53">
        <f>C53-($C$7+$C$8*$F53)</f>
        <v>-4.2741440003737807E-2</v>
      </c>
      <c r="I53">
        <f>+G53</f>
        <v>-4.2741440003737807E-2</v>
      </c>
      <c r="O53">
        <f ca="1">+C$11+C$12*$F53</f>
        <v>-3.7869643142017073E-2</v>
      </c>
      <c r="Q53" s="1">
        <f>+C53-15018.5</f>
        <v>21877.911999999997</v>
      </c>
      <c r="R53" s="1"/>
      <c r="S53" s="1"/>
      <c r="T53" s="1"/>
    </row>
    <row r="54" spans="1:20" x14ac:dyDescent="0.2">
      <c r="A54" s="68" t="s">
        <v>252</v>
      </c>
      <c r="B54" s="70" t="s">
        <v>97</v>
      </c>
      <c r="C54" s="69">
        <v>36957.362999999998</v>
      </c>
      <c r="D54" s="69" t="s">
        <v>138</v>
      </c>
      <c r="E54">
        <f>+(C54-C$7)/C$8</f>
        <v>7876.9811725818399</v>
      </c>
      <c r="F54">
        <f>ROUND(2*E54,0)/2</f>
        <v>7877</v>
      </c>
      <c r="G54">
        <f>C54-($C$7+$C$8*$F54)</f>
        <v>-2.3411959999066312E-2</v>
      </c>
      <c r="I54">
        <f>+G54</f>
        <v>-2.3411959999066312E-2</v>
      </c>
      <c r="O54">
        <f ca="1">+C$11+C$12*$F54</f>
        <v>-3.7961120142845979E-2</v>
      </c>
      <c r="Q54" s="1">
        <f>+C54-15018.5</f>
        <v>21938.862999999998</v>
      </c>
      <c r="R54" s="1"/>
      <c r="S54" s="1"/>
      <c r="T54" s="1"/>
    </row>
    <row r="55" spans="1:20" x14ac:dyDescent="0.2">
      <c r="A55" s="68" t="s">
        <v>258</v>
      </c>
      <c r="B55" s="70" t="s">
        <v>97</v>
      </c>
      <c r="C55" s="69">
        <v>37018.311999999998</v>
      </c>
      <c r="D55" s="69" t="s">
        <v>138</v>
      </c>
      <c r="E55">
        <f>+(C55-C$7)/C$8</f>
        <v>7925.9951085943067</v>
      </c>
      <c r="F55">
        <f>ROUND(2*E55,0)/2</f>
        <v>7926</v>
      </c>
      <c r="G55">
        <f>C55-($C$7+$C$8*$F55)</f>
        <v>-6.0824800020782277E-3</v>
      </c>
      <c r="I55">
        <f>+G55</f>
        <v>-6.0824800020782277E-3</v>
      </c>
      <c r="O55">
        <f ca="1">+C$11+C$12*$F55</f>
        <v>-3.8052597143674892E-2</v>
      </c>
      <c r="Q55" s="1">
        <f>+C55-15018.5</f>
        <v>21999.811999999998</v>
      </c>
      <c r="R55" s="1"/>
      <c r="S55" s="1"/>
      <c r="T55" s="1"/>
    </row>
    <row r="56" spans="1:20" x14ac:dyDescent="0.2">
      <c r="A56" s="68" t="s">
        <v>252</v>
      </c>
      <c r="B56" s="70" t="s">
        <v>97</v>
      </c>
      <c r="C56" s="69">
        <v>37345.345999999998</v>
      </c>
      <c r="D56" s="69" t="s">
        <v>138</v>
      </c>
      <c r="E56">
        <f>+(C56-C$7)/C$8</f>
        <v>8188.9891454103517</v>
      </c>
      <c r="F56">
        <f>ROUND(2*E56,0)/2</f>
        <v>8189</v>
      </c>
      <c r="G56">
        <f>C56-($C$7+$C$8*$F56)</f>
        <v>-1.3497719999577384E-2</v>
      </c>
      <c r="I56">
        <f>+G56</f>
        <v>-1.3497719999577384E-2</v>
      </c>
      <c r="O56">
        <f ca="1">+C$11+C$12*$F56</f>
        <v>-3.8543585944042301E-2</v>
      </c>
      <c r="Q56" s="1">
        <f>+C56-15018.5</f>
        <v>22326.845999999998</v>
      </c>
      <c r="R56" s="1"/>
      <c r="S56" s="1"/>
      <c r="T56" s="1"/>
    </row>
    <row r="57" spans="1:20" x14ac:dyDescent="0.2">
      <c r="A57" s="68" t="s">
        <v>252</v>
      </c>
      <c r="B57" s="70" t="s">
        <v>97</v>
      </c>
      <c r="C57" s="69">
        <v>38412.277999999998</v>
      </c>
      <c r="D57" s="69" t="s">
        <v>138</v>
      </c>
      <c r="E57">
        <f>+(C57-C$7)/C$8</f>
        <v>9046.9939818745006</v>
      </c>
      <c r="F57">
        <f>ROUND(2*E57,0)/2</f>
        <v>9047</v>
      </c>
      <c r="G57">
        <f>C57-($C$7+$C$8*$F57)</f>
        <v>-7.4835600025835447E-3</v>
      </c>
      <c r="I57">
        <f>+G57</f>
        <v>-7.4835600025835447E-3</v>
      </c>
      <c r="O57">
        <f ca="1">+C$11+C$12*$F57</f>
        <v>-4.0145366897332183E-2</v>
      </c>
      <c r="Q57" s="1">
        <f>+C57-15018.5</f>
        <v>23393.777999999998</v>
      </c>
      <c r="R57" s="1"/>
      <c r="S57" s="1"/>
      <c r="T57" s="1"/>
    </row>
    <row r="58" spans="1:20" x14ac:dyDescent="0.2">
      <c r="A58" s="68" t="s">
        <v>252</v>
      </c>
      <c r="B58" s="70" t="s">
        <v>97</v>
      </c>
      <c r="C58" s="69">
        <v>39536.396999999997</v>
      </c>
      <c r="D58" s="69" t="s">
        <v>138</v>
      </c>
      <c r="E58">
        <f>+(C58-C$7)/C$8</f>
        <v>9950.9874310926716</v>
      </c>
      <c r="F58">
        <f>ROUND(2*E58,0)/2</f>
        <v>9951</v>
      </c>
      <c r="G58">
        <f>C58-($C$7+$C$8*$F58)</f>
        <v>-1.5629480003553908E-2</v>
      </c>
      <c r="I58">
        <f>+G58</f>
        <v>-1.5629480003553908E-2</v>
      </c>
      <c r="O58">
        <f ca="1">+C$11+C$12*$F58</f>
        <v>-4.1833024218747156E-2</v>
      </c>
      <c r="Q58" s="1">
        <f>+C58-15018.5</f>
        <v>24517.896999999997</v>
      </c>
      <c r="R58" s="1"/>
      <c r="S58" s="1"/>
      <c r="T58" s="1"/>
    </row>
    <row r="59" spans="1:20" x14ac:dyDescent="0.2">
      <c r="A59" s="68" t="s">
        <v>252</v>
      </c>
      <c r="B59" s="70" t="s">
        <v>97</v>
      </c>
      <c r="C59" s="69">
        <v>39551.307999999997</v>
      </c>
      <c r="D59" s="69" t="s">
        <v>138</v>
      </c>
      <c r="E59">
        <f>+(C59-C$7)/C$8</f>
        <v>9962.9785515356962</v>
      </c>
      <c r="F59">
        <f>ROUND(2*E59,0)/2</f>
        <v>9963</v>
      </c>
      <c r="G59">
        <f>C59-($C$7+$C$8*$F59)</f>
        <v>-2.6671240004361607E-2</v>
      </c>
      <c r="I59">
        <f>+G59</f>
        <v>-2.6671240004361607E-2</v>
      </c>
      <c r="O59">
        <f ca="1">+C$11+C$12*$F59</f>
        <v>-4.1855426749562399E-2</v>
      </c>
      <c r="Q59" s="1">
        <f>+C59-15018.5</f>
        <v>24532.807999999997</v>
      </c>
      <c r="R59" s="1"/>
      <c r="S59" s="1"/>
      <c r="T59" s="1"/>
    </row>
    <row r="60" spans="1:20" x14ac:dyDescent="0.2">
      <c r="A60" s="13" t="s">
        <v>98</v>
      </c>
      <c r="B60" s="14"/>
      <c r="C60" s="19">
        <v>40230.275999999998</v>
      </c>
      <c r="D60" s="20">
        <v>4.0000000000000001E-3</v>
      </c>
      <c r="E60">
        <f>+(C60-C$7)/C$8</f>
        <v>10508.990694581731</v>
      </c>
      <c r="F60">
        <f>ROUND(2*E60,0)/2</f>
        <v>10509</v>
      </c>
      <c r="G60">
        <f>C60-($C$7+$C$8*$F60)</f>
        <v>-1.1571319999347907E-2</v>
      </c>
      <c r="N60">
        <f>+G60</f>
        <v>-1.1571319999347907E-2</v>
      </c>
      <c r="O60">
        <f ca="1">+C$11+C$12*$F60</f>
        <v>-4.2874741901655966E-2</v>
      </c>
      <c r="Q60" s="1">
        <f>+C60-15018.5</f>
        <v>25211.775999999998</v>
      </c>
      <c r="R60" s="1"/>
      <c r="S60" s="1"/>
      <c r="T60" s="1"/>
    </row>
    <row r="61" spans="1:20" x14ac:dyDescent="0.2">
      <c r="A61" t="s">
        <v>31</v>
      </c>
      <c r="C61" s="18">
        <v>40256.39</v>
      </c>
      <c r="D61" s="18"/>
      <c r="E61">
        <f>+(C61-C$7)/C$8</f>
        <v>10529.99103790204</v>
      </c>
      <c r="F61">
        <f>ROUND(2*E61,0)/2</f>
        <v>10530</v>
      </c>
      <c r="G61">
        <f>C61-($C$7+$C$8*$F61)</f>
        <v>-1.1144399999466259E-2</v>
      </c>
      <c r="I61">
        <f>+G61</f>
        <v>-1.1144399999466259E-2</v>
      </c>
      <c r="O61">
        <f ca="1">+C$11+C$12*$F61</f>
        <v>-4.2913946330582639E-2</v>
      </c>
      <c r="Q61" s="1">
        <f>+C61-15018.5</f>
        <v>25237.89</v>
      </c>
      <c r="R61" s="1"/>
      <c r="S61" s="1"/>
      <c r="T61" s="1"/>
    </row>
    <row r="62" spans="1:20" x14ac:dyDescent="0.2">
      <c r="A62" t="s">
        <v>32</v>
      </c>
      <c r="C62" s="18">
        <v>40276.281000000003</v>
      </c>
      <c r="D62" s="18"/>
      <c r="E62">
        <f>+(C62-C$7)/C$8</f>
        <v>10545.986972227856</v>
      </c>
      <c r="F62">
        <f>ROUND(2*E62,0)/2</f>
        <v>10546</v>
      </c>
      <c r="G62">
        <f>C62-($C$7+$C$8*$F62)</f>
        <v>-1.6200079997361172E-2</v>
      </c>
      <c r="I62">
        <f>+G62</f>
        <v>-1.6200079997361172E-2</v>
      </c>
      <c r="O62">
        <f ca="1">+C$11+C$12*$F62</f>
        <v>-4.2943816371669628E-2</v>
      </c>
      <c r="Q62" s="1">
        <f>+C62-15018.5</f>
        <v>25257.781000000003</v>
      </c>
      <c r="R62" s="1"/>
      <c r="S62" s="1"/>
      <c r="T62" s="1"/>
    </row>
    <row r="63" spans="1:20" x14ac:dyDescent="0.2">
      <c r="A63" t="s">
        <v>33</v>
      </c>
      <c r="C63" s="18">
        <v>40589.637999999999</v>
      </c>
      <c r="D63" s="18"/>
      <c r="E63">
        <f>+(C63-C$7)/C$8</f>
        <v>10797.982246097132</v>
      </c>
      <c r="F63">
        <f>ROUND(2*E63,0)/2</f>
        <v>10798</v>
      </c>
      <c r="G63">
        <f>C63-($C$7+$C$8*$F63)</f>
        <v>-2.2077039997384418E-2</v>
      </c>
      <c r="I63">
        <f>+G63</f>
        <v>-2.2077039997384418E-2</v>
      </c>
      <c r="O63">
        <f ca="1">+C$11+C$12*$F63</f>
        <v>-4.3414269518789739E-2</v>
      </c>
      <c r="Q63" s="1">
        <f>+C63-15018.5</f>
        <v>25571.137999999999</v>
      </c>
      <c r="R63" s="1"/>
      <c r="S63" s="1"/>
      <c r="T63" s="1"/>
    </row>
    <row r="64" spans="1:20" x14ac:dyDescent="0.2">
      <c r="A64" s="68" t="s">
        <v>252</v>
      </c>
      <c r="B64" s="70" t="s">
        <v>97</v>
      </c>
      <c r="C64" s="69">
        <v>40981.332000000002</v>
      </c>
      <c r="D64" s="69" t="s">
        <v>138</v>
      </c>
      <c r="E64">
        <f>+(C64-C$7)/C$8</f>
        <v>11112.974529029869</v>
      </c>
      <c r="F64">
        <f>ROUND(2*E64,0)/2</f>
        <v>11113</v>
      </c>
      <c r="G64">
        <f>C64-($C$7+$C$8*$F64)</f>
        <v>-3.1673239995143376E-2</v>
      </c>
      <c r="I64">
        <f>+G64</f>
        <v>-3.1673239995143376E-2</v>
      </c>
      <c r="O64">
        <f ca="1">+C$11+C$12*$F64</f>
        <v>-4.4002335952689861E-2</v>
      </c>
      <c r="Q64" s="1">
        <f>+C64-15018.5</f>
        <v>25962.832000000002</v>
      </c>
      <c r="R64" s="1"/>
      <c r="S64" s="1"/>
      <c r="T64" s="1"/>
    </row>
    <row r="65" spans="1:20" x14ac:dyDescent="0.2">
      <c r="A65" t="s">
        <v>34</v>
      </c>
      <c r="C65" s="18">
        <v>41027.355000000003</v>
      </c>
      <c r="D65" s="18"/>
      <c r="E65">
        <f>+(C65-C$7)/C$8</f>
        <v>11149.985281906895</v>
      </c>
      <c r="F65">
        <f>ROUND(2*E65,0)/2</f>
        <v>11150</v>
      </c>
      <c r="G65">
        <f>C65-($C$7+$C$8*$F65)</f>
        <v>-1.8301999996765517E-2</v>
      </c>
      <c r="I65">
        <f>+G65</f>
        <v>-1.8301999996765517E-2</v>
      </c>
      <c r="O65">
        <f ca="1">+C$11+C$12*$F65</f>
        <v>-4.407141042270353E-2</v>
      </c>
      <c r="Q65" s="1">
        <f>+C65-15018.5</f>
        <v>26008.855000000003</v>
      </c>
      <c r="R65" s="1"/>
      <c r="S65" s="1"/>
      <c r="T65" s="1"/>
    </row>
    <row r="66" spans="1:20" x14ac:dyDescent="0.2">
      <c r="A66" t="s">
        <v>35</v>
      </c>
      <c r="C66" s="18">
        <v>41315.841899999999</v>
      </c>
      <c r="D66" s="18">
        <v>8.0000000000000002E-3</v>
      </c>
      <c r="E66">
        <f>+(C66-C$7)/C$8</f>
        <v>11381.980531329113</v>
      </c>
      <c r="F66">
        <f>ROUND(2*E66,0)/2</f>
        <v>11382</v>
      </c>
      <c r="G66">
        <f>C66-($C$7+$C$8*$F66)</f>
        <v>-2.4209359995438717E-2</v>
      </c>
      <c r="J66">
        <f>+G66</f>
        <v>-2.4209359995438717E-2</v>
      </c>
      <c r="O66">
        <f ca="1">+C$11+C$12*$F66</f>
        <v>-4.4504526018464899E-2</v>
      </c>
      <c r="Q66" s="1">
        <f>+C66-15018.5</f>
        <v>26297.341899999999</v>
      </c>
      <c r="R66" s="1"/>
      <c r="S66" s="1"/>
      <c r="T66" s="1"/>
    </row>
    <row r="67" spans="1:20" x14ac:dyDescent="0.2">
      <c r="A67" s="68" t="s">
        <v>252</v>
      </c>
      <c r="B67" s="70" t="s">
        <v>97</v>
      </c>
      <c r="C67" s="69">
        <v>41333.258999999998</v>
      </c>
      <c r="D67" s="69" t="s">
        <v>138</v>
      </c>
      <c r="E67">
        <f>+(C67-C$7)/C$8</f>
        <v>11395.987006003392</v>
      </c>
      <c r="F67">
        <f>ROUND(2*E67,0)/2</f>
        <v>11396</v>
      </c>
      <c r="G67">
        <f>C67-($C$7+$C$8*$F67)</f>
        <v>-1.6158079997694585E-2</v>
      </c>
      <c r="I67">
        <f>+G67</f>
        <v>-1.6158079997694585E-2</v>
      </c>
      <c r="O67">
        <f ca="1">+C$11+C$12*$F67</f>
        <v>-4.4530662304416019E-2</v>
      </c>
      <c r="Q67" s="1">
        <f>+C67-15018.5</f>
        <v>26314.758999999998</v>
      </c>
      <c r="R67" s="1"/>
      <c r="S67" s="1"/>
      <c r="T67" s="1"/>
    </row>
    <row r="68" spans="1:20" x14ac:dyDescent="0.2">
      <c r="A68" t="s">
        <v>36</v>
      </c>
      <c r="C68" s="18">
        <v>41369.311999999998</v>
      </c>
      <c r="D68" s="18"/>
      <c r="E68">
        <f>+(C68-C$7)/C$8</f>
        <v>11424.980089319894</v>
      </c>
      <c r="F68">
        <f>ROUND(2*E68,0)/2</f>
        <v>11425</v>
      </c>
      <c r="G68">
        <f>C68-($C$7+$C$8*$F68)</f>
        <v>-2.4758999999903608E-2</v>
      </c>
      <c r="I68">
        <f>+G68</f>
        <v>-2.4758999999903608E-2</v>
      </c>
      <c r="O68">
        <f ca="1">+C$11+C$12*$F68</f>
        <v>-4.4584801753886183E-2</v>
      </c>
      <c r="Q68" s="1">
        <f>+C68-15018.5</f>
        <v>26350.811999999998</v>
      </c>
      <c r="R68" s="1"/>
      <c r="S68" s="1"/>
      <c r="T68" s="1"/>
    </row>
    <row r="69" spans="1:20" x14ac:dyDescent="0.2">
      <c r="A69" t="s">
        <v>36</v>
      </c>
      <c r="C69" s="18">
        <v>41390.447</v>
      </c>
      <c r="D69" s="18"/>
      <c r="E69">
        <f>+(C69-C$7)/C$8</f>
        <v>11441.97642293691</v>
      </c>
      <c r="F69">
        <f>ROUND(2*E69,0)/2</f>
        <v>11442</v>
      </c>
      <c r="G69">
        <f>C69-($C$7+$C$8*$F69)</f>
        <v>-2.9318159999093041E-2</v>
      </c>
      <c r="I69">
        <f>+G69</f>
        <v>-2.9318159999093041E-2</v>
      </c>
      <c r="O69">
        <f ca="1">+C$11+C$12*$F69</f>
        <v>-4.4616538672541117E-2</v>
      </c>
      <c r="Q69" s="1">
        <f>+C69-15018.5</f>
        <v>26371.947</v>
      </c>
      <c r="R69" s="1"/>
      <c r="S69" s="1"/>
      <c r="T69" s="1"/>
    </row>
    <row r="70" spans="1:20" x14ac:dyDescent="0.2">
      <c r="A70" t="s">
        <v>36</v>
      </c>
      <c r="C70" s="18">
        <v>41390.455000000002</v>
      </c>
      <c r="D70" s="18"/>
      <c r="E70">
        <f>+(C70-C$7)/C$8</f>
        <v>11441.982856372868</v>
      </c>
      <c r="F70">
        <f>ROUND(2*E70,0)/2</f>
        <v>11442</v>
      </c>
      <c r="G70">
        <f>C70-($C$7+$C$8*$F70)</f>
        <v>-2.1318159997463226E-2</v>
      </c>
      <c r="I70">
        <f>+G70</f>
        <v>-2.1318159997463226E-2</v>
      </c>
      <c r="O70">
        <f ca="1">+C$11+C$12*$F70</f>
        <v>-4.4616538672541117E-2</v>
      </c>
      <c r="Q70" s="1">
        <f>+C70-15018.5</f>
        <v>26371.955000000002</v>
      </c>
      <c r="R70" s="1"/>
      <c r="S70" s="1"/>
      <c r="T70" s="1"/>
    </row>
    <row r="71" spans="1:20" x14ac:dyDescent="0.2">
      <c r="A71" t="s">
        <v>36</v>
      </c>
      <c r="C71" s="18">
        <v>41395.428999999996</v>
      </c>
      <c r="D71" s="18"/>
      <c r="E71">
        <f>+(C71-C$7)/C$8</f>
        <v>11445.982845178685</v>
      </c>
      <c r="F71">
        <f>ROUND(2*E71,0)/2</f>
        <v>11446</v>
      </c>
      <c r="G71">
        <f>C71-($C$7+$C$8*$F71)</f>
        <v>-2.1332080003048759E-2</v>
      </c>
      <c r="I71">
        <f>+G71</f>
        <v>-2.1332080003048759E-2</v>
      </c>
      <c r="O71">
        <f ca="1">+C$11+C$12*$F71</f>
        <v>-4.4624006182812856E-2</v>
      </c>
      <c r="Q71" s="1">
        <f>+C71-15018.5</f>
        <v>26376.928999999996</v>
      </c>
      <c r="R71" s="1"/>
      <c r="S71" s="1"/>
      <c r="T71" s="1"/>
    </row>
    <row r="72" spans="1:20" x14ac:dyDescent="0.2">
      <c r="A72" t="s">
        <v>37</v>
      </c>
      <c r="C72" s="18">
        <v>41410.349000000002</v>
      </c>
      <c r="D72" s="18"/>
      <c r="E72">
        <f>+(C72-C$7)/C$8</f>
        <v>11457.981203237165</v>
      </c>
      <c r="F72">
        <f>ROUND(2*E72,0)/2</f>
        <v>11458</v>
      </c>
      <c r="G72">
        <f>C72-($C$7+$C$8*$F72)</f>
        <v>-2.3373839998384938E-2</v>
      </c>
      <c r="I72">
        <f>+G72</f>
        <v>-2.3373839998384938E-2</v>
      </c>
      <c r="O72">
        <f ca="1">+C$11+C$12*$F72</f>
        <v>-4.46464087136281E-2</v>
      </c>
      <c r="Q72" s="1">
        <f>+C72-15018.5</f>
        <v>26391.849000000002</v>
      </c>
      <c r="R72" s="1"/>
      <c r="S72" s="1"/>
      <c r="T72" s="1"/>
    </row>
    <row r="73" spans="1:20" x14ac:dyDescent="0.2">
      <c r="A73" t="s">
        <v>35</v>
      </c>
      <c r="C73" s="18">
        <v>41681.434000000001</v>
      </c>
      <c r="D73" s="18">
        <v>8.0000000000000002E-3</v>
      </c>
      <c r="E73">
        <f>+(C73-C$7)/C$8</f>
        <v>11675.982201513421</v>
      </c>
      <c r="F73">
        <f>ROUND(2*E73,0)/2</f>
        <v>11676</v>
      </c>
      <c r="G73">
        <f>C73-($C$7+$C$8*$F73)</f>
        <v>-2.2132480000436772E-2</v>
      </c>
      <c r="I73">
        <f>+G73</f>
        <v>-2.2132480000436772E-2</v>
      </c>
      <c r="O73">
        <f ca="1">+C$11+C$12*$F73</f>
        <v>-4.5053388023438348E-2</v>
      </c>
      <c r="Q73" s="1">
        <f>+C73-15018.5</f>
        <v>26662.934000000001</v>
      </c>
      <c r="R73" s="1"/>
      <c r="S73" s="1"/>
      <c r="T73" s="1"/>
    </row>
    <row r="74" spans="1:20" x14ac:dyDescent="0.2">
      <c r="A74" t="s">
        <v>38</v>
      </c>
      <c r="C74" s="18">
        <v>41706.303</v>
      </c>
      <c r="D74" s="18"/>
      <c r="E74">
        <f>+(C74-C$7)/C$8</f>
        <v>11695.981341363035</v>
      </c>
      <c r="F74">
        <f>ROUND(2*E74,0)/2</f>
        <v>11696</v>
      </c>
      <c r="G74">
        <f>C74-($C$7+$C$8*$F74)</f>
        <v>-2.320208000310231E-2</v>
      </c>
      <c r="I74">
        <f>+G74</f>
        <v>-2.320208000310231E-2</v>
      </c>
      <c r="O74">
        <f ca="1">+C$11+C$12*$F74</f>
        <v>-4.509072557479709E-2</v>
      </c>
      <c r="Q74" s="1">
        <f>+C74-15018.5</f>
        <v>26687.803</v>
      </c>
      <c r="R74" s="1"/>
      <c r="S74" s="1"/>
      <c r="T74" s="1"/>
    </row>
    <row r="75" spans="1:20" x14ac:dyDescent="0.2">
      <c r="A75" t="s">
        <v>39</v>
      </c>
      <c r="C75" s="18">
        <v>41722.466</v>
      </c>
      <c r="D75" s="18"/>
      <c r="E75">
        <f>+(C75-C$7)/C$8</f>
        <v>11708.979294533217</v>
      </c>
      <c r="F75">
        <f>ROUND(2*E75,0)/2</f>
        <v>11709</v>
      </c>
      <c r="G75">
        <f>C75-($C$7+$C$8*$F75)</f>
        <v>-2.5747319996298756E-2</v>
      </c>
      <c r="I75">
        <f>+G75</f>
        <v>-2.5747319996298756E-2</v>
      </c>
      <c r="O75">
        <f ca="1">+C$11+C$12*$F75</f>
        <v>-4.5114994983180272E-2</v>
      </c>
      <c r="Q75" s="1">
        <f>+C75-15018.5</f>
        <v>26703.966</v>
      </c>
      <c r="R75" s="1"/>
      <c r="S75" s="1"/>
      <c r="T75" s="1"/>
    </row>
    <row r="76" spans="1:20" x14ac:dyDescent="0.2">
      <c r="A76" t="s">
        <v>39</v>
      </c>
      <c r="C76" s="18">
        <v>41747.343999999997</v>
      </c>
      <c r="D76" s="18"/>
      <c r="E76">
        <f>+(C76-C$7)/C$8</f>
        <v>11728.985671998278</v>
      </c>
      <c r="F76">
        <f>ROUND(2*E76,0)/2</f>
        <v>11729</v>
      </c>
      <c r="G76">
        <f>C76-($C$7+$C$8*$F76)</f>
        <v>-1.7816920000768732E-2</v>
      </c>
      <c r="I76">
        <f>+G76</f>
        <v>-1.7816920000768732E-2</v>
      </c>
      <c r="O76">
        <f ca="1">+C$11+C$12*$F76</f>
        <v>-4.5152332534539014E-2</v>
      </c>
      <c r="Q76" s="1">
        <f>+C76-15018.5</f>
        <v>26728.843999999997</v>
      </c>
      <c r="R76" s="1"/>
      <c r="S76" s="1"/>
      <c r="T76" s="1"/>
    </row>
    <row r="77" spans="1:20" x14ac:dyDescent="0.2">
      <c r="A77" t="s">
        <v>40</v>
      </c>
      <c r="C77" s="18">
        <v>42019.68</v>
      </c>
      <c r="D77" s="18"/>
      <c r="E77">
        <f>+(C77-C$7)/C$8</f>
        <v>11947.992698822203</v>
      </c>
      <c r="F77">
        <f>ROUND(2*E77,0)/2</f>
        <v>11948</v>
      </c>
      <c r="G77">
        <f>C77-($C$7+$C$8*$F77)</f>
        <v>-9.0790399990510195E-3</v>
      </c>
      <c r="I77">
        <f>+G77</f>
        <v>-9.0790399990510195E-3</v>
      </c>
      <c r="O77">
        <f ca="1">+C$11+C$12*$F77</f>
        <v>-4.55611787219172E-2</v>
      </c>
      <c r="Q77" s="1">
        <f>+C77-15018.5</f>
        <v>27001.18</v>
      </c>
      <c r="R77" s="1"/>
      <c r="S77" s="1"/>
      <c r="T77" s="1"/>
    </row>
    <row r="78" spans="1:20" x14ac:dyDescent="0.2">
      <c r="A78" t="s">
        <v>35</v>
      </c>
      <c r="C78" s="18">
        <v>42047.0236</v>
      </c>
      <c r="D78" s="18">
        <v>8.0000000000000002E-3</v>
      </c>
      <c r="E78">
        <f>+(C78-C$7)/C$8</f>
        <v>11969.981861248994</v>
      </c>
      <c r="F78">
        <f>ROUND(2*E78,0)/2</f>
        <v>11970</v>
      </c>
      <c r="G78">
        <f>C78-($C$7+$C$8*$F78)</f>
        <v>-2.2555600000487175E-2</v>
      </c>
      <c r="I78">
        <f>+G78</f>
        <v>-2.2555600000487175E-2</v>
      </c>
      <c r="O78">
        <f ca="1">+C$11+C$12*$F78</f>
        <v>-4.5602250028411812E-2</v>
      </c>
      <c r="Q78" s="1">
        <f>+C78-15018.5</f>
        <v>27028.5236</v>
      </c>
      <c r="R78" s="1"/>
      <c r="S78" s="1"/>
      <c r="T78" s="1"/>
    </row>
    <row r="79" spans="1:20" x14ac:dyDescent="0.2">
      <c r="A79" t="s">
        <v>40</v>
      </c>
      <c r="C79" s="18">
        <v>42059.453999999998</v>
      </c>
      <c r="D79" s="18"/>
      <c r="E79">
        <f>+(C79-C$7)/C$8</f>
        <v>11979.97813403787</v>
      </c>
      <c r="F79">
        <f>ROUND(2*E79,0)/2</f>
        <v>11980</v>
      </c>
      <c r="G79">
        <f>C79-($C$7+$C$8*$F79)</f>
        <v>-2.7190400003746618E-2</v>
      </c>
      <c r="I79">
        <f>+G79</f>
        <v>-2.7190400003746618E-2</v>
      </c>
      <c r="O79">
        <f ca="1">+C$11+C$12*$F79</f>
        <v>-4.5620918804091179E-2</v>
      </c>
      <c r="Q79" s="1">
        <f>+C79-15018.5</f>
        <v>27040.953999999998</v>
      </c>
      <c r="R79" s="1"/>
      <c r="S79" s="1"/>
      <c r="T79" s="1"/>
    </row>
    <row r="80" spans="1:20" x14ac:dyDescent="0.2">
      <c r="A80" s="68" t="s">
        <v>252</v>
      </c>
      <c r="B80" s="70" t="s">
        <v>97</v>
      </c>
      <c r="C80" s="69">
        <v>42069.392999999996</v>
      </c>
      <c r="D80" s="69" t="s">
        <v>138</v>
      </c>
      <c r="E80">
        <f>+(C80-C$7)/C$8</f>
        <v>11987.970874034061</v>
      </c>
      <c r="F80">
        <f>ROUND(2*E80,0)/2</f>
        <v>11988</v>
      </c>
      <c r="G80">
        <f>C80-($C$7+$C$8*$F80)</f>
        <v>-3.621823999856133E-2</v>
      </c>
      <c r="I80">
        <f>+G80</f>
        <v>-3.621823999856133E-2</v>
      </c>
      <c r="O80">
        <f ca="1">+C$11+C$12*$F80</f>
        <v>-4.563585382463467E-2</v>
      </c>
      <c r="Q80" s="1">
        <f>+C80-15018.5</f>
        <v>27050.892999999996</v>
      </c>
      <c r="R80" s="1"/>
      <c r="S80" s="1"/>
      <c r="T80" s="1"/>
    </row>
    <row r="81" spans="1:20" x14ac:dyDescent="0.2">
      <c r="A81" s="68" t="s">
        <v>252</v>
      </c>
      <c r="B81" s="70" t="s">
        <v>97</v>
      </c>
      <c r="C81" s="69">
        <v>42074.377</v>
      </c>
      <c r="D81" s="69" t="s">
        <v>138</v>
      </c>
      <c r="E81">
        <f>+(C81-C$7)/C$8</f>
        <v>11991.978904634832</v>
      </c>
      <c r="F81">
        <f>ROUND(2*E81,0)/2</f>
        <v>11992</v>
      </c>
      <c r="G81">
        <f>C81-($C$7+$C$8*$F81)</f>
        <v>-2.6232159994833637E-2</v>
      </c>
      <c r="I81">
        <f>+G81</f>
        <v>-2.6232159994833637E-2</v>
      </c>
      <c r="O81">
        <f ca="1">+C$11+C$12*$F81</f>
        <v>-4.5643321334906423E-2</v>
      </c>
      <c r="Q81" s="1">
        <f>+C81-15018.5</f>
        <v>27055.877</v>
      </c>
      <c r="R81" s="1"/>
      <c r="S81" s="1"/>
      <c r="T81" s="1"/>
    </row>
    <row r="82" spans="1:20" x14ac:dyDescent="0.2">
      <c r="A82" t="s">
        <v>40</v>
      </c>
      <c r="C82" s="18">
        <v>42074.387999999999</v>
      </c>
      <c r="D82" s="18"/>
      <c r="E82">
        <f>+(C82-C$7)/C$8</f>
        <v>11991.987750609271</v>
      </c>
      <c r="F82">
        <f>ROUND(2*E82,0)/2</f>
        <v>11992</v>
      </c>
      <c r="G82">
        <f>C82-($C$7+$C$8*$F82)</f>
        <v>-1.5232159996230621E-2</v>
      </c>
      <c r="I82">
        <f>+G82</f>
        <v>-1.5232159996230621E-2</v>
      </c>
      <c r="O82">
        <f ca="1">+C$11+C$12*$F82</f>
        <v>-4.5643321334906423E-2</v>
      </c>
      <c r="Q82" s="1">
        <f>+C82-15018.5</f>
        <v>27055.887999999999</v>
      </c>
      <c r="R82" s="1"/>
      <c r="S82" s="1"/>
      <c r="T82" s="1"/>
    </row>
    <row r="83" spans="1:20" x14ac:dyDescent="0.2">
      <c r="A83" t="s">
        <v>41</v>
      </c>
      <c r="C83" s="18">
        <v>42089.298000000003</v>
      </c>
      <c r="D83" s="18"/>
      <c r="E83">
        <f>+(C83-C$7)/C$8</f>
        <v>12003.978066872804</v>
      </c>
      <c r="F83">
        <f>ROUND(2*E83,0)/2</f>
        <v>12004</v>
      </c>
      <c r="G83">
        <f>C83-($C$7+$C$8*$F83)</f>
        <v>-2.7273919993604068E-2</v>
      </c>
      <c r="I83">
        <f>+G83</f>
        <v>-2.7273919993604068E-2</v>
      </c>
      <c r="O83">
        <f ca="1">+C$11+C$12*$F83</f>
        <v>-4.5665723865721666E-2</v>
      </c>
      <c r="Q83" s="1">
        <f>+C83-15018.5</f>
        <v>27070.798000000003</v>
      </c>
      <c r="R83" s="1"/>
      <c r="S83" s="1"/>
      <c r="T83" s="1"/>
    </row>
    <row r="84" spans="1:20" x14ac:dyDescent="0.2">
      <c r="A84" t="s">
        <v>42</v>
      </c>
      <c r="C84" s="18">
        <v>42125.377</v>
      </c>
      <c r="D84" s="18"/>
      <c r="E84">
        <f>+(C84-C$7)/C$8</f>
        <v>12032.992058856162</v>
      </c>
      <c r="F84">
        <f>ROUND(2*E84,0)/2</f>
        <v>12033</v>
      </c>
      <c r="G84">
        <f>C84-($C$7+$C$8*$F84)</f>
        <v>-9.8748399977921508E-3</v>
      </c>
      <c r="I84">
        <f>+G84</f>
        <v>-9.8748399977921508E-3</v>
      </c>
      <c r="O84">
        <f ca="1">+C$11+C$12*$F84</f>
        <v>-4.571986331519183E-2</v>
      </c>
      <c r="Q84" s="1">
        <f>+C84-15018.5</f>
        <v>27106.877</v>
      </c>
      <c r="R84" s="1"/>
      <c r="S84" s="1"/>
      <c r="T84" s="1"/>
    </row>
    <row r="85" spans="1:20" x14ac:dyDescent="0.2">
      <c r="A85" t="s">
        <v>35</v>
      </c>
      <c r="C85" s="18">
        <v>42412.608399999997</v>
      </c>
      <c r="D85" s="18">
        <v>8.0000000000000002E-3</v>
      </c>
      <c r="E85">
        <f>+(C85-C$7)/C$8</f>
        <v>12263.97766092299</v>
      </c>
      <c r="F85">
        <f>ROUND(2*E85,0)/2</f>
        <v>12264</v>
      </c>
      <c r="G85">
        <f>C85-($C$7+$C$8*$F85)</f>
        <v>-2.7778720002970658E-2</v>
      </c>
      <c r="J85">
        <f>+G85</f>
        <v>-2.7778720002970658E-2</v>
      </c>
      <c r="O85">
        <f ca="1">+C$11+C$12*$F85</f>
        <v>-4.6151112033385261E-2</v>
      </c>
      <c r="Q85" s="1">
        <f>+C85-15018.5</f>
        <v>27394.108399999997</v>
      </c>
      <c r="R85" s="1"/>
      <c r="S85" s="1"/>
      <c r="T85" s="1"/>
    </row>
    <row r="86" spans="1:20" x14ac:dyDescent="0.2">
      <c r="A86" t="s">
        <v>43</v>
      </c>
      <c r="C86" s="18">
        <v>42426.286999999997</v>
      </c>
      <c r="D86" s="18"/>
      <c r="E86">
        <f>+(C86-C$7)/C$8</f>
        <v>12274.977710556948</v>
      </c>
      <c r="F86">
        <f>ROUND(2*E86,0)/2</f>
        <v>12275</v>
      </c>
      <c r="G86">
        <f>C86-($C$7+$C$8*$F86)</f>
        <v>-2.7717000004486181E-2</v>
      </c>
      <c r="I86">
        <f>+G86</f>
        <v>-2.7717000004486181E-2</v>
      </c>
      <c r="O86">
        <f ca="1">+C$11+C$12*$F86</f>
        <v>-4.6171647686632566E-2</v>
      </c>
      <c r="Q86" s="1">
        <f>+C86-15018.5</f>
        <v>27407.786999999997</v>
      </c>
      <c r="R86" s="1"/>
      <c r="S86" s="1"/>
      <c r="T86" s="1"/>
    </row>
    <row r="87" spans="1:20" x14ac:dyDescent="0.2">
      <c r="A87" t="s">
        <v>43</v>
      </c>
      <c r="C87" s="18">
        <v>42426.288999999997</v>
      </c>
      <c r="D87" s="18"/>
      <c r="E87">
        <f>+(C87-C$7)/C$8</f>
        <v>12274.979318915937</v>
      </c>
      <c r="F87">
        <f>ROUND(2*E87,0)/2</f>
        <v>12275</v>
      </c>
      <c r="G87">
        <f>C87-($C$7+$C$8*$F87)</f>
        <v>-2.5717000004078727E-2</v>
      </c>
      <c r="I87">
        <f>+G87</f>
        <v>-2.5717000004078727E-2</v>
      </c>
      <c r="O87">
        <f ca="1">+C$11+C$12*$F87</f>
        <v>-4.6171647686632566E-2</v>
      </c>
      <c r="Q87" s="1">
        <f>+C87-15018.5</f>
        <v>27407.788999999997</v>
      </c>
      <c r="R87" s="1"/>
      <c r="S87" s="1"/>
      <c r="T87" s="1"/>
    </row>
    <row r="88" spans="1:20" x14ac:dyDescent="0.2">
      <c r="A88" t="s">
        <v>44</v>
      </c>
      <c r="C88" s="18">
        <v>42452.4</v>
      </c>
      <c r="D88" s="18"/>
      <c r="E88">
        <f>+(C88-C$7)/C$8</f>
        <v>12295.977249697768</v>
      </c>
      <c r="F88">
        <f>ROUND(2*E88,0)/2</f>
        <v>12296</v>
      </c>
      <c r="G88">
        <f>C88-($C$7+$C$8*$F88)</f>
        <v>-2.8290080001170281E-2</v>
      </c>
      <c r="I88">
        <f>+G88</f>
        <v>-2.8290080001170281E-2</v>
      </c>
      <c r="O88">
        <f ca="1">+C$11+C$12*$F88</f>
        <v>-4.6210852115559246E-2</v>
      </c>
      <c r="Q88" s="1">
        <f>+C88-15018.5</f>
        <v>27433.9</v>
      </c>
      <c r="R88" s="1"/>
      <c r="S88" s="1"/>
      <c r="T88" s="1"/>
    </row>
    <row r="89" spans="1:20" x14ac:dyDescent="0.2">
      <c r="A89" t="s">
        <v>44</v>
      </c>
      <c r="C89" s="18">
        <v>42472.302000000003</v>
      </c>
      <c r="D89" s="18"/>
      <c r="E89">
        <f>+(C89-C$7)/C$8</f>
        <v>12311.982029998022</v>
      </c>
      <c r="F89">
        <f>ROUND(2*E89,0)/2</f>
        <v>12312</v>
      </c>
      <c r="G89">
        <f>C89-($C$7+$C$8*$F89)</f>
        <v>-2.2345760000462178E-2</v>
      </c>
      <c r="I89">
        <f>+G89</f>
        <v>-2.2345760000462178E-2</v>
      </c>
      <c r="O89">
        <f ca="1">+C$11+C$12*$F89</f>
        <v>-4.6240722156646236E-2</v>
      </c>
      <c r="Q89" s="1">
        <f>+C89-15018.5</f>
        <v>27453.802000000003</v>
      </c>
      <c r="R89" s="1"/>
      <c r="S89" s="1"/>
      <c r="T89" s="1"/>
    </row>
    <row r="90" spans="1:20" x14ac:dyDescent="0.2">
      <c r="A90" t="s">
        <v>44</v>
      </c>
      <c r="C90" s="18">
        <v>42503.375999999997</v>
      </c>
      <c r="D90" s="18"/>
      <c r="E90">
        <f>+(C90-C$7)/C$8</f>
        <v>12336.971103611224</v>
      </c>
      <c r="F90">
        <f>ROUND(2*E90,0)/2</f>
        <v>12337</v>
      </c>
      <c r="G90">
        <f>C90-($C$7+$C$8*$F90)</f>
        <v>-3.5932760001742281E-2</v>
      </c>
      <c r="I90">
        <f>+G90</f>
        <v>-3.5932760001742281E-2</v>
      </c>
      <c r="O90">
        <f ca="1">+C$11+C$12*$F90</f>
        <v>-4.6287394095844661E-2</v>
      </c>
      <c r="Q90" s="1">
        <f>+C90-15018.5</f>
        <v>27484.875999999997</v>
      </c>
      <c r="R90" s="1"/>
      <c r="S90" s="1"/>
      <c r="T90" s="1"/>
    </row>
    <row r="91" spans="1:20" x14ac:dyDescent="0.2">
      <c r="A91" t="s">
        <v>45</v>
      </c>
      <c r="C91" s="18">
        <v>42774.464999999997</v>
      </c>
      <c r="D91" s="18"/>
      <c r="E91">
        <f>+(C91-C$7)/C$8</f>
        <v>12554.975318605459</v>
      </c>
      <c r="F91">
        <f>ROUND(2*E91,0)/2</f>
        <v>12555</v>
      </c>
      <c r="G91">
        <f>C91-($C$7+$C$8*$F91)</f>
        <v>-3.0691400002979208E-2</v>
      </c>
      <c r="I91">
        <f>+G91</f>
        <v>-3.0691400002979208E-2</v>
      </c>
      <c r="O91">
        <f ca="1">+C$11+C$12*$F91</f>
        <v>-4.669437340565491E-2</v>
      </c>
      <c r="Q91" s="1">
        <f>+C91-15018.5</f>
        <v>27755.964999999997</v>
      </c>
      <c r="R91" s="1"/>
      <c r="S91" s="1"/>
      <c r="T91" s="1"/>
    </row>
    <row r="92" spans="1:20" x14ac:dyDescent="0.2">
      <c r="A92" t="s">
        <v>35</v>
      </c>
      <c r="C92" s="18">
        <v>42776.954700000002</v>
      </c>
      <c r="D92" s="18">
        <v>8.0000000000000002E-3</v>
      </c>
      <c r="E92">
        <f>+(C92-C$7)/C$8</f>
        <v>12556.977484293009</v>
      </c>
      <c r="F92">
        <f>ROUND(2*E92,0)/2</f>
        <v>12557</v>
      </c>
      <c r="G92">
        <f>C92-($C$7+$C$8*$F92)</f>
        <v>-2.7998359997582156E-2</v>
      </c>
      <c r="J92">
        <f>+G92</f>
        <v>-2.7998359997582156E-2</v>
      </c>
      <c r="O92">
        <f ca="1">+C$11+C$12*$F92</f>
        <v>-4.6698107160790786E-2</v>
      </c>
      <c r="Q92" s="1">
        <f>+C92-15018.5</f>
        <v>27758.454700000002</v>
      </c>
      <c r="R92" s="1"/>
      <c r="S92" s="1"/>
      <c r="T92" s="1"/>
    </row>
    <row r="93" spans="1:20" x14ac:dyDescent="0.2">
      <c r="A93" t="s">
        <v>46</v>
      </c>
      <c r="C93" s="18">
        <v>42809.290999999997</v>
      </c>
      <c r="D93" s="18"/>
      <c r="E93">
        <f>+(C93-C$7)/C$8</f>
        <v>12582.981673682167</v>
      </c>
      <c r="F93">
        <f>ROUND(2*E93,0)/2</f>
        <v>12583</v>
      </c>
      <c r="G93">
        <f>C93-($C$7+$C$8*$F93)</f>
        <v>-2.2788840004068334E-2</v>
      </c>
      <c r="I93">
        <f>+G93</f>
        <v>-2.2788840004068334E-2</v>
      </c>
      <c r="O93">
        <f ca="1">+C$11+C$12*$F93</f>
        <v>-4.6746645977557143E-2</v>
      </c>
      <c r="Q93" s="1">
        <f>+C93-15018.5</f>
        <v>27790.790999999997</v>
      </c>
      <c r="R93" s="1"/>
      <c r="S93" s="1"/>
      <c r="T93" s="1"/>
    </row>
    <row r="94" spans="1:20" x14ac:dyDescent="0.2">
      <c r="A94" t="s">
        <v>46</v>
      </c>
      <c r="C94" s="18">
        <v>42835.392999999996</v>
      </c>
      <c r="D94" s="18"/>
      <c r="E94">
        <f>+(C94-C$7)/C$8</f>
        <v>12603.97236684854</v>
      </c>
      <c r="F94">
        <f>ROUND(2*E94,0)/2</f>
        <v>12604</v>
      </c>
      <c r="G94">
        <f>C94-($C$7+$C$8*$F94)</f>
        <v>-3.436191999935545E-2</v>
      </c>
      <c r="I94">
        <f>+G94</f>
        <v>-3.436191999935545E-2</v>
      </c>
      <c r="O94">
        <f ca="1">+C$11+C$12*$F94</f>
        <v>-4.6785850406483823E-2</v>
      </c>
      <c r="Q94" s="1">
        <f>+C94-15018.5</f>
        <v>27816.892999999996</v>
      </c>
      <c r="R94" s="1"/>
      <c r="S94" s="1"/>
      <c r="T94" s="1"/>
    </row>
    <row r="95" spans="1:20" x14ac:dyDescent="0.2">
      <c r="A95" t="s">
        <v>46</v>
      </c>
      <c r="C95" s="18">
        <v>42835.402999999998</v>
      </c>
      <c r="D95" s="18"/>
      <c r="E95">
        <f>+(C95-C$7)/C$8</f>
        <v>12603.980408643487</v>
      </c>
      <c r="F95">
        <f>ROUND(2*E95,0)/2</f>
        <v>12604</v>
      </c>
      <c r="G95">
        <f>C95-($C$7+$C$8*$F95)</f>
        <v>-2.4361919997318182E-2</v>
      </c>
      <c r="I95">
        <f>+G95</f>
        <v>-2.4361919997318182E-2</v>
      </c>
      <c r="O95">
        <f ca="1">+C$11+C$12*$F95</f>
        <v>-4.6785850406483823E-2</v>
      </c>
      <c r="Q95" s="1">
        <f>+C95-15018.5</f>
        <v>27816.902999999998</v>
      </c>
      <c r="R95" s="1"/>
      <c r="S95" s="1"/>
      <c r="T95" s="1"/>
    </row>
    <row r="96" spans="1:20" x14ac:dyDescent="0.2">
      <c r="A96" t="s">
        <v>47</v>
      </c>
      <c r="C96" s="18">
        <v>42840.372000000003</v>
      </c>
      <c r="D96" s="18"/>
      <c r="E96">
        <f>+(C96-C$7)/C$8</f>
        <v>12607.97637655184</v>
      </c>
      <c r="F96">
        <f>ROUND(2*E96,0)/2</f>
        <v>12608</v>
      </c>
      <c r="G96">
        <f>C96-($C$7+$C$8*$F96)</f>
        <v>-2.9375839993008412E-2</v>
      </c>
      <c r="I96">
        <f>+G96</f>
        <v>-2.9375839993008412E-2</v>
      </c>
      <c r="O96">
        <f ca="1">+C$11+C$12*$F96</f>
        <v>-4.6793317916755561E-2</v>
      </c>
      <c r="Q96" s="1">
        <f>+C96-15018.5</f>
        <v>27821.872000000003</v>
      </c>
      <c r="R96" s="1"/>
      <c r="S96" s="1"/>
      <c r="T96" s="1"/>
    </row>
    <row r="97" spans="1:20" x14ac:dyDescent="0.2">
      <c r="A97" t="s">
        <v>47</v>
      </c>
      <c r="C97" s="18">
        <v>42855.296999999999</v>
      </c>
      <c r="D97" s="18"/>
      <c r="E97">
        <f>+(C97-C$7)/C$8</f>
        <v>12619.978755507784</v>
      </c>
      <c r="F97">
        <f>ROUND(2*E97,0)/2</f>
        <v>12620</v>
      </c>
      <c r="G97">
        <f>C97-($C$7+$C$8*$F97)</f>
        <v>-2.6417599998239893E-2</v>
      </c>
      <c r="I97">
        <f>+G97</f>
        <v>-2.6417599998239893E-2</v>
      </c>
      <c r="O97">
        <f ca="1">+C$11+C$12*$F97</f>
        <v>-4.6815720447570805E-2</v>
      </c>
      <c r="Q97" s="1">
        <f>+C97-15018.5</f>
        <v>27836.796999999999</v>
      </c>
      <c r="R97" s="1"/>
      <c r="S97" s="1"/>
      <c r="T97" s="1"/>
    </row>
    <row r="98" spans="1:20" x14ac:dyDescent="0.2">
      <c r="A98" t="s">
        <v>47</v>
      </c>
      <c r="C98" s="18">
        <v>42855.298999999999</v>
      </c>
      <c r="D98" s="18"/>
      <c r="E98">
        <f>+(C98-C$7)/C$8</f>
        <v>12619.980363866774</v>
      </c>
      <c r="F98">
        <f>ROUND(2*E98,0)/2</f>
        <v>12620</v>
      </c>
      <c r="G98">
        <f>C98-($C$7+$C$8*$F98)</f>
        <v>-2.441759999783244E-2</v>
      </c>
      <c r="I98">
        <f>+G98</f>
        <v>-2.441759999783244E-2</v>
      </c>
      <c r="O98">
        <f ca="1">+C$11+C$12*$F98</f>
        <v>-4.6815720447570805E-2</v>
      </c>
      <c r="Q98" s="1">
        <f>+C98-15018.5</f>
        <v>27836.798999999999</v>
      </c>
      <c r="R98" s="1"/>
      <c r="S98" s="1"/>
      <c r="T98" s="1"/>
    </row>
    <row r="99" spans="1:20" x14ac:dyDescent="0.2">
      <c r="A99" t="s">
        <v>47</v>
      </c>
      <c r="C99" s="18">
        <v>42886.375</v>
      </c>
      <c r="D99" s="18"/>
      <c r="E99">
        <f>+(C99-C$7)/C$8</f>
        <v>12644.971045838971</v>
      </c>
      <c r="F99">
        <f>ROUND(2*E99,0)/2</f>
        <v>12645</v>
      </c>
      <c r="G99">
        <f>C99-($C$7+$C$8*$F99)</f>
        <v>-3.6004599998705089E-2</v>
      </c>
      <c r="I99">
        <f>+G99</f>
        <v>-3.6004599998705089E-2</v>
      </c>
      <c r="O99">
        <f ca="1">+C$11+C$12*$F99</f>
        <v>-4.686239238676923E-2</v>
      </c>
      <c r="Q99" s="1">
        <f>+C99-15018.5</f>
        <v>27867.875</v>
      </c>
      <c r="R99" s="1"/>
      <c r="S99" s="1"/>
      <c r="T99" s="1"/>
    </row>
    <row r="100" spans="1:20" x14ac:dyDescent="0.2">
      <c r="A100" t="s">
        <v>48</v>
      </c>
      <c r="C100" s="18">
        <v>43116.436000000002</v>
      </c>
      <c r="D100" s="18"/>
      <c r="E100">
        <f>+(C100-C$7)/C$8</f>
        <v>12829.981384531391</v>
      </c>
      <c r="F100">
        <f>ROUND(2*E100,0)/2</f>
        <v>12830</v>
      </c>
      <c r="G100">
        <f>C100-($C$7+$C$8*$F100)</f>
        <v>-2.3148399995989166E-2</v>
      </c>
      <c r="I100">
        <f>+G100</f>
        <v>-2.3148399995989166E-2</v>
      </c>
      <c r="O100">
        <f ca="1">+C$11+C$12*$F100</f>
        <v>-4.7207764736837562E-2</v>
      </c>
      <c r="Q100" s="1">
        <f>+C100-15018.5</f>
        <v>28097.936000000002</v>
      </c>
      <c r="R100" s="1"/>
      <c r="S100" s="1"/>
      <c r="T100" s="1"/>
    </row>
    <row r="101" spans="1:20" x14ac:dyDescent="0.2">
      <c r="A101" t="s">
        <v>35</v>
      </c>
      <c r="C101" s="18">
        <v>43142.548499999997</v>
      </c>
      <c r="D101" s="18">
        <v>8.0000000000000002E-3</v>
      </c>
      <c r="E101">
        <f>+(C101-C$7)/C$8</f>
        <v>12850.980521582454</v>
      </c>
      <c r="F101">
        <f>ROUND(2*E101,0)/2</f>
        <v>12851</v>
      </c>
      <c r="G101">
        <f>C101-($C$7+$C$8*$F101)</f>
        <v>-2.4221480001870077E-2</v>
      </c>
      <c r="J101">
        <f>+G101</f>
        <v>-2.4221480001870077E-2</v>
      </c>
      <c r="O101">
        <f ca="1">+C$11+C$12*$F101</f>
        <v>-4.7246969165764235E-2</v>
      </c>
      <c r="Q101" s="1">
        <f>+C101-15018.5</f>
        <v>28124.048499999997</v>
      </c>
      <c r="R101" s="1"/>
      <c r="S101" s="1"/>
      <c r="T101" s="1"/>
    </row>
    <row r="102" spans="1:20" x14ac:dyDescent="0.2">
      <c r="A102" t="s">
        <v>49</v>
      </c>
      <c r="C102" s="18">
        <v>43162.455999999998</v>
      </c>
      <c r="D102" s="18"/>
      <c r="E102">
        <f>+(C102-C$7)/C$8</f>
        <v>12866.989724869929</v>
      </c>
      <c r="F102">
        <f>ROUND(2*E102,0)/2</f>
        <v>12867</v>
      </c>
      <c r="G102">
        <f>C102-($C$7+$C$8*$F102)</f>
        <v>-1.2777160001860466E-2</v>
      </c>
      <c r="I102">
        <f>+G102</f>
        <v>-1.2777160001860466E-2</v>
      </c>
      <c r="O102">
        <f ca="1">+C$11+C$12*$F102</f>
        <v>-4.7276839206851232E-2</v>
      </c>
      <c r="Q102" s="1">
        <f>+C102-15018.5</f>
        <v>28143.955999999998</v>
      </c>
      <c r="R102" s="1"/>
      <c r="S102" s="1"/>
      <c r="T102" s="1"/>
    </row>
    <row r="103" spans="1:20" x14ac:dyDescent="0.2">
      <c r="A103" t="s">
        <v>50</v>
      </c>
      <c r="C103" s="18">
        <v>43213.427000000003</v>
      </c>
      <c r="D103" s="18"/>
      <c r="E103">
        <f>+(C103-C$7)/C$8</f>
        <v>12907.979557885921</v>
      </c>
      <c r="F103">
        <f>ROUND(2*E103,0)/2</f>
        <v>12908</v>
      </c>
      <c r="G103">
        <f>C103-($C$7+$C$8*$F103)</f>
        <v>-2.5419839999813121E-2</v>
      </c>
      <c r="I103">
        <f>+G103</f>
        <v>-2.5419839999813121E-2</v>
      </c>
      <c r="O103">
        <f ca="1">+C$11+C$12*$F103</f>
        <v>-4.7353381187136639E-2</v>
      </c>
      <c r="Q103" s="1">
        <f>+C103-15018.5</f>
        <v>28194.927000000003</v>
      </c>
      <c r="R103" s="1"/>
      <c r="S103" s="1"/>
      <c r="T103" s="1"/>
    </row>
    <row r="104" spans="1:20" x14ac:dyDescent="0.2">
      <c r="A104" t="s">
        <v>51</v>
      </c>
      <c r="C104" s="18">
        <v>43219.654999999999</v>
      </c>
      <c r="D104" s="18" t="s">
        <v>16</v>
      </c>
      <c r="E104">
        <f>+(C104-C$7)/C$8</f>
        <v>12912.987987777886</v>
      </c>
      <c r="F104">
        <f>ROUND(2*E104,0)/2</f>
        <v>12913</v>
      </c>
      <c r="G104">
        <f>C104-($C$7+$C$8*$F104)</f>
        <v>-1.4937240004655905E-2</v>
      </c>
      <c r="I104">
        <f>+G104</f>
        <v>-1.4937240004655905E-2</v>
      </c>
      <c r="O104">
        <f ca="1">+C$11+C$12*$F104</f>
        <v>-4.736271557497633E-2</v>
      </c>
      <c r="Q104" s="1">
        <f>+C104-15018.5</f>
        <v>28201.154999999999</v>
      </c>
      <c r="R104" s="1"/>
      <c r="S104" s="1"/>
      <c r="T104" s="1"/>
    </row>
    <row r="105" spans="1:20" x14ac:dyDescent="0.2">
      <c r="A105" s="68" t="s">
        <v>388</v>
      </c>
      <c r="B105" s="70" t="s">
        <v>97</v>
      </c>
      <c r="C105" s="69">
        <v>43219.656000000003</v>
      </c>
      <c r="D105" s="69" t="s">
        <v>138</v>
      </c>
      <c r="E105">
        <f>+(C105-C$7)/C$8</f>
        <v>12912.988791957385</v>
      </c>
      <c r="F105">
        <f>ROUND(2*E105,0)/2</f>
        <v>12913</v>
      </c>
      <c r="G105">
        <f>C105-($C$7+$C$8*$F105)</f>
        <v>-1.3937240000814199E-2</v>
      </c>
      <c r="I105">
        <f>+G105</f>
        <v>-1.3937240000814199E-2</v>
      </c>
      <c r="O105">
        <f ca="1">+C$11+C$12*$F105</f>
        <v>-4.736271557497633E-2</v>
      </c>
      <c r="Q105" s="1">
        <f>+C105-15018.5</f>
        <v>28201.156000000003</v>
      </c>
      <c r="R105" s="1"/>
      <c r="S105" s="1"/>
      <c r="T105" s="1"/>
    </row>
    <row r="106" spans="1:20" x14ac:dyDescent="0.2">
      <c r="A106" s="68" t="s">
        <v>380</v>
      </c>
      <c r="B106" s="70" t="s">
        <v>97</v>
      </c>
      <c r="C106" s="69">
        <v>43228.345000000001</v>
      </c>
      <c r="D106" s="69" t="s">
        <v>138</v>
      </c>
      <c r="E106">
        <f>+(C106-C$7)/C$8</f>
        <v>12919.976307585406</v>
      </c>
      <c r="F106">
        <f>ROUND(2*E106,0)/2</f>
        <v>12920</v>
      </c>
      <c r="G106">
        <f>C106-($C$7+$C$8*$F106)</f>
        <v>-2.9461599995556753E-2</v>
      </c>
      <c r="I106">
        <f>+G106</f>
        <v>-2.9461599995556753E-2</v>
      </c>
      <c r="O106">
        <f ca="1">+C$11+C$12*$F106</f>
        <v>-4.7375783717951883E-2</v>
      </c>
      <c r="Q106" s="1">
        <f>+C106-15018.5</f>
        <v>28209.845000000001</v>
      </c>
      <c r="R106" s="1"/>
      <c r="S106" s="1"/>
      <c r="T106" s="1"/>
    </row>
    <row r="107" spans="1:20" x14ac:dyDescent="0.2">
      <c r="A107" t="s">
        <v>49</v>
      </c>
      <c r="C107" s="18">
        <v>43228.353999999999</v>
      </c>
      <c r="D107" s="18"/>
      <c r="E107">
        <f>+(C107-C$7)/C$8</f>
        <v>12919.983545200854</v>
      </c>
      <c r="F107">
        <f>ROUND(2*E107,0)/2</f>
        <v>12920</v>
      </c>
      <c r="G107">
        <f>C107-($C$7+$C$8*$F107)</f>
        <v>-2.0461599997361191E-2</v>
      </c>
      <c r="I107">
        <f>+G107</f>
        <v>-2.0461599997361191E-2</v>
      </c>
      <c r="O107">
        <f ca="1">+C$11+C$12*$F107</f>
        <v>-4.7375783717951883E-2</v>
      </c>
      <c r="Q107" s="1">
        <f>+C107-15018.5</f>
        <v>28209.853999999999</v>
      </c>
      <c r="R107" s="1"/>
      <c r="S107" s="1"/>
      <c r="T107" s="1"/>
    </row>
    <row r="108" spans="1:20" x14ac:dyDescent="0.2">
      <c r="A108" t="s">
        <v>35</v>
      </c>
      <c r="C108" s="18">
        <v>43508.135900000001</v>
      </c>
      <c r="D108" s="18">
        <v>8.0000000000000002E-3</v>
      </c>
      <c r="E108">
        <f>+(C108-C$7)/C$8</f>
        <v>13144.978412123142</v>
      </c>
      <c r="F108">
        <f>ROUND(2*E108,0)/2</f>
        <v>13145</v>
      </c>
      <c r="G108">
        <f>C108-($C$7+$C$8*$F108)</f>
        <v>-2.6844599997275509E-2</v>
      </c>
      <c r="I108">
        <f>+G108</f>
        <v>-2.6844599997275509E-2</v>
      </c>
      <c r="O108">
        <f ca="1">+C$11+C$12*$F108</f>
        <v>-4.7795831170737692E-2</v>
      </c>
      <c r="Q108" s="1">
        <f>+C108-15018.5</f>
        <v>28489.635900000001</v>
      </c>
      <c r="R108" s="1"/>
      <c r="S108" s="1"/>
      <c r="T108" s="1"/>
    </row>
    <row r="109" spans="1:20" x14ac:dyDescent="0.2">
      <c r="A109" t="s">
        <v>52</v>
      </c>
      <c r="C109" s="18">
        <v>43514.353999999999</v>
      </c>
      <c r="D109" s="18"/>
      <c r="E109">
        <f>+(C109-C$7)/C$8</f>
        <v>13149.978880638115</v>
      </c>
      <c r="F109">
        <f>ROUND(2*E109,0)/2</f>
        <v>13150</v>
      </c>
      <c r="G109">
        <f>C109-($C$7+$C$8*$F109)</f>
        <v>-2.6261999999405816E-2</v>
      </c>
      <c r="I109">
        <f>+G109</f>
        <v>-2.6261999999405816E-2</v>
      </c>
      <c r="O109">
        <f ca="1">+C$11+C$12*$F109</f>
        <v>-4.7805165558577375E-2</v>
      </c>
      <c r="Q109" s="1">
        <f>+C109-15018.5</f>
        <v>28495.853999999999</v>
      </c>
      <c r="R109" s="1"/>
      <c r="S109" s="1"/>
      <c r="T109" s="1"/>
    </row>
    <row r="110" spans="1:20" x14ac:dyDescent="0.2">
      <c r="A110" t="s">
        <v>52</v>
      </c>
      <c r="C110" s="18">
        <v>43514.356</v>
      </c>
      <c r="D110" s="18"/>
      <c r="E110">
        <f>+(C110-C$7)/C$8</f>
        <v>13149.980488997104</v>
      </c>
      <c r="F110">
        <f>ROUND(2*E110,0)/2</f>
        <v>13150</v>
      </c>
      <c r="G110">
        <f>C110-($C$7+$C$8*$F110)</f>
        <v>-2.4261999998998363E-2</v>
      </c>
      <c r="I110">
        <f>+G110</f>
        <v>-2.4261999998998363E-2</v>
      </c>
      <c r="O110">
        <f ca="1">+C$11+C$12*$F110</f>
        <v>-4.7805165558577375E-2</v>
      </c>
      <c r="Q110" s="1">
        <f>+C110-15018.5</f>
        <v>28495.856</v>
      </c>
      <c r="R110" s="1"/>
      <c r="S110" s="1"/>
      <c r="T110" s="1"/>
    </row>
    <row r="111" spans="1:20" x14ac:dyDescent="0.2">
      <c r="A111" t="s">
        <v>51</v>
      </c>
      <c r="C111" s="18">
        <v>43556.631000000001</v>
      </c>
      <c r="D111" s="18" t="s">
        <v>16</v>
      </c>
      <c r="E111">
        <f>+(C111-C$7)/C$8</f>
        <v>13183.977177128609</v>
      </c>
      <c r="F111">
        <f>ROUND(2*E111,0)/2</f>
        <v>13184</v>
      </c>
      <c r="G111">
        <f>C111-($C$7+$C$8*$F111)</f>
        <v>-2.8380319992720615E-2</v>
      </c>
      <c r="I111">
        <f>+G111</f>
        <v>-2.8380319992720615E-2</v>
      </c>
      <c r="O111">
        <f ca="1">+C$11+C$12*$F111</f>
        <v>-4.786863939588723E-2</v>
      </c>
      <c r="Q111" s="1">
        <f>+C111-15018.5</f>
        <v>28538.131000000001</v>
      </c>
      <c r="R111" s="1"/>
      <c r="S111" s="1"/>
      <c r="T111" s="1"/>
    </row>
    <row r="112" spans="1:20" x14ac:dyDescent="0.2">
      <c r="A112" s="82" t="s">
        <v>886</v>
      </c>
      <c r="B112" s="82" t="s">
        <v>16</v>
      </c>
      <c r="C112" s="83">
        <v>43556.6348</v>
      </c>
      <c r="D112" s="84">
        <v>1.6999999999999999E-3</v>
      </c>
      <c r="E112">
        <f>+(C112-C$7)/C$8</f>
        <v>13183.980233010687</v>
      </c>
      <c r="F112">
        <f>ROUND(2*E112,0)/2</f>
        <v>13184</v>
      </c>
      <c r="G112">
        <f>C112-($C$7+$C$8*$F112)</f>
        <v>-2.4580319994129241E-2</v>
      </c>
      <c r="K112">
        <f>+G112</f>
        <v>-2.4580319994129241E-2</v>
      </c>
      <c r="O112">
        <f ca="1">+C$11+C$12*$F112</f>
        <v>-4.786863939588723E-2</v>
      </c>
      <c r="Q112" s="1">
        <f>+C112-15018.5</f>
        <v>28538.1348</v>
      </c>
    </row>
    <row r="113" spans="1:20" x14ac:dyDescent="0.2">
      <c r="A113" t="s">
        <v>53</v>
      </c>
      <c r="C113" s="18">
        <v>43616.319000000003</v>
      </c>
      <c r="D113" s="18"/>
      <c r="E113">
        <f>+(C113-C$7)/C$8</f>
        <v>13231.977042798468</v>
      </c>
      <c r="F113">
        <f>ROUND(2*E113,0)/2</f>
        <v>13232</v>
      </c>
      <c r="G113">
        <f>C113-($C$7+$C$8*$F113)</f>
        <v>-2.8547359994263388E-2</v>
      </c>
      <c r="I113">
        <f>+G113</f>
        <v>-2.8547359994263388E-2</v>
      </c>
      <c r="O113">
        <f ca="1">+C$11+C$12*$F113</f>
        <v>-4.7958249519148205E-2</v>
      </c>
      <c r="Q113" s="1">
        <f>+C113-15018.5</f>
        <v>28597.819000000003</v>
      </c>
      <c r="R113" s="1"/>
      <c r="S113" s="1"/>
      <c r="T113" s="1"/>
    </row>
    <row r="114" spans="1:20" x14ac:dyDescent="0.2">
      <c r="A114" t="s">
        <v>49</v>
      </c>
      <c r="C114" s="18">
        <v>43847.608</v>
      </c>
      <c r="D114" s="18"/>
      <c r="E114">
        <f>+(C114-C$7)/C$8</f>
        <v>13417.974913910173</v>
      </c>
      <c r="F114">
        <f>ROUND(2*E114,0)/2</f>
        <v>13418</v>
      </c>
      <c r="G114">
        <f>C114-($C$7+$C$8*$F114)</f>
        <v>-3.1194639996101614E-2</v>
      </c>
      <c r="I114">
        <f>+G114</f>
        <v>-3.1194639996101614E-2</v>
      </c>
      <c r="O114">
        <f ca="1">+C$11+C$12*$F114</f>
        <v>-4.8305488746784475E-2</v>
      </c>
      <c r="Q114" s="1">
        <f>+C114-15018.5</f>
        <v>28829.108</v>
      </c>
      <c r="R114" s="1"/>
      <c r="S114" s="1"/>
      <c r="T114" s="1"/>
    </row>
    <row r="115" spans="1:20" x14ac:dyDescent="0.2">
      <c r="A115" s="82" t="s">
        <v>886</v>
      </c>
      <c r="B115" s="82" t="s">
        <v>16</v>
      </c>
      <c r="C115" s="83">
        <v>43883.673289999999</v>
      </c>
      <c r="D115" s="84">
        <v>9.7999999999999997E-4</v>
      </c>
      <c r="E115">
        <f>+(C115-C$7)/C$8</f>
        <v>13446.977880592662</v>
      </c>
      <c r="F115">
        <f>ROUND(2*E115,0)/2</f>
        <v>13447</v>
      </c>
      <c r="G115">
        <f>C115-($C$7+$C$8*$F115)</f>
        <v>-2.7505559999553952E-2</v>
      </c>
      <c r="K115">
        <f>+G115</f>
        <v>-2.7505559999553952E-2</v>
      </c>
      <c r="O115">
        <f ca="1">+C$11+C$12*$F115</f>
        <v>-4.8359628196254639E-2</v>
      </c>
      <c r="Q115" s="1">
        <f>+C115-15018.5</f>
        <v>28865.173289999999</v>
      </c>
    </row>
    <row r="116" spans="1:20" x14ac:dyDescent="0.2">
      <c r="A116" t="s">
        <v>51</v>
      </c>
      <c r="C116" s="18">
        <v>43883.673999999999</v>
      </c>
      <c r="D116" s="18" t="s">
        <v>16</v>
      </c>
      <c r="E116">
        <f>+(C116-C$7)/C$8</f>
        <v>13446.978451560104</v>
      </c>
      <c r="F116">
        <f>ROUND(2*E116,0)/2</f>
        <v>13447</v>
      </c>
      <c r="G116">
        <f>C116-($C$7+$C$8*$F116)</f>
        <v>-2.6795559999300167E-2</v>
      </c>
      <c r="I116">
        <f>+G116</f>
        <v>-2.6795559999300167E-2</v>
      </c>
      <c r="O116">
        <f ca="1">+C$11+C$12*$F116</f>
        <v>-4.8359628196254639E-2</v>
      </c>
      <c r="Q116" s="1">
        <f>+C116-15018.5</f>
        <v>28865.173999999999</v>
      </c>
      <c r="R116" s="1"/>
      <c r="S116" s="1"/>
      <c r="T116" s="1"/>
    </row>
    <row r="117" spans="1:20" x14ac:dyDescent="0.2">
      <c r="A117" t="s">
        <v>51</v>
      </c>
      <c r="C117" s="18">
        <v>44271.648000000001</v>
      </c>
      <c r="D117" s="18" t="s">
        <v>16</v>
      </c>
      <c r="E117">
        <f>+(C117-C$7)/C$8</f>
        <v>13758.979186773166</v>
      </c>
      <c r="F117">
        <f>ROUND(2*E117,0)/2</f>
        <v>13759</v>
      </c>
      <c r="G117">
        <f>C117-($C$7+$C$8*$F117)</f>
        <v>-2.5881319998006802E-2</v>
      </c>
      <c r="I117">
        <f>+G117</f>
        <v>-2.5881319998006802E-2</v>
      </c>
      <c r="O117">
        <f ca="1">+C$11+C$12*$F117</f>
        <v>-4.8942093997450961E-2</v>
      </c>
      <c r="Q117" s="1">
        <f>+C117-15018.5</f>
        <v>29253.148000000001</v>
      </c>
      <c r="R117" s="1"/>
      <c r="S117" s="1"/>
      <c r="T117" s="1"/>
    </row>
    <row r="118" spans="1:20" x14ac:dyDescent="0.2">
      <c r="A118" s="82" t="s">
        <v>886</v>
      </c>
      <c r="B118" s="82" t="s">
        <v>16</v>
      </c>
      <c r="C118" s="83">
        <v>44271.649720000001</v>
      </c>
      <c r="D118" s="84">
        <v>8.8999999999999995E-4</v>
      </c>
      <c r="E118">
        <f>+(C118-C$7)/C$8</f>
        <v>13758.980569961897</v>
      </c>
      <c r="F118">
        <f>ROUND(2*E118,0)/2</f>
        <v>13759</v>
      </c>
      <c r="G118">
        <f>C118-($C$7+$C$8*$F118)</f>
        <v>-2.4161319997801911E-2</v>
      </c>
      <c r="K118">
        <f>+G118</f>
        <v>-2.4161319997801911E-2</v>
      </c>
      <c r="O118">
        <f ca="1">+C$11+C$12*$F118</f>
        <v>-4.8942093997450961E-2</v>
      </c>
      <c r="Q118" s="1">
        <f>+C118-15018.5</f>
        <v>29253.149720000001</v>
      </c>
    </row>
    <row r="119" spans="1:20" x14ac:dyDescent="0.2">
      <c r="A119" t="s">
        <v>54</v>
      </c>
      <c r="C119" s="18">
        <v>44316.406000000003</v>
      </c>
      <c r="D119" s="18"/>
      <c r="E119">
        <f>+(C119-C$7)/C$8</f>
        <v>13794.972652589604</v>
      </c>
      <c r="F119">
        <f>ROUND(2*E119,0)/2</f>
        <v>13795</v>
      </c>
      <c r="G119">
        <f>C119-($C$7+$C$8*$F119)</f>
        <v>-3.4006599991698749E-2</v>
      </c>
      <c r="I119">
        <f>+G119</f>
        <v>-3.4006599991698749E-2</v>
      </c>
      <c r="O119">
        <f ca="1">+C$11+C$12*$F119</f>
        <v>-4.9009301589896692E-2</v>
      </c>
      <c r="Q119" s="1">
        <f>+C119-15018.5</f>
        <v>29297.906000000003</v>
      </c>
      <c r="R119" s="1"/>
      <c r="S119" s="1"/>
      <c r="T119" s="1"/>
    </row>
    <row r="120" spans="1:20" x14ac:dyDescent="0.2">
      <c r="A120" t="s">
        <v>55</v>
      </c>
      <c r="C120" s="18">
        <v>44316.408000000003</v>
      </c>
      <c r="D120" s="18"/>
      <c r="E120">
        <f>+(C120-C$7)/C$8</f>
        <v>13794.974260948593</v>
      </c>
      <c r="F120">
        <f>ROUND(2*E120,0)/2</f>
        <v>13795</v>
      </c>
      <c r="G120">
        <f>C120-($C$7+$C$8*$F120)</f>
        <v>-3.2006599991291296E-2</v>
      </c>
      <c r="I120">
        <f>+G120</f>
        <v>-3.2006599991291296E-2</v>
      </c>
      <c r="O120">
        <f ca="1">+C$11+C$12*$F120</f>
        <v>-4.9009301589896692E-2</v>
      </c>
      <c r="Q120" s="1">
        <f>+C120-15018.5</f>
        <v>29297.908000000003</v>
      </c>
      <c r="R120" s="1"/>
      <c r="S120" s="1"/>
      <c r="T120" s="1"/>
    </row>
    <row r="121" spans="1:20" x14ac:dyDescent="0.2">
      <c r="A121" t="s">
        <v>56</v>
      </c>
      <c r="C121" s="18">
        <v>44475.576000000001</v>
      </c>
      <c r="D121" s="18"/>
      <c r="E121">
        <f>+(C121-C$7)/C$8</f>
        <v>13922.973902734877</v>
      </c>
      <c r="F121">
        <f>ROUND(2*E121,0)/2</f>
        <v>13923</v>
      </c>
      <c r="G121">
        <f>C121-($C$7+$C$8*$F121)</f>
        <v>-3.2452040002681315E-2</v>
      </c>
      <c r="I121">
        <f>+G121</f>
        <v>-3.2452040002681315E-2</v>
      </c>
      <c r="O121">
        <f ca="1">+C$11+C$12*$F121</f>
        <v>-4.924826191859262E-2</v>
      </c>
      <c r="Q121" s="1">
        <f>+C121-15018.5</f>
        <v>29457.076000000001</v>
      </c>
      <c r="R121" s="1"/>
      <c r="S121" s="1"/>
      <c r="T121" s="1"/>
    </row>
    <row r="122" spans="1:20" x14ac:dyDescent="0.2">
      <c r="A122" t="s">
        <v>51</v>
      </c>
      <c r="C122" s="18">
        <v>44608.639000000003</v>
      </c>
      <c r="D122" s="18" t="s">
        <v>16</v>
      </c>
      <c r="E122">
        <f>+(C122-C$7)/C$8</f>
        <v>14029.980438816307</v>
      </c>
      <c r="F122">
        <f>ROUND(2*E122,0)/2</f>
        <v>14030</v>
      </c>
      <c r="G122">
        <f>C122-($C$7+$C$8*$F122)</f>
        <v>-2.4324399993929546E-2</v>
      </c>
      <c r="I122">
        <f>+G122</f>
        <v>-2.4324399993929546E-2</v>
      </c>
      <c r="O122">
        <f ca="1">+C$11+C$12*$F122</f>
        <v>-4.9448017818361875E-2</v>
      </c>
      <c r="Q122" s="1">
        <f>+C122-15018.5</f>
        <v>29590.139000000003</v>
      </c>
      <c r="R122" s="1"/>
      <c r="S122" s="1"/>
      <c r="T122" s="1"/>
    </row>
    <row r="123" spans="1:20" x14ac:dyDescent="0.2">
      <c r="A123" s="82" t="s">
        <v>886</v>
      </c>
      <c r="B123" s="82" t="s">
        <v>16</v>
      </c>
      <c r="C123" s="83">
        <v>44608.643250000001</v>
      </c>
      <c r="D123" s="84">
        <v>1.8000000000000001E-4</v>
      </c>
      <c r="E123">
        <f>+(C123-C$7)/C$8</f>
        <v>14029.983856579156</v>
      </c>
      <c r="F123">
        <f>ROUND(2*E123,0)/2</f>
        <v>14030</v>
      </c>
      <c r="G123">
        <f>C123-($C$7+$C$8*$F123)</f>
        <v>-2.0074399995792191E-2</v>
      </c>
      <c r="K123">
        <f>+G123</f>
        <v>-2.0074399995792191E-2</v>
      </c>
      <c r="O123">
        <f ca="1">+C$11+C$12*$F123</f>
        <v>-4.9448017818361875E-2</v>
      </c>
      <c r="Q123" s="1">
        <f>+C123-15018.5</f>
        <v>29590.143250000001</v>
      </c>
    </row>
    <row r="124" spans="1:20" x14ac:dyDescent="0.2">
      <c r="A124" t="s">
        <v>51</v>
      </c>
      <c r="C124" s="18">
        <v>44629.779000000002</v>
      </c>
      <c r="D124" s="18" t="s">
        <v>16</v>
      </c>
      <c r="E124">
        <f>+(C124-C$7)/C$8</f>
        <v>14046.980793330795</v>
      </c>
      <c r="F124">
        <f>ROUND(2*E124,0)/2</f>
        <v>14047</v>
      </c>
      <c r="G124">
        <f>C124-($C$7+$C$8*$F124)</f>
        <v>-2.3883559995738324E-2</v>
      </c>
      <c r="I124">
        <f>+G124</f>
        <v>-2.3883559995738324E-2</v>
      </c>
      <c r="O124">
        <f ca="1">+C$11+C$12*$F124</f>
        <v>-4.9479754737016796E-2</v>
      </c>
      <c r="Q124" s="1">
        <f>+C124-15018.5</f>
        <v>29611.279000000002</v>
      </c>
      <c r="R124" s="1"/>
      <c r="S124" s="1"/>
      <c r="T124" s="1"/>
    </row>
    <row r="125" spans="1:20" x14ac:dyDescent="0.2">
      <c r="A125" s="82" t="s">
        <v>886</v>
      </c>
      <c r="B125" s="82" t="s">
        <v>16</v>
      </c>
      <c r="C125" s="83">
        <v>44629.78559</v>
      </c>
      <c r="D125" s="84">
        <v>9.3999999999999997E-4</v>
      </c>
      <c r="E125">
        <f>+(C125-C$7)/C$8</f>
        <v>14046.98609287366</v>
      </c>
      <c r="F125">
        <f>ROUND(2*E125,0)/2</f>
        <v>14047</v>
      </c>
      <c r="G125">
        <f>C125-($C$7+$C$8*$F125)</f>
        <v>-1.729355999850668E-2</v>
      </c>
      <c r="K125">
        <f>+G125</f>
        <v>-1.729355999850668E-2</v>
      </c>
      <c r="O125">
        <f ca="1">+C$11+C$12*$F125</f>
        <v>-4.9479754737016796E-2</v>
      </c>
      <c r="Q125" s="1">
        <f>+C125-15018.5</f>
        <v>29611.28559</v>
      </c>
    </row>
    <row r="126" spans="1:20" x14ac:dyDescent="0.2">
      <c r="A126" t="s">
        <v>57</v>
      </c>
      <c r="C126" s="18">
        <v>44643.45</v>
      </c>
      <c r="D126" s="18"/>
      <c r="E126">
        <f>+(C126-C$7)/C$8</f>
        <v>14057.974731200589</v>
      </c>
      <c r="F126">
        <f>ROUND(2*E126,0)/2</f>
        <v>14058</v>
      </c>
      <c r="G126">
        <f>C126-($C$7+$C$8*$F126)</f>
        <v>-3.1421840001712553E-2</v>
      </c>
      <c r="I126">
        <f>+G126</f>
        <v>-3.1421840001712553E-2</v>
      </c>
      <c r="O126">
        <f ca="1">+C$11+C$12*$F126</f>
        <v>-4.9500290390264101E-2</v>
      </c>
      <c r="Q126" s="1">
        <f>+C126-15018.5</f>
        <v>29624.949999999997</v>
      </c>
      <c r="R126" s="1"/>
      <c r="S126" s="1"/>
      <c r="T126" s="1"/>
    </row>
    <row r="127" spans="1:20" x14ac:dyDescent="0.2">
      <c r="A127" t="s">
        <v>56</v>
      </c>
      <c r="C127" s="18">
        <v>44663.347000000002</v>
      </c>
      <c r="D127" s="18"/>
      <c r="E127">
        <f>+(C127-C$7)/C$8</f>
        <v>14073.975490603374</v>
      </c>
      <c r="F127">
        <f>ROUND(2*E127,0)/2</f>
        <v>14074</v>
      </c>
      <c r="G127">
        <f>C127-($C$7+$C$8*$F127)</f>
        <v>-3.0477519998385105E-2</v>
      </c>
      <c r="I127">
        <f>+G127</f>
        <v>-3.0477519998385105E-2</v>
      </c>
      <c r="O127">
        <f ca="1">+C$11+C$12*$F127</f>
        <v>-4.9530160431351097E-2</v>
      </c>
      <c r="Q127" s="1">
        <f>+C127-15018.5</f>
        <v>29644.847000000002</v>
      </c>
      <c r="R127" s="1"/>
      <c r="S127" s="1"/>
      <c r="T127" s="1"/>
    </row>
    <row r="128" spans="1:20" x14ac:dyDescent="0.2">
      <c r="A128" t="s">
        <v>58</v>
      </c>
      <c r="C128" s="18">
        <v>44663.347999999998</v>
      </c>
      <c r="D128" s="18"/>
      <c r="E128">
        <f>+(C128-C$7)/C$8</f>
        <v>14073.976294782866</v>
      </c>
      <c r="F128">
        <f>ROUND(2*E128,0)/2</f>
        <v>14074</v>
      </c>
      <c r="G128">
        <f>C128-($C$7+$C$8*$F128)</f>
        <v>-2.9477520001819357E-2</v>
      </c>
      <c r="I128">
        <f>+G128</f>
        <v>-2.9477520001819357E-2</v>
      </c>
      <c r="O128">
        <f ca="1">+C$11+C$12*$F128</f>
        <v>-4.9530160431351097E-2</v>
      </c>
      <c r="Q128" s="1">
        <f>+C128-15018.5</f>
        <v>29644.847999999998</v>
      </c>
      <c r="R128" s="1"/>
      <c r="S128" s="1"/>
      <c r="T128" s="1"/>
    </row>
    <row r="129" spans="1:20" x14ac:dyDescent="0.2">
      <c r="A129" t="s">
        <v>57</v>
      </c>
      <c r="C129" s="18">
        <v>44663.356</v>
      </c>
      <c r="D129" s="18"/>
      <c r="E129">
        <f>+(C129-C$7)/C$8</f>
        <v>14073.982728218823</v>
      </c>
      <c r="F129">
        <f>ROUND(2*E129,0)/2</f>
        <v>14074</v>
      </c>
      <c r="G129">
        <f>C129-($C$7+$C$8*$F129)</f>
        <v>-2.1477520000189543E-2</v>
      </c>
      <c r="I129">
        <f>+G129</f>
        <v>-2.1477520000189543E-2</v>
      </c>
      <c r="O129">
        <f ca="1">+C$11+C$12*$F129</f>
        <v>-4.9530160431351097E-2</v>
      </c>
      <c r="Q129" s="1">
        <f>+C129-15018.5</f>
        <v>29644.856</v>
      </c>
      <c r="R129" s="1"/>
      <c r="S129" s="1"/>
      <c r="T129" s="1"/>
    </row>
    <row r="130" spans="1:20" x14ac:dyDescent="0.2">
      <c r="A130" t="s">
        <v>59</v>
      </c>
      <c r="C130" s="18">
        <v>44966.757299999997</v>
      </c>
      <c r="D130" s="18"/>
      <c r="E130">
        <f>+(C130-C$7)/C$8</f>
        <v>14317.971832294348</v>
      </c>
      <c r="F130">
        <f>ROUND(2*E130,0)/2</f>
        <v>14318</v>
      </c>
      <c r="G130">
        <f>C130-($C$7+$C$8*$F130)</f>
        <v>-3.5026640005526133E-2</v>
      </c>
      <c r="J130">
        <f>+G130</f>
        <v>-3.5026640005526133E-2</v>
      </c>
      <c r="O130">
        <f ca="1">+C$11+C$12*$F130</f>
        <v>-4.998567855792771E-2</v>
      </c>
      <c r="Q130" s="1">
        <f>+C130-15018.5</f>
        <v>29948.257299999997</v>
      </c>
      <c r="R130" s="1"/>
      <c r="S130" s="1"/>
      <c r="T130" s="1"/>
    </row>
    <row r="131" spans="1:20" x14ac:dyDescent="0.2">
      <c r="A131" t="s">
        <v>59</v>
      </c>
      <c r="C131" s="18">
        <v>44968.000699999997</v>
      </c>
      <c r="D131" s="18"/>
      <c r="E131">
        <f>+(C131-C$7)/C$8</f>
        <v>14318.971749077853</v>
      </c>
      <c r="F131">
        <f>ROUND(2*E131,0)/2</f>
        <v>14319</v>
      </c>
      <c r="G131">
        <f>C131-($C$7+$C$8*$F131)</f>
        <v>-3.5130120006215293E-2</v>
      </c>
      <c r="J131">
        <f>+G131</f>
        <v>-3.5130120006215293E-2</v>
      </c>
      <c r="O131">
        <f ca="1">+C$11+C$12*$F131</f>
        <v>-4.9987545435495641E-2</v>
      </c>
      <c r="Q131" s="1">
        <f>+C131-15018.5</f>
        <v>29949.500699999997</v>
      </c>
      <c r="R131" s="1"/>
      <c r="S131" s="1"/>
      <c r="T131" s="1"/>
    </row>
    <row r="132" spans="1:20" x14ac:dyDescent="0.2">
      <c r="A132" t="s">
        <v>60</v>
      </c>
      <c r="C132" s="18">
        <v>44986.652999999998</v>
      </c>
      <c r="D132" s="18"/>
      <c r="E132">
        <f>+(C132-C$7)/C$8</f>
        <v>14333.971546263787</v>
      </c>
      <c r="F132">
        <f>ROUND(2*E132,0)/2</f>
        <v>14334</v>
      </c>
      <c r="G132">
        <f>C132-($C$7+$C$8*$F132)</f>
        <v>-3.5382320005737711E-2</v>
      </c>
      <c r="J132">
        <f>+G132</f>
        <v>-3.5382320005737711E-2</v>
      </c>
      <c r="O132">
        <f ca="1">+C$11+C$12*$F132</f>
        <v>-5.0015548599014692E-2</v>
      </c>
      <c r="Q132" s="1">
        <f>+C132-15018.5</f>
        <v>29968.152999999998</v>
      </c>
      <c r="R132" s="1"/>
      <c r="S132" s="1"/>
      <c r="T132" s="1"/>
    </row>
    <row r="133" spans="1:20" x14ac:dyDescent="0.2">
      <c r="A133" t="s">
        <v>61</v>
      </c>
      <c r="C133" s="18">
        <v>45297.529000000002</v>
      </c>
      <c r="D133" s="18"/>
      <c r="E133">
        <f>+(C133-C$7)/C$8</f>
        <v>14583.971650807123</v>
      </c>
      <c r="F133">
        <f>ROUND(2*E133,0)/2</f>
        <v>14584</v>
      </c>
      <c r="G133">
        <f>C133-($C$7+$C$8*$F133)</f>
        <v>-3.5252319998107851E-2</v>
      </c>
      <c r="I133">
        <f>+G133</f>
        <v>-3.5252319998107851E-2</v>
      </c>
      <c r="O133">
        <f ca="1">+C$11+C$12*$F133</f>
        <v>-5.0482267990998926E-2</v>
      </c>
      <c r="Q133" s="1">
        <f>+C133-15018.5</f>
        <v>30279.029000000002</v>
      </c>
      <c r="R133" s="1"/>
      <c r="S133" s="1"/>
      <c r="T133" s="1"/>
    </row>
    <row r="134" spans="1:20" x14ac:dyDescent="0.2">
      <c r="A134" t="s">
        <v>51</v>
      </c>
      <c r="C134" s="18">
        <v>45298.781999999999</v>
      </c>
      <c r="D134" s="18" t="s">
        <v>16</v>
      </c>
      <c r="E134">
        <f>+(C134-C$7)/C$8</f>
        <v>14584.979287713775</v>
      </c>
      <c r="F134">
        <f>ROUND(2*E134,0)/2</f>
        <v>14585</v>
      </c>
      <c r="G134">
        <f>C134-($C$7+$C$8*$F134)</f>
        <v>-2.5755800001206808E-2</v>
      </c>
      <c r="I134">
        <f>+G134</f>
        <v>-2.5755800001206808E-2</v>
      </c>
      <c r="O134">
        <f ca="1">+C$11+C$12*$F134</f>
        <v>-5.0484134868566864E-2</v>
      </c>
      <c r="Q134" s="1">
        <f>+C134-15018.5</f>
        <v>30280.281999999999</v>
      </c>
      <c r="R134" s="1"/>
      <c r="S134" s="1"/>
      <c r="T134" s="1"/>
    </row>
    <row r="135" spans="1:20" x14ac:dyDescent="0.2">
      <c r="A135" s="82" t="s">
        <v>886</v>
      </c>
      <c r="B135" s="82" t="s">
        <v>16</v>
      </c>
      <c r="C135" s="83">
        <v>45298.784050000002</v>
      </c>
      <c r="D135" s="84">
        <v>5.0000000000000001E-4</v>
      </c>
      <c r="E135">
        <f>+(C135-C$7)/C$8</f>
        <v>14584.980936281741</v>
      </c>
      <c r="F135">
        <f>ROUND(2*E135,0)/2</f>
        <v>14585</v>
      </c>
      <c r="G135">
        <f>C135-($C$7+$C$8*$F135)</f>
        <v>-2.3705799998424482E-2</v>
      </c>
      <c r="K135">
        <f>+G135</f>
        <v>-2.3705799998424482E-2</v>
      </c>
      <c r="O135">
        <f ca="1">+C$11+C$12*$F135</f>
        <v>-5.0484134868566864E-2</v>
      </c>
      <c r="Q135" s="1">
        <f>+C135-15018.5</f>
        <v>30280.284050000002</v>
      </c>
    </row>
    <row r="136" spans="1:20" x14ac:dyDescent="0.2">
      <c r="A136" t="s">
        <v>56</v>
      </c>
      <c r="C136" s="18">
        <v>45343.546999999999</v>
      </c>
      <c r="D136" s="18"/>
      <c r="E136">
        <f>+(C136-C$7)/C$8</f>
        <v>14620.978382786672</v>
      </c>
      <c r="F136">
        <f>ROUND(2*E136,0)/2</f>
        <v>14621</v>
      </c>
      <c r="G136">
        <f>C136-($C$7+$C$8*$F136)</f>
        <v>-2.6881079997110646E-2</v>
      </c>
      <c r="I136">
        <f>+G136</f>
        <v>-2.6881079997110646E-2</v>
      </c>
      <c r="O136">
        <f ca="1">+C$11+C$12*$F136</f>
        <v>-5.0551342461012588E-2</v>
      </c>
      <c r="Q136" s="1">
        <f>+C136-15018.5</f>
        <v>30325.046999999999</v>
      </c>
      <c r="R136" s="1"/>
      <c r="S136" s="1"/>
      <c r="T136" s="1"/>
    </row>
    <row r="137" spans="1:20" x14ac:dyDescent="0.2">
      <c r="A137" t="s">
        <v>56</v>
      </c>
      <c r="C137" s="18">
        <v>45343.546999999999</v>
      </c>
      <c r="D137" s="18"/>
      <c r="E137">
        <f>+(C137-C$7)/C$8</f>
        <v>14620.978382786672</v>
      </c>
      <c r="F137">
        <f>ROUND(2*E137,0)/2</f>
        <v>14621</v>
      </c>
      <c r="G137">
        <f>C137-($C$7+$C$8*$F137)</f>
        <v>-2.6881079997110646E-2</v>
      </c>
      <c r="I137">
        <f>+G137</f>
        <v>-2.6881079997110646E-2</v>
      </c>
      <c r="O137">
        <f ca="1">+C$11+C$12*$F137</f>
        <v>-5.0551342461012588E-2</v>
      </c>
      <c r="Q137" s="1">
        <f>+C137-15018.5</f>
        <v>30325.046999999999</v>
      </c>
      <c r="R137" s="1"/>
      <c r="S137" s="1"/>
      <c r="T137" s="1"/>
    </row>
    <row r="138" spans="1:20" x14ac:dyDescent="0.2">
      <c r="A138" s="82" t="s">
        <v>886</v>
      </c>
      <c r="B138" s="82" t="s">
        <v>16</v>
      </c>
      <c r="C138" s="83">
        <v>45364.674800000001</v>
      </c>
      <c r="D138" s="84">
        <v>8.3000000000000001E-3</v>
      </c>
      <c r="E138">
        <f>+(C138-C$7)/C$8</f>
        <v>14637.968926311329</v>
      </c>
      <c r="F138">
        <f>ROUND(2*E138,0)/2</f>
        <v>14638</v>
      </c>
      <c r="G138">
        <f>C138-($C$7+$C$8*$F138)</f>
        <v>-3.864023999631172E-2</v>
      </c>
      <c r="K138">
        <f>+G138</f>
        <v>-3.864023999631172E-2</v>
      </c>
      <c r="O138">
        <f ca="1">+C$11+C$12*$F138</f>
        <v>-5.0583079379667523E-2</v>
      </c>
      <c r="Q138" s="1">
        <f>+C138-15018.5</f>
        <v>30346.174800000001</v>
      </c>
    </row>
    <row r="139" spans="1:20" x14ac:dyDescent="0.2">
      <c r="A139" t="s">
        <v>51</v>
      </c>
      <c r="C139" s="18">
        <v>45364.677000000003</v>
      </c>
      <c r="D139" s="18" t="s">
        <v>16</v>
      </c>
      <c r="E139">
        <f>+(C139-C$7)/C$8</f>
        <v>14637.970695506219</v>
      </c>
      <c r="F139">
        <f>ROUND(2*E139,0)/2</f>
        <v>14638</v>
      </c>
      <c r="G139">
        <f>C139-($C$7+$C$8*$F139)</f>
        <v>-3.6440239993680734E-2</v>
      </c>
      <c r="I139">
        <f>+G139</f>
        <v>-3.6440239993680734E-2</v>
      </c>
      <c r="O139">
        <f ca="1">+C$11+C$12*$F139</f>
        <v>-5.0583079379667523E-2</v>
      </c>
      <c r="Q139" s="1">
        <f>+C139-15018.5</f>
        <v>30346.177000000003</v>
      </c>
      <c r="R139" s="1"/>
      <c r="S139" s="1"/>
      <c r="T139" s="1"/>
    </row>
    <row r="140" spans="1:20" x14ac:dyDescent="0.2">
      <c r="A140" t="s">
        <v>62</v>
      </c>
      <c r="C140" s="18">
        <v>45378.35</v>
      </c>
      <c r="D140" s="18"/>
      <c r="E140">
        <f>+(C140-C$7)/C$8</f>
        <v>14648.966241735005</v>
      </c>
      <c r="F140">
        <f>ROUND(2*E140,0)/2</f>
        <v>14649</v>
      </c>
      <c r="G140">
        <f>C140-($C$7+$C$8*$F140)</f>
        <v>-4.197851999924751E-2</v>
      </c>
      <c r="I140">
        <f>+G140</f>
        <v>-4.197851999924751E-2</v>
      </c>
      <c r="O140">
        <f ca="1">+C$11+C$12*$F140</f>
        <v>-5.0603615032914828E-2</v>
      </c>
      <c r="Q140" s="1">
        <f>+C140-15018.5</f>
        <v>30359.85</v>
      </c>
      <c r="R140" s="1"/>
      <c r="S140" s="1"/>
      <c r="T140" s="1"/>
    </row>
    <row r="141" spans="1:20" x14ac:dyDescent="0.2">
      <c r="A141" t="s">
        <v>62</v>
      </c>
      <c r="C141" s="18">
        <v>45404.47</v>
      </c>
      <c r="D141" s="18"/>
      <c r="E141">
        <f>+(C141-C$7)/C$8</f>
        <v>14669.971410132284</v>
      </c>
      <c r="F141">
        <f>ROUND(2*E141,0)/2</f>
        <v>14670</v>
      </c>
      <c r="G141">
        <f>C141-($C$7+$C$8*$F141)</f>
        <v>-3.5551599998143502E-2</v>
      </c>
      <c r="I141">
        <f>+G141</f>
        <v>-3.5551599998143502E-2</v>
      </c>
      <c r="O141">
        <f ca="1">+C$11+C$12*$F141</f>
        <v>-5.0642819461841501E-2</v>
      </c>
      <c r="Q141" s="1">
        <f>+C141-15018.5</f>
        <v>30385.97</v>
      </c>
      <c r="R141" s="1"/>
      <c r="S141" s="1"/>
      <c r="T141" s="1"/>
    </row>
    <row r="142" spans="1:20" x14ac:dyDescent="0.2">
      <c r="A142" t="s">
        <v>51</v>
      </c>
      <c r="C142" s="18">
        <v>45405.707999999999</v>
      </c>
      <c r="D142" s="18" t="s">
        <v>16</v>
      </c>
      <c r="E142">
        <f>+(C142-C$7)/C$8</f>
        <v>14670.966984346516</v>
      </c>
      <c r="F142">
        <f>ROUND(2*E142,0)/2</f>
        <v>14671</v>
      </c>
      <c r="G142">
        <f>C142-($C$7+$C$8*$F142)</f>
        <v>-4.1055080000660382E-2</v>
      </c>
      <c r="I142">
        <f>+G142</f>
        <v>-4.1055080000660382E-2</v>
      </c>
      <c r="O142">
        <f ca="1">+C$11+C$12*$F142</f>
        <v>-5.0644686339409439E-2</v>
      </c>
      <c r="Q142" s="1">
        <f>+C142-15018.5</f>
        <v>30387.207999999999</v>
      </c>
      <c r="R142" s="1"/>
      <c r="S142" s="1"/>
      <c r="T142" s="1"/>
    </row>
    <row r="143" spans="1:20" x14ac:dyDescent="0.2">
      <c r="A143" s="82" t="s">
        <v>886</v>
      </c>
      <c r="B143" s="82" t="s">
        <v>16</v>
      </c>
      <c r="C143" s="83">
        <v>45405.70854</v>
      </c>
      <c r="D143" s="84">
        <v>9.3000000000000005E-4</v>
      </c>
      <c r="E143">
        <f>+(C143-C$7)/C$8</f>
        <v>14670.967418603444</v>
      </c>
      <c r="F143">
        <f>ROUND(2*E143,0)/2</f>
        <v>14671</v>
      </c>
      <c r="G143">
        <f>C143-($C$7+$C$8*$F143)</f>
        <v>-4.0515079999750014E-2</v>
      </c>
      <c r="K143">
        <f>+G143</f>
        <v>-4.0515079999750014E-2</v>
      </c>
      <c r="O143">
        <f ca="1">+C$11+C$12*$F143</f>
        <v>-5.0644686339409439E-2</v>
      </c>
      <c r="Q143" s="1">
        <f>+C143-15018.5</f>
        <v>30387.20854</v>
      </c>
    </row>
    <row r="144" spans="1:20" x14ac:dyDescent="0.2">
      <c r="A144" t="s">
        <v>63</v>
      </c>
      <c r="C144" s="18">
        <v>45649.438000000002</v>
      </c>
      <c r="D144" s="18"/>
      <c r="E144">
        <f>+(C144-C$7)/C$8</f>
        <v>14866.969652549747</v>
      </c>
      <c r="F144">
        <f>ROUND(2*E144,0)/2</f>
        <v>14867</v>
      </c>
      <c r="G144">
        <f>C144-($C$7+$C$8*$F144)</f>
        <v>-3.7737159997050185E-2</v>
      </c>
      <c r="I144">
        <f>+G144</f>
        <v>-3.7737159997050185E-2</v>
      </c>
      <c r="O144">
        <f ca="1">+C$11+C$12*$F144</f>
        <v>-5.1010594342725077E-2</v>
      </c>
      <c r="Q144" s="1">
        <f>+C144-15018.5</f>
        <v>30630.938000000002</v>
      </c>
      <c r="R144" s="1"/>
      <c r="S144" s="1"/>
      <c r="T144" s="1"/>
    </row>
    <row r="145" spans="1:20" x14ac:dyDescent="0.2">
      <c r="A145" t="s">
        <v>64</v>
      </c>
      <c r="C145" s="18">
        <v>45705.396999999997</v>
      </c>
      <c r="D145" s="18"/>
      <c r="E145">
        <f>+(C145-C$7)/C$8</f>
        <v>14911.970732884478</v>
      </c>
      <c r="F145">
        <f>ROUND(2*E145,0)/2</f>
        <v>14912</v>
      </c>
      <c r="G145">
        <f>C145-($C$7+$C$8*$F145)</f>
        <v>-3.6393760005012155E-2</v>
      </c>
      <c r="I145">
        <f>+G145</f>
        <v>-3.6393760005012155E-2</v>
      </c>
      <c r="O145">
        <f ca="1">+C$11+C$12*$F145</f>
        <v>-5.1094603833282237E-2</v>
      </c>
      <c r="Q145" s="1">
        <f>+C145-15018.5</f>
        <v>30686.896999999997</v>
      </c>
      <c r="R145" s="1"/>
      <c r="S145" s="1"/>
      <c r="T145" s="1"/>
    </row>
    <row r="146" spans="1:20" x14ac:dyDescent="0.2">
      <c r="A146" t="s">
        <v>64</v>
      </c>
      <c r="C146" s="18">
        <v>45705.398999999998</v>
      </c>
      <c r="D146" s="18"/>
      <c r="E146">
        <f>+(C146-C$7)/C$8</f>
        <v>14911.972341243467</v>
      </c>
      <c r="F146">
        <f>ROUND(2*E146,0)/2</f>
        <v>14912</v>
      </c>
      <c r="G146">
        <f>C146-($C$7+$C$8*$F146)</f>
        <v>-3.4393760004604701E-2</v>
      </c>
      <c r="I146">
        <f>+G146</f>
        <v>-3.4393760004604701E-2</v>
      </c>
      <c r="O146">
        <f ca="1">+C$11+C$12*$F146</f>
        <v>-5.1094603833282237E-2</v>
      </c>
      <c r="Q146" s="1">
        <f>+C146-15018.5</f>
        <v>30686.898999999998</v>
      </c>
      <c r="R146" s="1"/>
      <c r="S146" s="1"/>
      <c r="T146" s="1"/>
    </row>
    <row r="147" spans="1:20" x14ac:dyDescent="0.2">
      <c r="A147" t="s">
        <v>51</v>
      </c>
      <c r="C147" s="18">
        <v>45762.608</v>
      </c>
      <c r="D147" s="18" t="s">
        <v>16</v>
      </c>
      <c r="E147">
        <f>+(C147-C$7)/C$8</f>
        <v>14957.978645946372</v>
      </c>
      <c r="F147">
        <f>ROUND(2*E147,0)/2</f>
        <v>14958</v>
      </c>
      <c r="G147">
        <f>C147-($C$7+$C$8*$F147)</f>
        <v>-2.6553839998086914E-2</v>
      </c>
      <c r="I147">
        <f>+G147</f>
        <v>-2.6553839998086914E-2</v>
      </c>
      <c r="O147">
        <f ca="1">+C$11+C$12*$F147</f>
        <v>-5.1180480201407336E-2</v>
      </c>
      <c r="Q147" s="1">
        <f>+C147-15018.5</f>
        <v>30744.108</v>
      </c>
      <c r="R147" s="1"/>
      <c r="S147" s="1"/>
      <c r="T147" s="1"/>
    </row>
    <row r="148" spans="1:20" x14ac:dyDescent="0.2">
      <c r="A148" s="82" t="s">
        <v>886</v>
      </c>
      <c r="B148" s="82" t="s">
        <v>16</v>
      </c>
      <c r="C148" s="83">
        <v>45762.608079999998</v>
      </c>
      <c r="D148" s="84">
        <v>7.3999999999999999E-4</v>
      </c>
      <c r="E148">
        <f>+(C148-C$7)/C$8</f>
        <v>14957.97871028073</v>
      </c>
      <c r="F148">
        <f>ROUND(2*E148,0)/2</f>
        <v>14958</v>
      </c>
      <c r="G148">
        <f>C148-($C$7+$C$8*$F148)</f>
        <v>-2.6473840000107884E-2</v>
      </c>
      <c r="K148">
        <f>+G148</f>
        <v>-2.6473840000107884E-2</v>
      </c>
      <c r="O148">
        <f ca="1">+C$11+C$12*$F148</f>
        <v>-5.1180480201407336E-2</v>
      </c>
      <c r="Q148" s="1">
        <f>+C148-15018.5</f>
        <v>30744.108079999998</v>
      </c>
    </row>
    <row r="149" spans="1:20" x14ac:dyDescent="0.2">
      <c r="A149" t="s">
        <v>65</v>
      </c>
      <c r="C149" s="18">
        <v>45812.334999999999</v>
      </c>
      <c r="D149" s="18"/>
      <c r="E149">
        <f>+(C149-C$7)/C$8</f>
        <v>14997.968079671156</v>
      </c>
      <c r="F149">
        <f>ROUND(2*E149,0)/2</f>
        <v>14998</v>
      </c>
      <c r="G149">
        <f>C149-($C$7+$C$8*$F149)</f>
        <v>-3.969303999474505E-2</v>
      </c>
      <c r="I149">
        <f>+G149</f>
        <v>-3.969303999474505E-2</v>
      </c>
      <c r="O149">
        <f ca="1">+C$11+C$12*$F149</f>
        <v>-5.1255155304124812E-2</v>
      </c>
      <c r="Q149" s="1">
        <f>+C149-15018.5</f>
        <v>30793.834999999999</v>
      </c>
      <c r="R149" s="1"/>
      <c r="S149" s="1"/>
      <c r="T149" s="1"/>
    </row>
    <row r="150" spans="1:20" x14ac:dyDescent="0.2">
      <c r="A150" t="s">
        <v>51</v>
      </c>
      <c r="C150" s="18">
        <v>46028.709000000003</v>
      </c>
      <c r="D150" s="18" t="s">
        <v>16</v>
      </c>
      <c r="E150">
        <f>+(C150-C$7)/C$8</f>
        <v>15171.971613621863</v>
      </c>
      <c r="F150">
        <f>ROUND(2*E150,0)/2</f>
        <v>15172</v>
      </c>
      <c r="G150">
        <f>C150-($C$7+$C$8*$F150)</f>
        <v>-3.5298559996590484E-2</v>
      </c>
      <c r="I150">
        <f>+G150</f>
        <v>-3.5298559996590484E-2</v>
      </c>
      <c r="O150">
        <f ca="1">+C$11+C$12*$F150</f>
        <v>-5.1579992000945839E-2</v>
      </c>
      <c r="Q150" s="1">
        <f>+C150-15018.5</f>
        <v>31010.209000000003</v>
      </c>
      <c r="R150" s="1"/>
      <c r="S150" s="1"/>
      <c r="T150" s="1"/>
    </row>
    <row r="151" spans="1:20" x14ac:dyDescent="0.2">
      <c r="A151" t="s">
        <v>66</v>
      </c>
      <c r="C151" s="18">
        <v>46032.436999999998</v>
      </c>
      <c r="D151" s="18"/>
      <c r="E151">
        <f>+(C151-C$7)/C$8</f>
        <v>15174.969594777491</v>
      </c>
      <c r="F151">
        <f>ROUND(2*E151,0)/2</f>
        <v>15175</v>
      </c>
      <c r="G151">
        <f>C151-($C$7+$C$8*$F151)</f>
        <v>-3.780900000128895E-2</v>
      </c>
      <c r="I151">
        <f>+G151</f>
        <v>-3.780900000128895E-2</v>
      </c>
      <c r="O151">
        <f ca="1">+C$11+C$12*$F151</f>
        <v>-5.1585592633649646E-2</v>
      </c>
      <c r="Q151" s="1">
        <f>+C151-15018.5</f>
        <v>31013.936999999998</v>
      </c>
      <c r="R151" s="1"/>
      <c r="S151" s="1"/>
      <c r="T151" s="1"/>
    </row>
    <row r="152" spans="1:20" x14ac:dyDescent="0.2">
      <c r="A152" t="s">
        <v>67</v>
      </c>
      <c r="C152" s="18">
        <v>46078.451000000001</v>
      </c>
      <c r="D152" s="18"/>
      <c r="E152">
        <f>+(C152-C$7)/C$8</f>
        <v>15211.973110039065</v>
      </c>
      <c r="F152">
        <f>ROUND(2*E152,0)/2</f>
        <v>15212</v>
      </c>
      <c r="G152">
        <f>C152-($C$7+$C$8*$F152)</f>
        <v>-3.3437759993830696E-2</v>
      </c>
      <c r="I152">
        <f>+G152</f>
        <v>-3.3437759993830696E-2</v>
      </c>
      <c r="O152">
        <f ca="1">+C$11+C$12*$F152</f>
        <v>-5.1654667103663315E-2</v>
      </c>
      <c r="Q152" s="1">
        <f>+C152-15018.5</f>
        <v>31059.951000000001</v>
      </c>
      <c r="R152" s="1"/>
      <c r="S152" s="1"/>
      <c r="T152" s="1"/>
    </row>
    <row r="153" spans="1:20" x14ac:dyDescent="0.2">
      <c r="A153" t="s">
        <v>51</v>
      </c>
      <c r="C153" s="18">
        <v>46079.684999999998</v>
      </c>
      <c r="D153" s="18" t="s">
        <v>16</v>
      </c>
      <c r="E153">
        <f>+(C153-C$7)/C$8</f>
        <v>15212.965467535321</v>
      </c>
      <c r="F153">
        <f>ROUND(2*E153,0)/2</f>
        <v>15213</v>
      </c>
      <c r="G153">
        <f>C153-($C$7+$C$8*$F153)</f>
        <v>-4.2941239997162484E-2</v>
      </c>
      <c r="I153">
        <f>+G153</f>
        <v>-4.2941239997162484E-2</v>
      </c>
      <c r="O153">
        <f ca="1">+C$11+C$12*$F153</f>
        <v>-5.1656533981231254E-2</v>
      </c>
      <c r="Q153" s="1">
        <f>+C153-15018.5</f>
        <v>31061.184999999998</v>
      </c>
      <c r="R153" s="1"/>
      <c r="S153" s="1"/>
      <c r="T153" s="1"/>
    </row>
    <row r="154" spans="1:20" x14ac:dyDescent="0.2">
      <c r="A154" t="s">
        <v>67</v>
      </c>
      <c r="C154" s="18">
        <v>46093.368000000002</v>
      </c>
      <c r="D154" s="18"/>
      <c r="E154">
        <f>+(C154-C$7)/C$8</f>
        <v>15223.969055559059</v>
      </c>
      <c r="F154">
        <f>ROUND(2*E154,0)/2</f>
        <v>15224</v>
      </c>
      <c r="G154">
        <f>C154-($C$7+$C$8*$F154)</f>
        <v>-3.8479519993416034E-2</v>
      </c>
      <c r="I154">
        <f>+G154</f>
        <v>-3.8479519993416034E-2</v>
      </c>
      <c r="O154">
        <f ca="1">+C$11+C$12*$F154</f>
        <v>-5.1677069634478559E-2</v>
      </c>
      <c r="Q154" s="1">
        <f>+C154-15018.5</f>
        <v>31074.868000000002</v>
      </c>
      <c r="R154" s="1"/>
      <c r="S154" s="1"/>
      <c r="T154" s="1"/>
    </row>
    <row r="155" spans="1:20" x14ac:dyDescent="0.2">
      <c r="A155" t="s">
        <v>68</v>
      </c>
      <c r="C155" s="18">
        <v>46108.288</v>
      </c>
      <c r="D155" s="18"/>
      <c r="E155">
        <f>+(C155-C$7)/C$8</f>
        <v>15235.967413617533</v>
      </c>
      <c r="F155">
        <f>ROUND(2*E155,0)/2</f>
        <v>15236</v>
      </c>
      <c r="G155">
        <f>C155-($C$7+$C$8*$F155)</f>
        <v>-4.052127999602817E-2</v>
      </c>
      <c r="I155">
        <f>+G155</f>
        <v>-4.052127999602817E-2</v>
      </c>
      <c r="O155">
        <f ca="1">+C$11+C$12*$F155</f>
        <v>-5.1699472165293803E-2</v>
      </c>
      <c r="Q155" s="1">
        <f>+C155-15018.5</f>
        <v>31089.788</v>
      </c>
      <c r="R155" s="1"/>
      <c r="S155" s="1"/>
      <c r="T155" s="1"/>
    </row>
    <row r="156" spans="1:20" x14ac:dyDescent="0.2">
      <c r="A156" t="s">
        <v>67</v>
      </c>
      <c r="C156" s="18">
        <v>46119.481</v>
      </c>
      <c r="D156" s="18"/>
      <c r="E156">
        <f>+(C156-C$7)/C$8</f>
        <v>15244.968594699872</v>
      </c>
      <c r="F156">
        <f>ROUND(2*E156,0)/2</f>
        <v>15245</v>
      </c>
      <c r="G156">
        <f>C156-($C$7+$C$8*$F156)</f>
        <v>-3.9052599997376092E-2</v>
      </c>
      <c r="I156">
        <f>+G156</f>
        <v>-3.9052599997376092E-2</v>
      </c>
      <c r="O156">
        <f ca="1">+C$11+C$12*$F156</f>
        <v>-5.1716274063405232E-2</v>
      </c>
      <c r="Q156" s="1">
        <f>+C156-15018.5</f>
        <v>31100.981</v>
      </c>
      <c r="R156" s="1"/>
      <c r="S156" s="1"/>
      <c r="T156" s="1"/>
    </row>
    <row r="157" spans="1:20" x14ac:dyDescent="0.2">
      <c r="A157" t="s">
        <v>51</v>
      </c>
      <c r="C157" s="18">
        <v>46140.622000000003</v>
      </c>
      <c r="D157" s="18" t="s">
        <v>16</v>
      </c>
      <c r="E157">
        <f>+(C157-C$7)/C$8</f>
        <v>15261.969753393858</v>
      </c>
      <c r="F157">
        <f>ROUND(2*E157,0)/2</f>
        <v>15262</v>
      </c>
      <c r="G157">
        <f>C157-($C$7+$C$8*$F157)</f>
        <v>-3.7611759995343164E-2</v>
      </c>
      <c r="I157">
        <f>+G157</f>
        <v>-3.7611759995343164E-2</v>
      </c>
      <c r="O157">
        <f ca="1">+C$11+C$12*$F157</f>
        <v>-5.1748010982060159E-2</v>
      </c>
      <c r="Q157" s="1">
        <f>+C157-15018.5</f>
        <v>31122.122000000003</v>
      </c>
      <c r="R157" s="1"/>
      <c r="S157" s="1"/>
      <c r="T157" s="1"/>
    </row>
    <row r="158" spans="1:20" x14ac:dyDescent="0.2">
      <c r="A158" t="s">
        <v>51</v>
      </c>
      <c r="C158" s="18">
        <v>46150.572</v>
      </c>
      <c r="D158" s="18" t="s">
        <v>16</v>
      </c>
      <c r="E158">
        <f>+(C158-C$7)/C$8</f>
        <v>15269.971339364487</v>
      </c>
      <c r="F158">
        <f>ROUND(2*E158,0)/2</f>
        <v>15270</v>
      </c>
      <c r="G158">
        <f>C158-($C$7+$C$8*$F158)</f>
        <v>-3.5639599998830818E-2</v>
      </c>
      <c r="I158">
        <f>+G158</f>
        <v>-3.5639599998830818E-2</v>
      </c>
      <c r="O158">
        <f ca="1">+C$11+C$12*$F158</f>
        <v>-5.1762946002603658E-2</v>
      </c>
      <c r="Q158" s="1">
        <f>+C158-15018.5</f>
        <v>31132.072</v>
      </c>
      <c r="R158" s="1"/>
      <c r="S158" s="1"/>
      <c r="T158" s="1"/>
    </row>
    <row r="159" spans="1:20" x14ac:dyDescent="0.2">
      <c r="A159" t="s">
        <v>69</v>
      </c>
      <c r="C159" s="18">
        <v>46349.523999999998</v>
      </c>
      <c r="D159" s="18"/>
      <c r="E159">
        <f>+(C159-C$7)/C$8</f>
        <v>15429.964458161387</v>
      </c>
      <c r="F159">
        <f>ROUND(2*E159,0)/2</f>
        <v>15430</v>
      </c>
      <c r="G159">
        <f>C159-($C$7+$C$8*$F159)</f>
        <v>-4.4196399998327252E-2</v>
      </c>
      <c r="I159">
        <f>+G159</f>
        <v>-4.4196399998327252E-2</v>
      </c>
      <c r="O159">
        <f ca="1">+C$11+C$12*$F159</f>
        <v>-5.2061646413473564E-2</v>
      </c>
      <c r="Q159" s="1">
        <f>+C159-15018.5</f>
        <v>31331.023999999998</v>
      </c>
      <c r="R159" s="1"/>
      <c r="S159" s="1"/>
      <c r="T159" s="1"/>
    </row>
    <row r="160" spans="1:20" x14ac:dyDescent="0.2">
      <c r="A160" t="s">
        <v>51</v>
      </c>
      <c r="C160" s="18">
        <v>46431.593999999997</v>
      </c>
      <c r="D160" s="18" t="s">
        <v>16</v>
      </c>
      <c r="E160">
        <f>+(C160-C$7)/C$8</f>
        <v>15495.963469277945</v>
      </c>
      <c r="F160">
        <f>ROUND(2*E160,0)/2</f>
        <v>15496</v>
      </c>
      <c r="G160">
        <f>C160-($C$7+$C$8*$F160)</f>
        <v>-4.5426080003380775E-2</v>
      </c>
      <c r="I160">
        <f>+G160</f>
        <v>-4.5426080003380775E-2</v>
      </c>
      <c r="O160">
        <f ca="1">+C$11+C$12*$F160</f>
        <v>-5.2184860332957397E-2</v>
      </c>
      <c r="Q160" s="1">
        <f>+C160-15018.5</f>
        <v>31413.093999999997</v>
      </c>
      <c r="R160" s="1"/>
      <c r="S160" s="1"/>
      <c r="T160" s="1"/>
    </row>
    <row r="161" spans="1:20" x14ac:dyDescent="0.2">
      <c r="A161" s="82" t="s">
        <v>886</v>
      </c>
      <c r="B161" s="82" t="s">
        <v>16</v>
      </c>
      <c r="C161" s="83">
        <v>46436.574739999996</v>
      </c>
      <c r="D161" s="84">
        <v>8.4000000000000003E-4</v>
      </c>
      <c r="E161">
        <f>+(C161-C$7)/C$8</f>
        <v>15499.96887825356</v>
      </c>
      <c r="F161">
        <f>ROUND(2*E161,0)/2</f>
        <v>15500</v>
      </c>
      <c r="G161">
        <f>C161-($C$7+$C$8*$F161)</f>
        <v>-3.8700000004610047E-2</v>
      </c>
      <c r="K161">
        <f>+G161</f>
        <v>-3.8700000004610047E-2</v>
      </c>
      <c r="O161">
        <f ca="1">+C$11+C$12*$F161</f>
        <v>-5.219232784322915E-2</v>
      </c>
      <c r="Q161" s="1">
        <f>+C161-15018.5</f>
        <v>31418.074739999996</v>
      </c>
    </row>
    <row r="162" spans="1:20" x14ac:dyDescent="0.2">
      <c r="A162" t="s">
        <v>51</v>
      </c>
      <c r="C162" s="18">
        <v>46436.574999999997</v>
      </c>
      <c r="D162" s="18" t="s">
        <v>16</v>
      </c>
      <c r="E162">
        <f>+(C162-C$7)/C$8</f>
        <v>15499.969087340229</v>
      </c>
      <c r="F162">
        <f>ROUND(2*E162,0)/2</f>
        <v>15500</v>
      </c>
      <c r="G162">
        <f>C162-($C$7+$C$8*$F162)</f>
        <v>-3.8440000003902242E-2</v>
      </c>
      <c r="I162">
        <f>+G162</f>
        <v>-3.8440000003902242E-2</v>
      </c>
      <c r="O162">
        <f ca="1">+C$11+C$12*$F162</f>
        <v>-5.219232784322915E-2</v>
      </c>
      <c r="Q162" s="1">
        <f>+C162-15018.5</f>
        <v>31418.074999999997</v>
      </c>
      <c r="R162" s="1"/>
      <c r="S162" s="1"/>
      <c r="T162" s="1"/>
    </row>
    <row r="163" spans="1:20" x14ac:dyDescent="0.2">
      <c r="A163" t="s">
        <v>51</v>
      </c>
      <c r="C163" s="18">
        <v>46441.548000000003</v>
      </c>
      <c r="D163" s="18" t="s">
        <v>16</v>
      </c>
      <c r="E163">
        <f>+(C163-C$7)/C$8</f>
        <v>15503.96827196656</v>
      </c>
      <c r="F163">
        <f>ROUND(2*E163,0)/2</f>
        <v>15504</v>
      </c>
      <c r="G163">
        <f>C163-($C$7+$C$8*$F163)</f>
        <v>-3.9453919998777565E-2</v>
      </c>
      <c r="I163">
        <f>+G163</f>
        <v>-3.9453919998777565E-2</v>
      </c>
      <c r="O163">
        <f ca="1">+C$11+C$12*$F163</f>
        <v>-5.2199795353500895E-2</v>
      </c>
      <c r="Q163" s="1">
        <f>+C163-15018.5</f>
        <v>31423.048000000003</v>
      </c>
      <c r="R163" s="1"/>
      <c r="S163" s="1"/>
      <c r="T163" s="1"/>
    </row>
    <row r="164" spans="1:20" x14ac:dyDescent="0.2">
      <c r="A164" t="s">
        <v>51</v>
      </c>
      <c r="C164" s="18">
        <v>46442.790999999997</v>
      </c>
      <c r="D164" s="18" t="s">
        <v>16</v>
      </c>
      <c r="E164">
        <f>+(C164-C$7)/C$8</f>
        <v>15504.967867078263</v>
      </c>
      <c r="F164">
        <f>ROUND(2*E164,0)/2</f>
        <v>15505</v>
      </c>
      <c r="G164">
        <f>C164-($C$7+$C$8*$F164)</f>
        <v>-3.995740000391379E-2</v>
      </c>
      <c r="I164">
        <f>+G164</f>
        <v>-3.995740000391379E-2</v>
      </c>
      <c r="O164">
        <f ca="1">+C$11+C$12*$F164</f>
        <v>-5.2201662231068834E-2</v>
      </c>
      <c r="Q164" s="1">
        <f>+C164-15018.5</f>
        <v>31424.290999999997</v>
      </c>
      <c r="R164" s="1"/>
      <c r="S164" s="1"/>
      <c r="T164" s="1"/>
    </row>
    <row r="165" spans="1:20" x14ac:dyDescent="0.2">
      <c r="A165" t="s">
        <v>70</v>
      </c>
      <c r="C165" s="18">
        <v>46517.404000000002</v>
      </c>
      <c r="D165" s="18"/>
      <c r="E165">
        <f>+(C165-C$7)/C$8</f>
        <v>15564.970111704073</v>
      </c>
      <c r="F165">
        <f>ROUND(2*E165,0)/2</f>
        <v>15565</v>
      </c>
      <c r="G165">
        <f>C165-($C$7+$C$8*$F165)</f>
        <v>-3.7166199996136129E-2</v>
      </c>
      <c r="I165">
        <f>+G165</f>
        <v>-3.7166199996136129E-2</v>
      </c>
      <c r="O165">
        <f ca="1">+C$11+C$12*$F165</f>
        <v>-5.2313674885145045E-2</v>
      </c>
      <c r="Q165" s="1">
        <f>+C165-15018.5</f>
        <v>31498.904000000002</v>
      </c>
      <c r="R165" s="1"/>
      <c r="S165" s="1"/>
      <c r="T165" s="1"/>
    </row>
    <row r="166" spans="1:20" x14ac:dyDescent="0.2">
      <c r="A166" t="s">
        <v>71</v>
      </c>
      <c r="C166" s="18">
        <v>46762.375</v>
      </c>
      <c r="D166" s="18"/>
      <c r="E166">
        <f>+(C166-C$7)/C$8</f>
        <v>15761.970766660019</v>
      </c>
      <c r="F166">
        <f>ROUND(2*E166,0)/2</f>
        <v>15762</v>
      </c>
      <c r="G166">
        <f>C166-($C$7+$C$8*$F166)</f>
        <v>-3.635175999806961E-2</v>
      </c>
      <c r="I166">
        <f>+G166</f>
        <v>-3.635175999806961E-2</v>
      </c>
      <c r="O166">
        <f ca="1">+C$11+C$12*$F166</f>
        <v>-5.2681449766028621E-2</v>
      </c>
      <c r="Q166" s="1">
        <f>+C166-15018.5</f>
        <v>31743.875</v>
      </c>
      <c r="R166" s="1"/>
      <c r="S166" s="1"/>
      <c r="T166" s="1"/>
    </row>
    <row r="167" spans="1:20" x14ac:dyDescent="0.2">
      <c r="A167" t="s">
        <v>72</v>
      </c>
      <c r="C167" s="18">
        <v>46854.398000000001</v>
      </c>
      <c r="D167" s="18"/>
      <c r="E167">
        <f>+(C167-C$7)/C$8</f>
        <v>15835.973776285693</v>
      </c>
      <c r="F167">
        <f>ROUND(2*E167,0)/2</f>
        <v>15836</v>
      </c>
      <c r="G167">
        <f>C167-($C$7+$C$8*$F167)</f>
        <v>-3.2609279995085672E-2</v>
      </c>
      <c r="I167">
        <f>+G167</f>
        <v>-3.2609279995085672E-2</v>
      </c>
      <c r="O167">
        <f ca="1">+C$11+C$12*$F167</f>
        <v>-5.2819598706055959E-2</v>
      </c>
      <c r="Q167" s="1">
        <f>+C167-15018.5</f>
        <v>31835.898000000001</v>
      </c>
      <c r="R167" s="1"/>
      <c r="S167" s="1"/>
      <c r="T167" s="1"/>
    </row>
    <row r="168" spans="1:20" x14ac:dyDescent="0.2">
      <c r="A168" t="s">
        <v>73</v>
      </c>
      <c r="C168" s="18">
        <v>47156.555999999997</v>
      </c>
      <c r="D168" s="18"/>
      <c r="E168">
        <f>+(C168-C$7)/C$8</f>
        <v>16078.963043995662</v>
      </c>
      <c r="F168">
        <f>ROUND(2*E168,0)/2</f>
        <v>16079</v>
      </c>
      <c r="G168">
        <f>C168-($C$7+$C$8*$F168)</f>
        <v>-4.5954920002259314E-2</v>
      </c>
      <c r="I168">
        <f>+G168</f>
        <v>-4.5954920002259314E-2</v>
      </c>
      <c r="O168">
        <f ca="1">+C$11+C$12*$F168</f>
        <v>-5.3273249955064626E-2</v>
      </c>
      <c r="Q168" s="1">
        <f>+C168-15018.5</f>
        <v>32138.055999999997</v>
      </c>
      <c r="R168" s="1"/>
      <c r="S168" s="1"/>
      <c r="T168" s="1"/>
    </row>
    <row r="169" spans="1:20" x14ac:dyDescent="0.2">
      <c r="A169" t="s">
        <v>74</v>
      </c>
      <c r="C169" s="18">
        <v>47212.512999999999</v>
      </c>
      <c r="D169" s="18"/>
      <c r="E169">
        <f>+(C169-C$7)/C$8</f>
        <v>16123.962515971407</v>
      </c>
      <c r="F169">
        <f>ROUND(2*E169,0)/2</f>
        <v>16124</v>
      </c>
      <c r="G169">
        <f>C169-($C$7+$C$8*$F169)</f>
        <v>-4.661152000335278E-2</v>
      </c>
      <c r="I169">
        <f>+G169</f>
        <v>-4.661152000335278E-2</v>
      </c>
      <c r="O169">
        <f ca="1">+C$11+C$12*$F169</f>
        <v>-5.3357259445621787E-2</v>
      </c>
      <c r="Q169" s="1">
        <f>+C169-15018.5</f>
        <v>32194.012999999999</v>
      </c>
      <c r="R169" s="1"/>
      <c r="S169" s="1"/>
      <c r="T169" s="1"/>
    </row>
    <row r="170" spans="1:20" x14ac:dyDescent="0.2">
      <c r="A170" t="s">
        <v>75</v>
      </c>
      <c r="C170" s="18">
        <v>47232.413</v>
      </c>
      <c r="D170" s="18"/>
      <c r="E170">
        <f>+(C170-C$7)/C$8</f>
        <v>16139.965687912672</v>
      </c>
      <c r="F170">
        <f>ROUND(2*E170,0)/2</f>
        <v>16140</v>
      </c>
      <c r="G170">
        <f>C170-($C$7+$C$8*$F170)</f>
        <v>-4.266720000305213E-2</v>
      </c>
      <c r="I170">
        <f>+G170</f>
        <v>-4.266720000305213E-2</v>
      </c>
      <c r="O170">
        <f ca="1">+C$11+C$12*$F170</f>
        <v>-5.3387129486708776E-2</v>
      </c>
      <c r="Q170" s="1">
        <f>+C170-15018.5</f>
        <v>32213.913</v>
      </c>
      <c r="R170" s="1"/>
      <c r="S170" s="1"/>
      <c r="T170" s="1"/>
    </row>
    <row r="171" spans="1:20" x14ac:dyDescent="0.2">
      <c r="A171" t="s">
        <v>75</v>
      </c>
      <c r="C171" s="18">
        <v>47247.330999999998</v>
      </c>
      <c r="D171" s="18"/>
      <c r="E171">
        <f>+(C171-C$7)/C$8</f>
        <v>16151.962437612156</v>
      </c>
      <c r="F171">
        <f>ROUND(2*E171,0)/2</f>
        <v>16152</v>
      </c>
      <c r="G171">
        <f>C171-($C$7+$C$8*$F171)</f>
        <v>-4.670896000607172E-2</v>
      </c>
      <c r="I171">
        <f>+G171</f>
        <v>-4.670896000607172E-2</v>
      </c>
      <c r="O171">
        <f ca="1">+C$11+C$12*$F171</f>
        <v>-5.340953201752402E-2</v>
      </c>
      <c r="Q171" s="1">
        <f>+C171-15018.5</f>
        <v>32228.830999999998</v>
      </c>
      <c r="R171" s="1"/>
      <c r="S171" s="1"/>
      <c r="T171" s="1"/>
    </row>
    <row r="172" spans="1:20" x14ac:dyDescent="0.2">
      <c r="A172" t="s">
        <v>76</v>
      </c>
      <c r="C172" s="18">
        <v>47432.608</v>
      </c>
      <c r="D172" s="18"/>
      <c r="E172">
        <f>+(C172-C$7)/C$8</f>
        <v>16300.958401821281</v>
      </c>
      <c r="F172">
        <f>ROUND(2*E172,0)/2</f>
        <v>16301</v>
      </c>
      <c r="G172">
        <f>C172-($C$7+$C$8*$F172)</f>
        <v>-5.1727480000408832E-2</v>
      </c>
      <c r="I172">
        <f>+G172</f>
        <v>-5.1727480000408832E-2</v>
      </c>
      <c r="O172">
        <f ca="1">+C$11+C$12*$F172</f>
        <v>-5.3687696775146621E-2</v>
      </c>
      <c r="Q172" s="1">
        <f>+C172-15018.5</f>
        <v>32414.108</v>
      </c>
      <c r="R172" s="1"/>
      <c r="S172" s="1"/>
      <c r="T172" s="1"/>
    </row>
    <row r="173" spans="1:20" x14ac:dyDescent="0.2">
      <c r="A173" t="s">
        <v>77</v>
      </c>
      <c r="C173" s="18">
        <v>47523.394999999997</v>
      </c>
      <c r="D173" s="18"/>
      <c r="E173">
        <f>+(C173-C$7)/C$8</f>
        <v>16373.967445591707</v>
      </c>
      <c r="F173">
        <f>ROUND(2*E173,0)/2</f>
        <v>16374</v>
      </c>
      <c r="G173">
        <f>C173-($C$7+$C$8*$F173)</f>
        <v>-4.0481520001776516E-2</v>
      </c>
      <c r="I173">
        <f>+G173</f>
        <v>-4.0481520001776516E-2</v>
      </c>
      <c r="O173">
        <f ca="1">+C$11+C$12*$F173</f>
        <v>-5.3823978837606021E-2</v>
      </c>
      <c r="Q173" s="1">
        <f>+C173-15018.5</f>
        <v>32504.894999999997</v>
      </c>
      <c r="R173" s="1"/>
      <c r="S173" s="1"/>
      <c r="T173" s="1"/>
    </row>
    <row r="174" spans="1:20" x14ac:dyDescent="0.2">
      <c r="A174" t="s">
        <v>51</v>
      </c>
      <c r="C174" s="18">
        <v>47539.565000000002</v>
      </c>
      <c r="D174" s="18" t="s">
        <v>16</v>
      </c>
      <c r="E174">
        <f>+(C174-C$7)/C$8</f>
        <v>16386.971028018357</v>
      </c>
      <c r="F174">
        <f>ROUND(2*E174,0)/2</f>
        <v>16387</v>
      </c>
      <c r="G174">
        <f>C174-($C$7+$C$8*$F174)</f>
        <v>-3.6026759997184854E-2</v>
      </c>
      <c r="I174">
        <f>+G174</f>
        <v>-3.6026759997184854E-2</v>
      </c>
      <c r="O174">
        <f ca="1">+C$11+C$12*$F174</f>
        <v>-5.3848248245989203E-2</v>
      </c>
      <c r="Q174" s="1">
        <f>+C174-15018.5</f>
        <v>32521.065000000002</v>
      </c>
      <c r="R174" s="1"/>
      <c r="S174" s="1"/>
      <c r="T174" s="1"/>
    </row>
    <row r="175" spans="1:20" x14ac:dyDescent="0.2">
      <c r="A175" s="82" t="s">
        <v>886</v>
      </c>
      <c r="B175" s="82" t="s">
        <v>16</v>
      </c>
      <c r="C175" s="83">
        <v>47539.565499999997</v>
      </c>
      <c r="D175" s="84">
        <v>1.1999999999999999E-3</v>
      </c>
      <c r="E175">
        <f>+(C175-C$7)/C$8</f>
        <v>16386.9714301081</v>
      </c>
      <c r="F175">
        <f>ROUND(2*E175,0)/2</f>
        <v>16387</v>
      </c>
      <c r="G175">
        <f>C175-($C$7+$C$8*$F175)</f>
        <v>-3.5526760002539959E-2</v>
      </c>
      <c r="K175">
        <f>+G175</f>
        <v>-3.5526760002539959E-2</v>
      </c>
      <c r="O175">
        <f ca="1">+C$11+C$12*$F175</f>
        <v>-5.3848248245989203E-2</v>
      </c>
      <c r="Q175" s="1">
        <f>+C175-15018.5</f>
        <v>32521.065499999997</v>
      </c>
    </row>
    <row r="176" spans="1:20" x14ac:dyDescent="0.2">
      <c r="A176" t="s">
        <v>77</v>
      </c>
      <c r="C176" s="18">
        <v>47554.476000000002</v>
      </c>
      <c r="D176" s="18"/>
      <c r="E176">
        <f>+(C176-C$7)/C$8</f>
        <v>16398.962148461382</v>
      </c>
      <c r="F176">
        <f>ROUND(2*E176,0)/2</f>
        <v>16399</v>
      </c>
      <c r="G176">
        <f>C176-($C$7+$C$8*$F176)</f>
        <v>-4.7068519997992553E-2</v>
      </c>
      <c r="I176">
        <f>+G176</f>
        <v>-4.7068519997992553E-2</v>
      </c>
      <c r="O176">
        <f ca="1">+C$11+C$12*$F176</f>
        <v>-5.3870650776804446E-2</v>
      </c>
      <c r="Q176" s="1">
        <f>+C176-15018.5</f>
        <v>32535.976000000002</v>
      </c>
      <c r="R176" s="1"/>
      <c r="S176" s="1"/>
      <c r="T176" s="1"/>
    </row>
    <row r="177" spans="1:20" x14ac:dyDescent="0.2">
      <c r="A177" t="s">
        <v>77</v>
      </c>
      <c r="C177" s="18">
        <v>47564.423000000003</v>
      </c>
      <c r="D177" s="18"/>
      <c r="E177">
        <f>+(C177-C$7)/C$8</f>
        <v>16406.96132189353</v>
      </c>
      <c r="F177">
        <f>ROUND(2*E177,0)/2</f>
        <v>16407</v>
      </c>
      <c r="G177">
        <f>C177-($C$7+$C$8*$F177)</f>
        <v>-4.8096359998453408E-2</v>
      </c>
      <c r="I177">
        <f>+G177</f>
        <v>-4.8096359998453408E-2</v>
      </c>
      <c r="O177">
        <f ca="1">+C$11+C$12*$F177</f>
        <v>-5.3885585797347937E-2</v>
      </c>
      <c r="Q177" s="1">
        <f>+C177-15018.5</f>
        <v>32545.923000000003</v>
      </c>
      <c r="R177" s="1"/>
      <c r="S177" s="1"/>
      <c r="T177" s="1"/>
    </row>
    <row r="178" spans="1:20" x14ac:dyDescent="0.2">
      <c r="A178" t="s">
        <v>77</v>
      </c>
      <c r="C178" s="18">
        <v>47569.4</v>
      </c>
      <c r="D178" s="18"/>
      <c r="E178">
        <f>+(C178-C$7)/C$8</f>
        <v>16410.963723237834</v>
      </c>
      <c r="F178">
        <f>ROUND(2*E178,0)/2</f>
        <v>16411</v>
      </c>
      <c r="G178">
        <f>C178-($C$7+$C$8*$F178)</f>
        <v>-4.5110279992513824E-2</v>
      </c>
      <c r="I178">
        <f>+G178</f>
        <v>-4.5110279992513824E-2</v>
      </c>
      <c r="O178">
        <f ca="1">+C$11+C$12*$F178</f>
        <v>-5.389305330761969E-2</v>
      </c>
      <c r="Q178" s="1">
        <f>+C178-15018.5</f>
        <v>32550.9</v>
      </c>
      <c r="R178" s="1"/>
      <c r="S178" s="1"/>
      <c r="T178" s="1"/>
    </row>
    <row r="179" spans="1:20" x14ac:dyDescent="0.2">
      <c r="A179" t="s">
        <v>77</v>
      </c>
      <c r="C179" s="18">
        <v>47615.394999999997</v>
      </c>
      <c r="D179" s="18"/>
      <c r="E179">
        <f>+(C179-C$7)/C$8</f>
        <v>16447.951959089005</v>
      </c>
      <c r="F179">
        <f>ROUND(2*E179,0)/2</f>
        <v>16448</v>
      </c>
      <c r="G179">
        <f>C179-($C$7+$C$8*$F179)</f>
        <v>-5.9739039999840315E-2</v>
      </c>
      <c r="I179">
        <f>+G179</f>
        <v>-5.9739039999840315E-2</v>
      </c>
      <c r="O179">
        <f ca="1">+C$11+C$12*$F179</f>
        <v>-5.3962127777633352E-2</v>
      </c>
      <c r="Q179" s="1">
        <f>+C179-15018.5</f>
        <v>32596.894999999997</v>
      </c>
      <c r="R179" s="1"/>
      <c r="S179" s="1"/>
      <c r="T179" s="1"/>
    </row>
    <row r="180" spans="1:20" x14ac:dyDescent="0.2">
      <c r="A180" t="s">
        <v>78</v>
      </c>
      <c r="C180" s="18">
        <v>47891.464</v>
      </c>
      <c r="D180" s="18"/>
      <c r="E180">
        <f>+(C180-C$7)/C$8</f>
        <v>16669.960987966035</v>
      </c>
      <c r="F180">
        <f>ROUND(2*E180,0)/2</f>
        <v>16670</v>
      </c>
      <c r="G180">
        <f>C180-($C$7+$C$8*$F180)</f>
        <v>-4.8511599998164456E-2</v>
      </c>
      <c r="I180">
        <f>+G180</f>
        <v>-4.8511599998164456E-2</v>
      </c>
      <c r="O180">
        <f ca="1">+C$11+C$12*$F180</f>
        <v>-5.4376574597715346E-2</v>
      </c>
      <c r="Q180" s="1">
        <f>+C180-15018.5</f>
        <v>32872.964</v>
      </c>
      <c r="R180" s="1"/>
      <c r="S180" s="1"/>
      <c r="T180" s="1"/>
    </row>
    <row r="181" spans="1:20" x14ac:dyDescent="0.2">
      <c r="A181" t="s">
        <v>79</v>
      </c>
      <c r="C181" s="18">
        <v>47921.326000000001</v>
      </c>
      <c r="D181" s="18"/>
      <c r="E181">
        <f>+(C181-C$7)/C$8</f>
        <v>16693.975396031863</v>
      </c>
      <c r="F181">
        <f>ROUND(2*E181,0)/2</f>
        <v>16694</v>
      </c>
      <c r="G181">
        <f>C181-($C$7+$C$8*$F181)</f>
        <v>-3.0595119998906739E-2</v>
      </c>
      <c r="I181">
        <f>+G181</f>
        <v>-3.0595119998906739E-2</v>
      </c>
      <c r="O181">
        <f ca="1">+C$11+C$12*$F181</f>
        <v>-5.4421379659345834E-2</v>
      </c>
      <c r="Q181" s="1">
        <f>+C181-15018.5</f>
        <v>32902.826000000001</v>
      </c>
      <c r="R181" s="1"/>
      <c r="S181" s="1"/>
      <c r="T181" s="1"/>
    </row>
    <row r="182" spans="1:20" x14ac:dyDescent="0.2">
      <c r="A182" t="s">
        <v>78</v>
      </c>
      <c r="C182" s="18">
        <v>47947.413</v>
      </c>
      <c r="D182" s="18"/>
      <c r="E182">
        <f>+(C182-C$7)/C$8</f>
        <v>16714.95402650582</v>
      </c>
      <c r="F182">
        <f>ROUND(2*E182,0)/2</f>
        <v>16715</v>
      </c>
      <c r="G182">
        <f>C182-($C$7+$C$8*$F182)</f>
        <v>-5.7168200000887737E-2</v>
      </c>
      <c r="I182">
        <f>+G182</f>
        <v>-5.7168200000887737E-2</v>
      </c>
      <c r="O182">
        <f ca="1">+C$11+C$12*$F182</f>
        <v>-5.4460584088272507E-2</v>
      </c>
      <c r="Q182" s="1">
        <f>+C182-15018.5</f>
        <v>32928.913</v>
      </c>
      <c r="R182" s="1"/>
      <c r="S182" s="1"/>
      <c r="T182" s="1"/>
    </row>
    <row r="183" spans="1:20" x14ac:dyDescent="0.2">
      <c r="A183" t="s">
        <v>78</v>
      </c>
      <c r="C183" s="18">
        <v>47967.32</v>
      </c>
      <c r="D183" s="18"/>
      <c r="E183">
        <f>+(C183-C$7)/C$8</f>
        <v>16730.962827703548</v>
      </c>
      <c r="F183">
        <f>ROUND(2*E183,0)/2</f>
        <v>16731</v>
      </c>
      <c r="G183">
        <f>C183-($C$7+$C$8*$F183)</f>
        <v>-4.6223880002798978E-2</v>
      </c>
      <c r="I183">
        <f>+G183</f>
        <v>-4.6223880002798978E-2</v>
      </c>
      <c r="O183">
        <f ca="1">+C$11+C$12*$F183</f>
        <v>-5.4490454129359503E-2</v>
      </c>
      <c r="Q183" s="1">
        <f>+C183-15018.5</f>
        <v>32948.82</v>
      </c>
      <c r="R183" s="1"/>
      <c r="S183" s="1"/>
      <c r="T183" s="1"/>
    </row>
    <row r="184" spans="1:20" x14ac:dyDescent="0.2">
      <c r="A184" t="s">
        <v>80</v>
      </c>
      <c r="C184" s="18">
        <v>48003.379000000001</v>
      </c>
      <c r="D184" s="18"/>
      <c r="E184">
        <f>+(C184-C$7)/C$8</f>
        <v>16759.960736097015</v>
      </c>
      <c r="F184">
        <f>ROUND(2*E184,0)/2</f>
        <v>16760</v>
      </c>
      <c r="G184">
        <f>C184-($C$7+$C$8*$F184)</f>
        <v>-4.882480000378564E-2</v>
      </c>
      <c r="I184">
        <f>+G184</f>
        <v>-4.882480000378564E-2</v>
      </c>
      <c r="O184">
        <f ca="1">+C$11+C$12*$F184</f>
        <v>-5.4544593578829674E-2</v>
      </c>
      <c r="Q184" s="1">
        <f>+C184-15018.5</f>
        <v>32984.879000000001</v>
      </c>
      <c r="R184" s="1"/>
      <c r="S184" s="1"/>
      <c r="T184" s="1"/>
    </row>
    <row r="185" spans="1:20" x14ac:dyDescent="0.2">
      <c r="A185" s="82" t="s">
        <v>886</v>
      </c>
      <c r="B185" s="82" t="s">
        <v>16</v>
      </c>
      <c r="C185" s="83">
        <v>48295.610189999999</v>
      </c>
      <c r="D185" s="84">
        <v>9.7000000000000005E-4</v>
      </c>
      <c r="E185">
        <f>+(C185-C$7)/C$8</f>
        <v>16994.967066758833</v>
      </c>
      <c r="F185">
        <f>ROUND(2*E185,0)/2</f>
        <v>16995</v>
      </c>
      <c r="G185">
        <f>C185-($C$7+$C$8*$F185)</f>
        <v>-4.0952600000309758E-2</v>
      </c>
      <c r="K185">
        <f>+G185</f>
        <v>-4.0952600000309758E-2</v>
      </c>
      <c r="O185">
        <f ca="1">+C$11+C$12*$F185</f>
        <v>-5.498330980729485E-2</v>
      </c>
      <c r="Q185" s="1">
        <f>+C185-15018.5</f>
        <v>33277.110189999999</v>
      </c>
    </row>
    <row r="186" spans="1:20" x14ac:dyDescent="0.2">
      <c r="A186" t="s">
        <v>51</v>
      </c>
      <c r="C186" s="18">
        <v>48295.612000000001</v>
      </c>
      <c r="D186" s="18" t="s">
        <v>16</v>
      </c>
      <c r="E186">
        <f>+(C186-C$7)/C$8</f>
        <v>16994.968522323717</v>
      </c>
      <c r="F186">
        <f>ROUND(2*E186,0)/2</f>
        <v>16995</v>
      </c>
      <c r="G186">
        <f>C186-($C$7+$C$8*$F186)</f>
        <v>-3.9142599998740479E-2</v>
      </c>
      <c r="I186">
        <f>+G186</f>
        <v>-3.9142599998740479E-2</v>
      </c>
      <c r="O186">
        <f ca="1">+C$11+C$12*$F186</f>
        <v>-5.498330980729485E-2</v>
      </c>
      <c r="Q186" s="1">
        <f>+C186-15018.5</f>
        <v>33277.112000000001</v>
      </c>
      <c r="R186" s="1"/>
      <c r="S186" s="1"/>
      <c r="T186" s="1"/>
    </row>
    <row r="187" spans="1:20" x14ac:dyDescent="0.2">
      <c r="A187" t="s">
        <v>81</v>
      </c>
      <c r="C187" s="18">
        <v>48309.279999999999</v>
      </c>
      <c r="D187" s="18">
        <v>7.0000000000000001E-3</v>
      </c>
      <c r="E187">
        <f>+(C187-C$7)/C$8</f>
        <v>17005.960047655033</v>
      </c>
      <c r="F187">
        <f>ROUND(2*E187,0)/2</f>
        <v>17006</v>
      </c>
      <c r="G187">
        <f>C187-($C$7+$C$8*$F187)</f>
        <v>-4.968088000168791E-2</v>
      </c>
      <c r="I187">
        <f>+G187</f>
        <v>-4.968088000168791E-2</v>
      </c>
      <c r="O187">
        <f ca="1">+C$11+C$12*$F187</f>
        <v>-5.5003845460542156E-2</v>
      </c>
      <c r="Q187" s="1">
        <f>+C187-15018.5</f>
        <v>33290.78</v>
      </c>
      <c r="R187" s="1"/>
      <c r="S187" s="1"/>
      <c r="T187" s="1"/>
    </row>
    <row r="188" spans="1:20" x14ac:dyDescent="0.2">
      <c r="A188" t="s">
        <v>81</v>
      </c>
      <c r="C188" s="18">
        <v>48345.345999999998</v>
      </c>
      <c r="D188" s="18"/>
      <c r="E188">
        <f>+(C188-C$7)/C$8</f>
        <v>17034.963585304962</v>
      </c>
      <c r="F188">
        <f>ROUND(2*E188,0)/2</f>
        <v>17035</v>
      </c>
      <c r="G188">
        <f>C188-($C$7+$C$8*$F188)</f>
        <v>-4.5281799997610506E-2</v>
      </c>
      <c r="I188">
        <f>+G188</f>
        <v>-4.5281799997610506E-2</v>
      </c>
      <c r="O188">
        <f ca="1">+C$11+C$12*$F188</f>
        <v>-5.5057984910012327E-2</v>
      </c>
      <c r="Q188" s="1">
        <f>+C188-15018.5</f>
        <v>33326.845999999998</v>
      </c>
      <c r="R188" s="1"/>
      <c r="S188" s="1"/>
      <c r="T188" s="1"/>
    </row>
    <row r="189" spans="1:20" x14ac:dyDescent="0.2">
      <c r="A189" t="s">
        <v>82</v>
      </c>
      <c r="C189" s="18">
        <v>48677.347999999998</v>
      </c>
      <c r="D189" s="18">
        <v>5.0000000000000001E-3</v>
      </c>
      <c r="E189">
        <f>+(C189-C$7)/C$8</f>
        <v>17301.952785849862</v>
      </c>
      <c r="F189">
        <f>ROUND(2*E189,0)/2</f>
        <v>17302</v>
      </c>
      <c r="G189">
        <f>C189-($C$7+$C$8*$F189)</f>
        <v>-5.8710960001917556E-2</v>
      </c>
      <c r="I189">
        <f>+G189</f>
        <v>-5.8710960001917556E-2</v>
      </c>
      <c r="O189">
        <f ca="1">+C$11+C$12*$F189</f>
        <v>-5.5556441220651481E-2</v>
      </c>
      <c r="Q189" s="1">
        <f>+C189-15018.5</f>
        <v>33658.847999999998</v>
      </c>
      <c r="R189" s="1"/>
      <c r="S189" s="1"/>
      <c r="T189" s="1"/>
    </row>
    <row r="190" spans="1:20" x14ac:dyDescent="0.2">
      <c r="A190" t="s">
        <v>83</v>
      </c>
      <c r="C190" s="18">
        <v>48872.586000000003</v>
      </c>
      <c r="D190" s="18">
        <v>6.0000000000000001E-3</v>
      </c>
      <c r="E190">
        <f>+(C190-C$7)/C$8</f>
        <v>17458.959182004062</v>
      </c>
      <c r="F190">
        <f>ROUND(2*E190,0)/2</f>
        <v>17459</v>
      </c>
      <c r="G190">
        <f>C190-($C$7+$C$8*$F190)</f>
        <v>-5.0757319993863348E-2</v>
      </c>
      <c r="I190">
        <f>+G190</f>
        <v>-5.0757319993863348E-2</v>
      </c>
      <c r="O190">
        <f ca="1">+C$11+C$12*$F190</f>
        <v>-5.584954099881758E-2</v>
      </c>
      <c r="Q190" s="1">
        <f>+C190-15018.5</f>
        <v>33854.086000000003</v>
      </c>
      <c r="R190" s="1"/>
      <c r="S190" s="1"/>
      <c r="T190" s="1"/>
    </row>
    <row r="191" spans="1:20" x14ac:dyDescent="0.2">
      <c r="A191" t="s">
        <v>84</v>
      </c>
      <c r="C191" s="18">
        <v>49055.379000000001</v>
      </c>
      <c r="D191" s="18">
        <v>4.0000000000000001E-3</v>
      </c>
      <c r="E191">
        <f>+(C191-C$7)/C$8</f>
        <v>17605.957564348755</v>
      </c>
      <c r="F191">
        <f>ROUND(2*E191,0)/2</f>
        <v>17606</v>
      </c>
      <c r="G191">
        <f>C191-($C$7+$C$8*$F191)</f>
        <v>-5.2768879999348428E-2</v>
      </c>
      <c r="I191">
        <f>+G191</f>
        <v>-5.2768879999348428E-2</v>
      </c>
      <c r="O191">
        <f ca="1">+C$11+C$12*$F191</f>
        <v>-5.6123972001304312E-2</v>
      </c>
      <c r="Q191" s="1">
        <f>+C191-15018.5</f>
        <v>34036.879000000001</v>
      </c>
      <c r="R191" s="1"/>
      <c r="S191" s="1"/>
      <c r="T191" s="1"/>
    </row>
    <row r="192" spans="1:20" x14ac:dyDescent="0.2">
      <c r="A192" t="s">
        <v>84</v>
      </c>
      <c r="C192" s="18">
        <v>49060.349000000002</v>
      </c>
      <c r="D192" s="18">
        <v>4.0000000000000001E-3</v>
      </c>
      <c r="E192">
        <f>+(C192-C$7)/C$8</f>
        <v>17609.9543364366</v>
      </c>
      <c r="F192">
        <f>ROUND(2*E192,0)/2</f>
        <v>17610</v>
      </c>
      <c r="G192">
        <f>C192-($C$7+$C$8*$F192)</f>
        <v>-5.678279999847291E-2</v>
      </c>
      <c r="I192">
        <f>+G192</f>
        <v>-5.678279999847291E-2</v>
      </c>
      <c r="O192">
        <f ca="1">+C$11+C$12*$F192</f>
        <v>-5.6131439511576058E-2</v>
      </c>
      <c r="Q192" s="1">
        <f>+C192-15018.5</f>
        <v>34041.849000000002</v>
      </c>
      <c r="R192" s="1"/>
      <c r="S192" s="1"/>
      <c r="T192" s="1"/>
    </row>
    <row r="193" spans="1:20" x14ac:dyDescent="0.2">
      <c r="A193" t="s">
        <v>51</v>
      </c>
      <c r="C193" s="18">
        <v>49061.599000000002</v>
      </c>
      <c r="D193" s="18" t="s">
        <v>16</v>
      </c>
      <c r="E193">
        <f>+(C193-C$7)/C$8</f>
        <v>17610.959560804771</v>
      </c>
      <c r="F193">
        <f>ROUND(2*E193,0)/2</f>
        <v>17611</v>
      </c>
      <c r="G193">
        <f>C193-($C$7+$C$8*$F193)</f>
        <v>-5.0286279998545069E-2</v>
      </c>
      <c r="I193">
        <f>+G193</f>
        <v>-5.0286279998545069E-2</v>
      </c>
      <c r="O193">
        <f ca="1">+C$11+C$12*$F193</f>
        <v>-5.6133306389143996E-2</v>
      </c>
      <c r="Q193" s="1">
        <f>+C193-15018.5</f>
        <v>34043.099000000002</v>
      </c>
      <c r="R193" s="1"/>
      <c r="S193" s="1"/>
      <c r="T193" s="1"/>
    </row>
    <row r="194" spans="1:20" x14ac:dyDescent="0.2">
      <c r="A194" s="82" t="s">
        <v>886</v>
      </c>
      <c r="B194" s="82" t="s">
        <v>16</v>
      </c>
      <c r="C194" s="83">
        <v>49061.600639999997</v>
      </c>
      <c r="D194" s="84">
        <v>9.2000000000000003E-4</v>
      </c>
      <c r="E194">
        <f>+(C194-C$7)/C$8</f>
        <v>17610.960879659138</v>
      </c>
      <c r="F194">
        <f>ROUND(2*E194,0)/2</f>
        <v>17611</v>
      </c>
      <c r="G194">
        <f>C194-($C$7+$C$8*$F194)</f>
        <v>-4.8646280003595166E-2</v>
      </c>
      <c r="K194">
        <f>+G194</f>
        <v>-4.8646280003595166E-2</v>
      </c>
      <c r="O194">
        <f ca="1">+C$11+C$12*$F194</f>
        <v>-5.6133306389143996E-2</v>
      </c>
      <c r="Q194" s="1">
        <f>+C194-15018.5</f>
        <v>34043.100639999997</v>
      </c>
    </row>
    <row r="195" spans="1:20" x14ac:dyDescent="0.2">
      <c r="A195" t="s">
        <v>84</v>
      </c>
      <c r="C195" s="18">
        <v>49075.281999999999</v>
      </c>
      <c r="D195" s="18">
        <v>7.0000000000000001E-3</v>
      </c>
      <c r="E195">
        <f>+(C195-C$7)/C$8</f>
        <v>17621.963148828501</v>
      </c>
      <c r="F195">
        <f>ROUND(2*E195,0)/2</f>
        <v>17622</v>
      </c>
      <c r="G195">
        <f>C195-($C$7+$C$8*$F195)</f>
        <v>-4.5824559994798619E-2</v>
      </c>
      <c r="I195">
        <f>+G195</f>
        <v>-4.5824559994798619E-2</v>
      </c>
      <c r="O195">
        <f ca="1">+C$11+C$12*$F195</f>
        <v>-5.6153842042391301E-2</v>
      </c>
      <c r="Q195" s="1">
        <f>+C195-15018.5</f>
        <v>34056.781999999999</v>
      </c>
      <c r="R195" s="1"/>
      <c r="S195" s="1"/>
      <c r="T195" s="1"/>
    </row>
    <row r="196" spans="1:20" x14ac:dyDescent="0.2">
      <c r="A196" t="s">
        <v>79</v>
      </c>
      <c r="C196" s="18">
        <v>49689.565999999999</v>
      </c>
      <c r="D196" s="18"/>
      <c r="E196">
        <f>+(C196-C$7)/C$8</f>
        <v>18115.957745449978</v>
      </c>
      <c r="F196">
        <f>ROUND(2*E196,0)/2</f>
        <v>18116</v>
      </c>
      <c r="G196">
        <f>C196-($C$7+$C$8*$F196)</f>
        <v>-5.2543680001690518E-2</v>
      </c>
      <c r="I196">
        <f>+G196</f>
        <v>-5.2543680001690518E-2</v>
      </c>
      <c r="O196">
        <f ca="1">+C$11+C$12*$F196</f>
        <v>-5.7076079560952141E-2</v>
      </c>
      <c r="Q196" s="1">
        <f>+C196-15018.5</f>
        <v>34671.065999999999</v>
      </c>
      <c r="R196" s="1"/>
      <c r="S196" s="1"/>
      <c r="T196" s="1"/>
    </row>
    <row r="197" spans="1:20" x14ac:dyDescent="0.2">
      <c r="A197" s="68" t="s">
        <v>616</v>
      </c>
      <c r="B197" s="70" t="s">
        <v>97</v>
      </c>
      <c r="C197" s="69">
        <v>49689.578500000003</v>
      </c>
      <c r="D197" s="69" t="s">
        <v>138</v>
      </c>
      <c r="E197">
        <f>+(C197-C$7)/C$8</f>
        <v>18115.967797693662</v>
      </c>
      <c r="F197">
        <f>ROUND(2*E197,0)/2</f>
        <v>18116</v>
      </c>
      <c r="G197">
        <f>C197-($C$7+$C$8*$F197)</f>
        <v>-4.0043679997324944E-2</v>
      </c>
      <c r="J197">
        <f>+G197</f>
        <v>-4.0043679997324944E-2</v>
      </c>
      <c r="O197">
        <f ca="1">+C$11+C$12*$F197</f>
        <v>-5.7076079560952141E-2</v>
      </c>
      <c r="Q197" s="1">
        <f>+C197-15018.5</f>
        <v>34671.078500000003</v>
      </c>
      <c r="R197" s="1"/>
      <c r="S197" s="1"/>
      <c r="T197" s="1"/>
    </row>
    <row r="198" spans="1:20" x14ac:dyDescent="0.2">
      <c r="A198" t="s">
        <v>85</v>
      </c>
      <c r="C198" s="18">
        <v>49719.404000000002</v>
      </c>
      <c r="D198" s="18">
        <v>4.0000000000000001E-3</v>
      </c>
      <c r="E198">
        <f>+(C198-C$7)/C$8</f>
        <v>18139.952853207942</v>
      </c>
      <c r="F198">
        <f>ROUND(2*E198,0)/2</f>
        <v>18140</v>
      </c>
      <c r="G198">
        <f>C198-($C$7+$C$8*$F198)</f>
        <v>-5.8627200000046287E-2</v>
      </c>
      <c r="I198">
        <f>+G198</f>
        <v>-5.8627200000046287E-2</v>
      </c>
      <c r="O198">
        <f ca="1">+C$11+C$12*$F198</f>
        <v>-5.7120884622582628E-2</v>
      </c>
      <c r="Q198" s="1">
        <f>+C198-15018.5</f>
        <v>34700.904000000002</v>
      </c>
      <c r="R198" s="1"/>
      <c r="S198" s="1"/>
      <c r="T198" s="1"/>
    </row>
    <row r="199" spans="1:20" x14ac:dyDescent="0.2">
      <c r="A199" t="s">
        <v>85</v>
      </c>
      <c r="C199" s="18">
        <v>49745.531000000003</v>
      </c>
      <c r="D199" s="18">
        <v>8.9999999999999993E-3</v>
      </c>
      <c r="E199">
        <f>+(C199-C$7)/C$8</f>
        <v>18160.963650861679</v>
      </c>
      <c r="F199">
        <f>ROUND(2*E199,0)/2</f>
        <v>18161</v>
      </c>
      <c r="G199">
        <f>C199-($C$7+$C$8*$F199)</f>
        <v>-4.5200280001154169E-2</v>
      </c>
      <c r="I199">
        <f>+G199</f>
        <v>-4.5200280001154169E-2</v>
      </c>
      <c r="O199">
        <f ca="1">+C$11+C$12*$F199</f>
        <v>-5.7160089051509301E-2</v>
      </c>
      <c r="Q199" s="1">
        <f>+C199-15018.5</f>
        <v>34727.031000000003</v>
      </c>
      <c r="R199" s="1"/>
      <c r="S199" s="1"/>
      <c r="T199" s="1"/>
    </row>
    <row r="200" spans="1:20" x14ac:dyDescent="0.2">
      <c r="A200" s="68" t="s">
        <v>627</v>
      </c>
      <c r="B200" s="70" t="s">
        <v>97</v>
      </c>
      <c r="C200" s="69">
        <v>49748.01</v>
      </c>
      <c r="D200" s="69" t="s">
        <v>138</v>
      </c>
      <c r="E200">
        <f>+(C200-C$7)/C$8</f>
        <v>18162.957211828634</v>
      </c>
      <c r="F200">
        <f>ROUND(2*E200,0)/2</f>
        <v>18163</v>
      </c>
      <c r="G200">
        <f>C200-($C$7+$C$8*$F200)</f>
        <v>-5.3207240001938771E-2</v>
      </c>
      <c r="I200">
        <f>+G200</f>
        <v>-5.3207240001938771E-2</v>
      </c>
      <c r="O200">
        <f ca="1">+C$11+C$12*$F200</f>
        <v>-5.7163822806645177E-2</v>
      </c>
      <c r="Q200" s="1">
        <f>+C200-15018.5</f>
        <v>34729.51</v>
      </c>
      <c r="R200" s="1"/>
      <c r="S200" s="1"/>
      <c r="T200" s="1"/>
    </row>
    <row r="201" spans="1:20" x14ac:dyDescent="0.2">
      <c r="A201" t="s">
        <v>86</v>
      </c>
      <c r="C201" s="18">
        <v>49790.290999999997</v>
      </c>
      <c r="D201" s="18">
        <v>5.0000000000000001E-3</v>
      </c>
      <c r="E201">
        <f>+(C201-C$7)/C$8</f>
        <v>18196.958725037101</v>
      </c>
      <c r="F201">
        <f>ROUND(2*E201,0)/2</f>
        <v>18197</v>
      </c>
      <c r="G201">
        <f>C201-($C$7+$C$8*$F201)</f>
        <v>-5.1325560001714621E-2</v>
      </c>
      <c r="I201">
        <f>+G201</f>
        <v>-5.1325560001714621E-2</v>
      </c>
      <c r="O201">
        <f ca="1">+C$11+C$12*$F201</f>
        <v>-5.7227296643955032E-2</v>
      </c>
      <c r="Q201" s="1">
        <f>+C201-15018.5</f>
        <v>34771.790999999997</v>
      </c>
      <c r="R201" s="1"/>
      <c r="S201" s="1"/>
      <c r="T201" s="1"/>
    </row>
    <row r="202" spans="1:20" x14ac:dyDescent="0.2">
      <c r="A202" t="s">
        <v>85</v>
      </c>
      <c r="C202" s="18">
        <v>49811.419000000002</v>
      </c>
      <c r="D202" s="18">
        <v>6.0000000000000001E-3</v>
      </c>
      <c r="E202">
        <f>+(C202-C$7)/C$8</f>
        <v>18213.949429397657</v>
      </c>
      <c r="F202">
        <f>ROUND(2*E202,0)/2</f>
        <v>18214</v>
      </c>
      <c r="G202">
        <f>C202-($C$7+$C$8*$F202)</f>
        <v>-6.2884719998692162E-2</v>
      </c>
      <c r="I202">
        <f>+G202</f>
        <v>-6.2884719998692162E-2</v>
      </c>
      <c r="O202">
        <f ca="1">+C$11+C$12*$F202</f>
        <v>-5.7259033562609959E-2</v>
      </c>
      <c r="Q202" s="1">
        <f>+C202-15018.5</f>
        <v>34792.919000000002</v>
      </c>
      <c r="R202" s="1"/>
      <c r="S202" s="1"/>
      <c r="T202" s="1"/>
    </row>
    <row r="203" spans="1:20" x14ac:dyDescent="0.2">
      <c r="A203" t="s">
        <v>87</v>
      </c>
      <c r="C203" s="18">
        <v>50153.385000000002</v>
      </c>
      <c r="D203" s="18">
        <v>5.0000000000000001E-3</v>
      </c>
      <c r="E203">
        <f>+(C203-C$7)/C$8</f>
        <v>18488.951474426114</v>
      </c>
      <c r="F203">
        <f>ROUND(2*E203,0)/2</f>
        <v>18489</v>
      </c>
      <c r="G203">
        <f>C203-($C$7+$C$8*$F203)</f>
        <v>-6.0341719996358734E-2</v>
      </c>
      <c r="I203">
        <f>+G203</f>
        <v>-6.0341719996358734E-2</v>
      </c>
      <c r="O203">
        <f ca="1">+C$11+C$12*$F203</f>
        <v>-5.7772424893792612E-2</v>
      </c>
      <c r="Q203" s="1">
        <f>+C203-15018.5</f>
        <v>35134.885000000002</v>
      </c>
      <c r="R203" s="1"/>
      <c r="S203" s="1"/>
      <c r="T203" s="1"/>
    </row>
    <row r="204" spans="1:20" x14ac:dyDescent="0.2">
      <c r="A204" t="s">
        <v>87</v>
      </c>
      <c r="C204" s="18">
        <v>50158.368000000002</v>
      </c>
      <c r="D204" s="18">
        <v>5.0000000000000001E-3</v>
      </c>
      <c r="E204">
        <f>+(C204-C$7)/C$8</f>
        <v>18492.958700847386</v>
      </c>
      <c r="F204">
        <f>ROUND(2*E204,0)/2</f>
        <v>18493</v>
      </c>
      <c r="G204">
        <f>C204-($C$7+$C$8*$F204)</f>
        <v>-5.1355639996472746E-2</v>
      </c>
      <c r="I204">
        <f>+G204</f>
        <v>-5.1355639996472746E-2</v>
      </c>
      <c r="O204">
        <f ca="1">+C$11+C$12*$F204</f>
        <v>-5.7779892404064358E-2</v>
      </c>
      <c r="Q204" s="1">
        <f>+C204-15018.5</f>
        <v>35139.868000000002</v>
      </c>
      <c r="R204" s="1"/>
      <c r="S204" s="1"/>
      <c r="T204" s="1"/>
    </row>
    <row r="205" spans="1:20" x14ac:dyDescent="0.2">
      <c r="A205" s="68" t="s">
        <v>641</v>
      </c>
      <c r="B205" s="70" t="s">
        <v>97</v>
      </c>
      <c r="C205" s="69">
        <v>50455.57</v>
      </c>
      <c r="D205" s="69" t="s">
        <v>138</v>
      </c>
      <c r="E205">
        <f>+(C205-C$7)/C$8</f>
        <v>18731.962454982433</v>
      </c>
      <c r="F205">
        <f>ROUND(2*E205,0)/2</f>
        <v>18732</v>
      </c>
      <c r="G205">
        <f>C205-($C$7+$C$8*$F205)</f>
        <v>-4.6687360001669731E-2</v>
      </c>
      <c r="I205">
        <f>+G205</f>
        <v>-4.6687360001669731E-2</v>
      </c>
      <c r="O205">
        <f ca="1">+C$11+C$12*$F205</f>
        <v>-5.8226076142801286E-2</v>
      </c>
      <c r="Q205" s="1">
        <f>+C205-15018.5</f>
        <v>35437.07</v>
      </c>
      <c r="R205" s="1"/>
      <c r="S205" s="1"/>
      <c r="T205" s="1"/>
    </row>
    <row r="206" spans="1:20" x14ac:dyDescent="0.2">
      <c r="A206" t="s">
        <v>88</v>
      </c>
      <c r="C206" s="18">
        <v>50464.273000000001</v>
      </c>
      <c r="D206" s="18">
        <v>7.0000000000000001E-3</v>
      </c>
      <c r="E206">
        <f>+(C206-C$7)/C$8</f>
        <v>18738.961229123383</v>
      </c>
      <c r="F206">
        <f>ROUND(2*E206,0)/2</f>
        <v>18739</v>
      </c>
      <c r="G206">
        <f>C206-($C$7+$C$8*$F206)</f>
        <v>-4.8211720000836067E-2</v>
      </c>
      <c r="I206">
        <f>+G206</f>
        <v>-4.8211720000836067E-2</v>
      </c>
      <c r="O206">
        <f ca="1">+C$11+C$12*$F206</f>
        <v>-5.8239144285776839E-2</v>
      </c>
      <c r="Q206" s="1">
        <f>+C206-15018.5</f>
        <v>35445.773000000001</v>
      </c>
      <c r="R206" s="1"/>
      <c r="S206" s="1"/>
      <c r="T206" s="1"/>
    </row>
    <row r="207" spans="1:20" x14ac:dyDescent="0.2">
      <c r="A207" s="82" t="s">
        <v>886</v>
      </c>
      <c r="B207" s="82" t="s">
        <v>16</v>
      </c>
      <c r="C207" s="83">
        <v>50512.748809999997</v>
      </c>
      <c r="D207" s="84">
        <v>7.7999999999999999E-4</v>
      </c>
      <c r="E207">
        <f>+(C207-C$7)/C$8</f>
        <v>18777.944481506394</v>
      </c>
      <c r="F207">
        <f>ROUND(2*E207,0)/2</f>
        <v>18778</v>
      </c>
      <c r="G207">
        <f>C207-($C$7+$C$8*$F207)</f>
        <v>-6.9037440007377882E-2</v>
      </c>
      <c r="K207">
        <f>+G207</f>
        <v>-6.9037440007377882E-2</v>
      </c>
      <c r="O207">
        <f ca="1">+C$11+C$12*$F207</f>
        <v>-5.8311952510926385E-2</v>
      </c>
      <c r="Q207" s="1">
        <f>+C207-15018.5</f>
        <v>35494.248809999997</v>
      </c>
    </row>
    <row r="208" spans="1:20" x14ac:dyDescent="0.2">
      <c r="A208" s="68" t="s">
        <v>641</v>
      </c>
      <c r="B208" s="70" t="s">
        <v>97</v>
      </c>
      <c r="C208" s="69">
        <v>50512.749000000003</v>
      </c>
      <c r="D208" s="69" t="s">
        <v>138</v>
      </c>
      <c r="E208">
        <f>+(C208-C$7)/C$8</f>
        <v>18777.944634300504</v>
      </c>
      <c r="F208">
        <f>ROUND(2*E208,0)/2</f>
        <v>18778</v>
      </c>
      <c r="G208">
        <f>C208-($C$7+$C$8*$F208)</f>
        <v>-6.8847440001263749E-2</v>
      </c>
      <c r="I208">
        <f>+G208</f>
        <v>-6.8847440001263749E-2</v>
      </c>
      <c r="O208">
        <f ca="1">+C$11+C$12*$F208</f>
        <v>-5.8311952510926385E-2</v>
      </c>
      <c r="Q208" s="1">
        <f>+C208-15018.5</f>
        <v>35494.249000000003</v>
      </c>
      <c r="R208" s="1"/>
      <c r="S208" s="1"/>
      <c r="T208" s="1"/>
    </row>
    <row r="209" spans="1:20" x14ac:dyDescent="0.2">
      <c r="A209" t="s">
        <v>89</v>
      </c>
      <c r="C209" s="18">
        <v>50541.364000000001</v>
      </c>
      <c r="D209" s="18">
        <v>3.0000000000000001E-3</v>
      </c>
      <c r="E209">
        <f>+(C209-C$7)/C$8</f>
        <v>18800.956230536645</v>
      </c>
      <c r="F209">
        <f>ROUND(2*E209,0)/2</f>
        <v>18801</v>
      </c>
      <c r="G209">
        <f>C209-($C$7+$C$8*$F209)</f>
        <v>-5.4427479997684713E-2</v>
      </c>
      <c r="I209">
        <f>+G209</f>
        <v>-5.4427479997684713E-2</v>
      </c>
      <c r="O209">
        <f ca="1">+C$11+C$12*$F209</f>
        <v>-5.8354890694988934E-2</v>
      </c>
      <c r="Q209" s="1">
        <f>+C209-15018.5</f>
        <v>35522.864000000001</v>
      </c>
      <c r="R209" s="1"/>
      <c r="S209" s="1"/>
      <c r="T209" s="1"/>
    </row>
    <row r="210" spans="1:20" x14ac:dyDescent="0.2">
      <c r="A210" t="s">
        <v>90</v>
      </c>
      <c r="C210" s="18">
        <v>50546.334000000003</v>
      </c>
      <c r="D210" s="18">
        <v>4.0000000000000001E-3</v>
      </c>
      <c r="E210">
        <f>+(C210-C$7)/C$8</f>
        <v>18804.95300262449</v>
      </c>
      <c r="F210">
        <f>ROUND(2*E210,0)/2</f>
        <v>18805</v>
      </c>
      <c r="G210">
        <f>C210-($C$7+$C$8*$F210)</f>
        <v>-5.8441399996809196E-2</v>
      </c>
      <c r="I210">
        <f>+G210</f>
        <v>-5.8441399996809196E-2</v>
      </c>
      <c r="O210">
        <f ca="1">+C$11+C$12*$F210</f>
        <v>-5.836235820526068E-2</v>
      </c>
      <c r="Q210" s="1">
        <f>+C210-15018.5</f>
        <v>35527.834000000003</v>
      </c>
      <c r="R210" s="1"/>
      <c r="S210" s="1"/>
      <c r="T210" s="1"/>
    </row>
    <row r="211" spans="1:20" x14ac:dyDescent="0.2">
      <c r="A211" t="s">
        <v>91</v>
      </c>
      <c r="C211" s="18">
        <v>50883.33</v>
      </c>
      <c r="D211" s="18">
        <v>6.0000000000000001E-3</v>
      </c>
      <c r="E211">
        <f>+(C211-C$7)/C$8</f>
        <v>19075.958275565103</v>
      </c>
      <c r="F211">
        <f>ROUND(2*E211,0)/2</f>
        <v>19076</v>
      </c>
      <c r="G211">
        <f>C211-($C$7+$C$8*$F211)</f>
        <v>-5.1884479995351285E-2</v>
      </c>
      <c r="I211">
        <f>+G211</f>
        <v>-5.1884479995351285E-2</v>
      </c>
      <c r="O211">
        <f ca="1">+C$11+C$12*$F211</f>
        <v>-5.8868282026171587E-2</v>
      </c>
      <c r="Q211" s="1">
        <f>+C211-15018.5</f>
        <v>35864.83</v>
      </c>
      <c r="R211" s="1"/>
      <c r="S211" s="1"/>
      <c r="T211" s="1"/>
    </row>
    <row r="212" spans="1:20" x14ac:dyDescent="0.2">
      <c r="A212" t="s">
        <v>91</v>
      </c>
      <c r="C212" s="18">
        <v>50883.332000000002</v>
      </c>
      <c r="D212" s="18">
        <v>5.0000000000000001E-3</v>
      </c>
      <c r="E212">
        <f>+(C212-C$7)/C$8</f>
        <v>19075.95988392409</v>
      </c>
      <c r="F212">
        <f>ROUND(2*E212,0)/2</f>
        <v>19076</v>
      </c>
      <c r="G212">
        <f>C212-($C$7+$C$8*$F212)</f>
        <v>-4.9884479994943831E-2</v>
      </c>
      <c r="I212">
        <f>+G212</f>
        <v>-4.9884479994943831E-2</v>
      </c>
      <c r="O212">
        <f ca="1">+C$11+C$12*$F212</f>
        <v>-5.8868282026171587E-2</v>
      </c>
      <c r="Q212" s="1">
        <f>+C212-15018.5</f>
        <v>35864.832000000002</v>
      </c>
      <c r="R212" s="1"/>
      <c r="S212" s="1"/>
      <c r="T212" s="1"/>
    </row>
    <row r="213" spans="1:20" x14ac:dyDescent="0.2">
      <c r="A213" t="s">
        <v>92</v>
      </c>
      <c r="C213" s="18">
        <v>51088.51</v>
      </c>
      <c r="D213" s="18">
        <v>5.0000000000000001E-3</v>
      </c>
      <c r="E213">
        <f>+(C213-C$7)/C$8</f>
        <v>19240.959824253972</v>
      </c>
      <c r="F213">
        <f>ROUND(2*E213,0)/2</f>
        <v>19241</v>
      </c>
      <c r="G213">
        <f>C213-($C$7+$C$8*$F213)</f>
        <v>-4.9958679992414545E-2</v>
      </c>
      <c r="I213">
        <f>+G213</f>
        <v>-4.9958679992414545E-2</v>
      </c>
      <c r="O213">
        <f ca="1">+C$11+C$12*$F213</f>
        <v>-5.9176316824881177E-2</v>
      </c>
      <c r="Q213" s="1">
        <f>+C213-15018.5</f>
        <v>36070.01</v>
      </c>
      <c r="R213" s="1"/>
      <c r="S213" s="1"/>
      <c r="T213" s="1"/>
    </row>
    <row r="214" spans="1:20" x14ac:dyDescent="0.2">
      <c r="A214" t="s">
        <v>93</v>
      </c>
      <c r="C214" s="18">
        <v>51251.398999999998</v>
      </c>
      <c r="D214" s="18">
        <v>8.0000000000000002E-3</v>
      </c>
      <c r="E214">
        <f>+(C214-C$7)/C$8</f>
        <v>19371.951817939422</v>
      </c>
      <c r="F214">
        <f>ROUND(2*E214,0)/2</f>
        <v>19372</v>
      </c>
      <c r="G214">
        <f>C214-($C$7+$C$8*$F214)</f>
        <v>-5.991456000629114E-2</v>
      </c>
      <c r="I214">
        <f>+G214</f>
        <v>-5.991456000629114E-2</v>
      </c>
      <c r="O214">
        <f ca="1">+C$11+C$12*$F214</f>
        <v>-5.9420877786280912E-2</v>
      </c>
      <c r="Q214" s="1">
        <f>+C214-15018.5</f>
        <v>36232.898999999998</v>
      </c>
      <c r="R214" s="1"/>
      <c r="S214" s="1"/>
      <c r="T214" s="1"/>
    </row>
    <row r="215" spans="1:20" x14ac:dyDescent="0.2">
      <c r="A215" s="68" t="s">
        <v>616</v>
      </c>
      <c r="B215" s="70" t="s">
        <v>97</v>
      </c>
      <c r="C215" s="69">
        <v>51603.3102</v>
      </c>
      <c r="D215" s="69" t="s">
        <v>138</v>
      </c>
      <c r="E215">
        <f>+(C215-C$7)/C$8</f>
        <v>19654.951588876938</v>
      </c>
      <c r="F215">
        <f>ROUND(2*E215,0)/2</f>
        <v>19655</v>
      </c>
      <c r="G215">
        <f>C215-($C$7+$C$8*$F215)</f>
        <v>-6.019939999532653E-2</v>
      </c>
      <c r="I215">
        <f>+G215</f>
        <v>-6.019939999532653E-2</v>
      </c>
      <c r="O215">
        <f ca="1">+C$11+C$12*$F215</f>
        <v>-5.9949204138007063E-2</v>
      </c>
      <c r="Q215" s="1">
        <f>+C215-15018.5</f>
        <v>36584.8102</v>
      </c>
      <c r="R215" s="1"/>
      <c r="S215" s="1"/>
      <c r="T215" s="1"/>
    </row>
    <row r="216" spans="1:20" x14ac:dyDescent="0.2">
      <c r="A216" s="3" t="s">
        <v>94</v>
      </c>
      <c r="C216" s="18">
        <v>51922.888899999998</v>
      </c>
      <c r="D216" s="18">
        <v>2.0000000000000001E-4</v>
      </c>
      <c r="E216">
        <f>+(C216-C$7)/C$8</f>
        <v>19911.950226307366</v>
      </c>
      <c r="F216">
        <f>ROUND(2*E216,0)/2</f>
        <v>19912</v>
      </c>
      <c r="G216">
        <f>C216-($C$7+$C$8*$F216)</f>
        <v>-6.1893760001112241E-2</v>
      </c>
      <c r="K216">
        <f>+G216</f>
        <v>-6.1893760001112241E-2</v>
      </c>
      <c r="O216">
        <f ca="1">+C$11+C$12*$F216</f>
        <v>-6.0428991672966857E-2</v>
      </c>
      <c r="Q216" s="1">
        <f>+C216-15018.5</f>
        <v>36904.388899999998</v>
      </c>
      <c r="R216" s="1"/>
      <c r="S216" s="1"/>
      <c r="T216" s="1"/>
    </row>
    <row r="217" spans="1:20" x14ac:dyDescent="0.2">
      <c r="A217" s="68" t="s">
        <v>641</v>
      </c>
      <c r="B217" s="70" t="s">
        <v>97</v>
      </c>
      <c r="C217" s="69">
        <v>51937.813999999998</v>
      </c>
      <c r="D217" s="69" t="s">
        <v>138</v>
      </c>
      <c r="E217">
        <f>+(C217-C$7)/C$8</f>
        <v>19923.952685681266</v>
      </c>
      <c r="F217">
        <f>ROUND(2*E217,0)/2</f>
        <v>19924</v>
      </c>
      <c r="G217">
        <f>C217-($C$7+$C$8*$F217)</f>
        <v>-5.8835520001593977E-2</v>
      </c>
      <c r="K217">
        <f>+G217</f>
        <v>-5.8835520001593977E-2</v>
      </c>
      <c r="O217">
        <f ca="1">+C$11+C$12*$F217</f>
        <v>-6.0451394203782094E-2</v>
      </c>
      <c r="Q217" s="1">
        <f>+C217-15018.5</f>
        <v>36919.313999999998</v>
      </c>
      <c r="R217" s="1"/>
      <c r="S217" s="1"/>
      <c r="T217" s="1"/>
    </row>
    <row r="218" spans="1:20" x14ac:dyDescent="0.2">
      <c r="A218" s="68" t="s">
        <v>681</v>
      </c>
      <c r="B218" s="70" t="s">
        <v>97</v>
      </c>
      <c r="C218" s="69">
        <v>51956.466</v>
      </c>
      <c r="D218" s="69" t="s">
        <v>138</v>
      </c>
      <c r="E218">
        <f>+(C218-C$7)/C$8</f>
        <v>19938.952241613351</v>
      </c>
      <c r="F218">
        <f>ROUND(2*E218,0)/2</f>
        <v>19939</v>
      </c>
      <c r="G218">
        <f>C218-($C$7+$C$8*$F218)</f>
        <v>-5.9387720000813715E-2</v>
      </c>
      <c r="I218">
        <f>+G218</f>
        <v>-5.9387720000813715E-2</v>
      </c>
      <c r="O218">
        <f ca="1">+C$11+C$12*$F218</f>
        <v>-6.0479397367301152E-2</v>
      </c>
      <c r="Q218" s="1">
        <f>+C218-15018.5</f>
        <v>36937.966</v>
      </c>
      <c r="R218" s="1"/>
      <c r="S218" s="1"/>
      <c r="T218" s="1"/>
    </row>
    <row r="219" spans="1:20" x14ac:dyDescent="0.2">
      <c r="A219" s="68" t="s">
        <v>685</v>
      </c>
      <c r="B219" s="70" t="s">
        <v>97</v>
      </c>
      <c r="C219" s="69">
        <v>52258.635999999999</v>
      </c>
      <c r="D219" s="69" t="s">
        <v>138</v>
      </c>
      <c r="E219">
        <f>+(C219-C$7)/C$8</f>
        <v>20181.951159477252</v>
      </c>
      <c r="F219">
        <f>ROUND(2*E219,0)/2</f>
        <v>20182</v>
      </c>
      <c r="G219">
        <f>C219-($C$7+$C$8*$F219)</f>
        <v>-6.0733360005542636E-2</v>
      </c>
      <c r="I219">
        <f>+G219</f>
        <v>-6.0733360005542636E-2</v>
      </c>
      <c r="O219">
        <f ca="1">+C$11+C$12*$F219</f>
        <v>-6.0933048616309826E-2</v>
      </c>
      <c r="Q219" s="1">
        <f>+C219-15018.5</f>
        <v>37240.135999999999</v>
      </c>
      <c r="R219" s="1"/>
      <c r="S219" s="1"/>
      <c r="T219" s="1"/>
    </row>
    <row r="220" spans="1:20" x14ac:dyDescent="0.2">
      <c r="A220" s="68" t="s">
        <v>641</v>
      </c>
      <c r="B220" s="70" t="s">
        <v>97</v>
      </c>
      <c r="C220" s="69">
        <v>52314.5942</v>
      </c>
      <c r="D220" s="69" t="s">
        <v>138</v>
      </c>
      <c r="E220">
        <f>+(C220-C$7)/C$8</f>
        <v>20226.951596468392</v>
      </c>
      <c r="F220">
        <f>ROUND(2*E220,0)/2</f>
        <v>20227</v>
      </c>
      <c r="G220">
        <f>C220-($C$7+$C$8*$F220)</f>
        <v>-6.0189960000570863E-2</v>
      </c>
      <c r="K220">
        <f>+G220</f>
        <v>-6.0189960000570863E-2</v>
      </c>
      <c r="O220">
        <f ca="1">+C$11+C$12*$F220</f>
        <v>-6.1017058106866986E-2</v>
      </c>
      <c r="Q220" s="1">
        <f>+C220-15018.5</f>
        <v>37296.0942</v>
      </c>
      <c r="R220" s="1"/>
      <c r="S220" s="1"/>
      <c r="T220" s="1"/>
    </row>
    <row r="221" spans="1:20" x14ac:dyDescent="0.2">
      <c r="A221" s="68" t="s">
        <v>641</v>
      </c>
      <c r="B221" s="70" t="s">
        <v>97</v>
      </c>
      <c r="C221" s="69">
        <v>52345.6823</v>
      </c>
      <c r="D221" s="69" t="s">
        <v>138</v>
      </c>
      <c r="E221">
        <f>+(C221-C$7)/C$8</f>
        <v>20251.952009012472</v>
      </c>
      <c r="F221">
        <f>ROUND(2*E221,0)/2</f>
        <v>20252</v>
      </c>
      <c r="G221">
        <f>C221-($C$7+$C$8*$F221)</f>
        <v>-5.9676959994249046E-2</v>
      </c>
      <c r="K221">
        <f>+G221</f>
        <v>-5.9676959994249046E-2</v>
      </c>
      <c r="O221">
        <f ca="1">+C$11+C$12*$F221</f>
        <v>-6.1063730046065405E-2</v>
      </c>
      <c r="Q221" s="1">
        <f>+C221-15018.5</f>
        <v>37327.1823</v>
      </c>
      <c r="R221" s="1"/>
      <c r="S221" s="1"/>
      <c r="T221" s="1"/>
    </row>
    <row r="222" spans="1:20" x14ac:dyDescent="0.2">
      <c r="A222" s="68" t="s">
        <v>641</v>
      </c>
      <c r="B222" s="70" t="s">
        <v>97</v>
      </c>
      <c r="C222" s="69">
        <v>52641.635300000002</v>
      </c>
      <c r="D222" s="69" t="s">
        <v>138</v>
      </c>
      <c r="E222">
        <f>+(C222-C$7)/C$8</f>
        <v>20489.951342958848</v>
      </c>
      <c r="F222">
        <f>ROUND(2*E222,0)/2</f>
        <v>20490</v>
      </c>
      <c r="G222">
        <f>C222-($C$7+$C$8*$F222)</f>
        <v>-6.0505199995532166E-2</v>
      </c>
      <c r="K222">
        <f>+G222</f>
        <v>-6.0505199995532166E-2</v>
      </c>
      <c r="O222">
        <f ca="1">+C$11+C$12*$F222</f>
        <v>-6.1508046907234395E-2</v>
      </c>
      <c r="Q222" s="1">
        <f>+C222-15018.5</f>
        <v>37623.135300000002</v>
      </c>
      <c r="R222" s="1"/>
      <c r="S222" s="1"/>
      <c r="T222" s="1"/>
    </row>
    <row r="223" spans="1:20" x14ac:dyDescent="0.2">
      <c r="A223" s="15" t="s">
        <v>101</v>
      </c>
      <c r="B223" s="16" t="s">
        <v>97</v>
      </c>
      <c r="C223" s="17">
        <v>52655.313000000002</v>
      </c>
      <c r="D223" s="17">
        <v>1.1000000000000001E-3</v>
      </c>
      <c r="E223">
        <f>+(C223-C$7)/C$8</f>
        <v>20500.950668831261</v>
      </c>
      <c r="F223">
        <f>ROUND(2*E223,0)/2</f>
        <v>20501</v>
      </c>
      <c r="G223">
        <f>C223-($C$7+$C$8*$F223)</f>
        <v>-6.1343479996139649E-2</v>
      </c>
      <c r="I223">
        <f>+G223</f>
        <v>-6.1343479996139649E-2</v>
      </c>
      <c r="O223">
        <f ca="1">+C$11+C$12*$F223</f>
        <v>-6.1528582560481701E-2</v>
      </c>
      <c r="Q223" s="1">
        <f>+C223-15018.5</f>
        <v>37636.813000000002</v>
      </c>
      <c r="R223" s="1"/>
      <c r="S223" s="1"/>
      <c r="T223" s="1"/>
    </row>
    <row r="224" spans="1:20" x14ac:dyDescent="0.2">
      <c r="A224" s="15" t="s">
        <v>101</v>
      </c>
      <c r="B224" s="16" t="s">
        <v>102</v>
      </c>
      <c r="C224" s="17">
        <v>52719.357000000004</v>
      </c>
      <c r="D224" s="17">
        <v>3.0000000000000001E-3</v>
      </c>
      <c r="E224">
        <f>+(C224-C$7)/C$8</f>
        <v>20552.45354037932</v>
      </c>
      <c r="F224">
        <f>ROUND(2*E224,0)/2</f>
        <v>20552.5</v>
      </c>
      <c r="G224">
        <f>C224-($C$7+$C$8*$F224)</f>
        <v>-5.7772699990891851E-2</v>
      </c>
      <c r="I224">
        <f>+G224</f>
        <v>-5.7772699990891851E-2</v>
      </c>
      <c r="O224">
        <f ca="1">+C$11+C$12*$F224</f>
        <v>-6.1624726755230452E-2</v>
      </c>
      <c r="Q224" s="1">
        <f>+C224-15018.5</f>
        <v>37700.857000000004</v>
      </c>
      <c r="R224" s="1"/>
      <c r="S224" s="1"/>
      <c r="T224" s="1"/>
    </row>
    <row r="225" spans="1:20" x14ac:dyDescent="0.2">
      <c r="A225" s="38" t="s">
        <v>95</v>
      </c>
      <c r="B225" s="39"/>
      <c r="C225" s="17">
        <v>52964.945200000002</v>
      </c>
      <c r="D225" s="17">
        <v>1E-4</v>
      </c>
      <c r="E225">
        <f>+(C225-C$7)/C$8</f>
        <v>20749.950534919295</v>
      </c>
      <c r="F225">
        <f>ROUND(2*E225,0)/2</f>
        <v>20750</v>
      </c>
      <c r="G225">
        <f>C225-($C$7+$C$8*$F225)</f>
        <v>-6.1509999999543652E-2</v>
      </c>
      <c r="K225">
        <f>+G225</f>
        <v>-6.1509999999543652E-2</v>
      </c>
      <c r="O225">
        <f ca="1">+C$11+C$12*$F225</f>
        <v>-6.1993435074897997E-2</v>
      </c>
      <c r="Q225" s="1">
        <f>+C225-15018.5</f>
        <v>37946.445200000002</v>
      </c>
      <c r="R225" s="1"/>
      <c r="S225" s="1"/>
      <c r="T225" s="1"/>
    </row>
    <row r="226" spans="1:20" x14ac:dyDescent="0.2">
      <c r="A226" s="15" t="s">
        <v>96</v>
      </c>
      <c r="B226" s="16" t="s">
        <v>97</v>
      </c>
      <c r="C226" s="17">
        <v>52978.627999999997</v>
      </c>
      <c r="D226" s="40">
        <v>3.0000000000000001E-3</v>
      </c>
      <c r="E226">
        <f>+(C226-C$7)/C$8</f>
        <v>20760.953962107124</v>
      </c>
      <c r="F226">
        <f>ROUND(2*E226,0)/2</f>
        <v>20761</v>
      </c>
      <c r="G226">
        <f>C226-($C$7+$C$8*$F226)</f>
        <v>-5.7248280005296692E-2</v>
      </c>
      <c r="K226">
        <f>+G226</f>
        <v>-5.7248280005296692E-2</v>
      </c>
      <c r="O226">
        <f ca="1">+C$11+C$12*$F226</f>
        <v>-6.2013970728145303E-2</v>
      </c>
      <c r="Q226" s="1">
        <f>+C226-15018.5</f>
        <v>37960.127999999997</v>
      </c>
      <c r="R226" s="1"/>
      <c r="S226" s="1"/>
      <c r="T226" s="1"/>
    </row>
    <row r="227" spans="1:20" x14ac:dyDescent="0.2">
      <c r="A227" s="44" t="s">
        <v>112</v>
      </c>
      <c r="B227" s="45" t="s">
        <v>97</v>
      </c>
      <c r="C227" s="44">
        <v>53079.346149999998</v>
      </c>
      <c r="D227" s="44">
        <v>1.2999999999999999E-3</v>
      </c>
      <c r="E227">
        <f>+(C227-C$7)/C$8</f>
        <v>20841.949433064714</v>
      </c>
      <c r="F227">
        <f>ROUND(2*E227,0)/2</f>
        <v>20842</v>
      </c>
      <c r="G227">
        <f>C227-($C$7+$C$8*$F227)</f>
        <v>-6.2880160003260244E-2</v>
      </c>
      <c r="K227">
        <f>+G227</f>
        <v>-6.2880160003260244E-2</v>
      </c>
      <c r="O227">
        <f ca="1">+C$11+C$12*$F227</f>
        <v>-6.2165187811148194E-2</v>
      </c>
      <c r="Q227" s="1">
        <f>+C227-15018.5</f>
        <v>38060.846149999998</v>
      </c>
      <c r="R227" s="1"/>
      <c r="S227" s="1"/>
      <c r="T227" s="1"/>
    </row>
    <row r="228" spans="1:20" x14ac:dyDescent="0.2">
      <c r="A228" s="32" t="s">
        <v>110</v>
      </c>
      <c r="B228" s="41" t="s">
        <v>102</v>
      </c>
      <c r="C228" s="42">
        <v>53300.069799999997</v>
      </c>
      <c r="D228" s="42">
        <v>6.9999999999999999E-4</v>
      </c>
      <c r="E228">
        <f>+(C228-C$7)/C$8</f>
        <v>21019.450866353825</v>
      </c>
      <c r="F228">
        <f>ROUND(2*E228,0)/2</f>
        <v>21019.5</v>
      </c>
      <c r="G228">
        <f>C228-($C$7+$C$8*$F228)</f>
        <v>-6.1097860001609661E-2</v>
      </c>
      <c r="K228">
        <f>+G228</f>
        <v>-6.1097860001609661E-2</v>
      </c>
      <c r="O228">
        <f ca="1">+C$11+C$12*$F228</f>
        <v>-6.2496558579456997E-2</v>
      </c>
      <c r="Q228" s="1">
        <f>+C228-15018.5</f>
        <v>38281.569799999997</v>
      </c>
      <c r="R228" s="1"/>
      <c r="S228" s="1"/>
      <c r="T228" s="1"/>
    </row>
    <row r="229" spans="1:20" x14ac:dyDescent="0.2">
      <c r="A229" s="32" t="s">
        <v>110</v>
      </c>
      <c r="B229" s="41" t="s">
        <v>97</v>
      </c>
      <c r="C229" s="42">
        <v>53300.688000000002</v>
      </c>
      <c r="D229" s="42">
        <v>3.0000000000000001E-3</v>
      </c>
      <c r="E229">
        <f>+(C229-C$7)/C$8</f>
        <v>21019.948010117354</v>
      </c>
      <c r="F229">
        <f>ROUND(2*E229,0)/2</f>
        <v>21020</v>
      </c>
      <c r="G229">
        <f>C229-($C$7+$C$8*$F229)</f>
        <v>-6.4649599997210316E-2</v>
      </c>
      <c r="K229">
        <f>+G229</f>
        <v>-6.4649599997210316E-2</v>
      </c>
      <c r="O229">
        <f ca="1">+C$11+C$12*$F229</f>
        <v>-6.2497492018240966E-2</v>
      </c>
      <c r="Q229" s="1">
        <f>+C229-15018.5</f>
        <v>38282.188000000002</v>
      </c>
      <c r="R229" s="1"/>
      <c r="S229" s="1"/>
      <c r="T229" s="1"/>
    </row>
    <row r="230" spans="1:20" x14ac:dyDescent="0.2">
      <c r="A230" s="32" t="s">
        <v>110</v>
      </c>
      <c r="B230" s="41" t="s">
        <v>102</v>
      </c>
      <c r="C230" s="42">
        <v>53301.302000000003</v>
      </c>
      <c r="D230" s="42">
        <v>2E-3</v>
      </c>
      <c r="E230">
        <f>+(C230-C$7)/C$8</f>
        <v>21020.441776326999</v>
      </c>
      <c r="F230">
        <f>ROUND(2*E230,0)/2</f>
        <v>21020.5</v>
      </c>
      <c r="G230">
        <f>C230-($C$7+$C$8*$F230)</f>
        <v>-7.2401339995849412E-2</v>
      </c>
      <c r="K230">
        <f>+G230</f>
        <v>-7.2401339995849412E-2</v>
      </c>
      <c r="O230">
        <f ca="1">+C$11+C$12*$F230</f>
        <v>-6.2498425457024935E-2</v>
      </c>
      <c r="Q230" s="1">
        <f>+C230-15018.5</f>
        <v>38282.802000000003</v>
      </c>
      <c r="R230" s="1"/>
      <c r="S230" s="1"/>
      <c r="T230" s="1"/>
    </row>
    <row r="231" spans="1:20" x14ac:dyDescent="0.2">
      <c r="A231" s="32" t="s">
        <v>110</v>
      </c>
      <c r="B231" s="41" t="s">
        <v>97</v>
      </c>
      <c r="C231" s="42">
        <v>53301.935700000002</v>
      </c>
      <c r="D231" s="42">
        <v>2.9999999999999997E-4</v>
      </c>
      <c r="E231">
        <f>+(C231-C$7)/C$8</f>
        <v>21020.951384872686</v>
      </c>
      <c r="F231">
        <f>ROUND(2*E231,0)/2</f>
        <v>21021</v>
      </c>
      <c r="G231">
        <f>C231-($C$7+$C$8*$F231)</f>
        <v>-6.0453079997387249E-2</v>
      </c>
      <c r="K231">
        <f>+G231</f>
        <v>-6.0453079997387249E-2</v>
      </c>
      <c r="O231">
        <f ca="1">+C$11+C$12*$F231</f>
        <v>-6.2499358895808904E-2</v>
      </c>
      <c r="Q231" s="1">
        <f>+C231-15018.5</f>
        <v>38283.435700000002</v>
      </c>
      <c r="R231" s="1"/>
      <c r="S231" s="1"/>
      <c r="T231" s="1"/>
    </row>
    <row r="232" spans="1:20" x14ac:dyDescent="0.2">
      <c r="A232" s="32" t="s">
        <v>110</v>
      </c>
      <c r="B232" s="41" t="s">
        <v>97</v>
      </c>
      <c r="C232" s="42">
        <v>53303.1783</v>
      </c>
      <c r="D232" s="42">
        <v>2.9999999999999997E-4</v>
      </c>
      <c r="E232">
        <f>+(C232-C$7)/C$8</f>
        <v>21021.950658312591</v>
      </c>
      <c r="F232">
        <f>ROUND(2*E232,0)/2</f>
        <v>21022</v>
      </c>
      <c r="G232">
        <f>C232-($C$7+$C$8*$F232)</f>
        <v>-6.1356559999694582E-2</v>
      </c>
      <c r="K232">
        <f>+G232</f>
        <v>-6.1356559999694582E-2</v>
      </c>
      <c r="O232">
        <f ca="1">+C$11+C$12*$F232</f>
        <v>-6.2501225773376842E-2</v>
      </c>
      <c r="Q232" s="1">
        <f>+C232-15018.5</f>
        <v>38284.6783</v>
      </c>
      <c r="R232" s="1"/>
      <c r="S232" s="1"/>
      <c r="T232" s="1"/>
    </row>
    <row r="233" spans="1:20" x14ac:dyDescent="0.2">
      <c r="A233" s="68" t="s">
        <v>733</v>
      </c>
      <c r="B233" s="70" t="s">
        <v>97</v>
      </c>
      <c r="C233" s="69">
        <v>53370.328000000001</v>
      </c>
      <c r="D233" s="69" t="s">
        <v>138</v>
      </c>
      <c r="E233">
        <f>+(C233-C$7)/C$8</f>
        <v>21075.951070116829</v>
      </c>
      <c r="F233">
        <f>ROUND(2*E233,0)/2</f>
        <v>21076</v>
      </c>
      <c r="G233">
        <f>C233-($C$7+$C$8*$F233)</f>
        <v>-6.0844479994557332E-2</v>
      </c>
      <c r="I233">
        <f>+G233</f>
        <v>-6.0844479994557332E-2</v>
      </c>
      <c r="O233">
        <f ca="1">+C$11+C$12*$F233</f>
        <v>-6.2602037162045432E-2</v>
      </c>
      <c r="Q233" s="1">
        <f>+C233-15018.5</f>
        <v>38351.828000000001</v>
      </c>
      <c r="R233" s="1"/>
      <c r="S233" s="1"/>
      <c r="T233" s="1"/>
    </row>
    <row r="234" spans="1:20" x14ac:dyDescent="0.2">
      <c r="A234" s="68" t="s">
        <v>641</v>
      </c>
      <c r="B234" s="70" t="s">
        <v>97</v>
      </c>
      <c r="C234" s="69">
        <v>53371.5677</v>
      </c>
      <c r="D234" s="69" t="s">
        <v>138</v>
      </c>
      <c r="E234">
        <f>+(C234-C$7)/C$8</f>
        <v>21076.948011436205</v>
      </c>
      <c r="F234">
        <f>ROUND(2*E234,0)/2</f>
        <v>21077</v>
      </c>
      <c r="G234">
        <f>C234-($C$7+$C$8*$F234)</f>
        <v>-6.4647959996364079E-2</v>
      </c>
      <c r="K234">
        <f>+G234</f>
        <v>-6.4647959996364079E-2</v>
      </c>
      <c r="O234">
        <f ca="1">+C$11+C$12*$F234</f>
        <v>-6.260390403961337E-2</v>
      </c>
      <c r="Q234" s="1">
        <f>+C234-15018.5</f>
        <v>38353.0677</v>
      </c>
      <c r="R234" s="1"/>
      <c r="S234" s="1"/>
      <c r="T234" s="1"/>
    </row>
    <row r="235" spans="1:20" x14ac:dyDescent="0.2">
      <c r="A235" s="15" t="s">
        <v>103</v>
      </c>
      <c r="B235" s="16" t="s">
        <v>97</v>
      </c>
      <c r="C235" s="17">
        <v>53385.2428</v>
      </c>
      <c r="D235" s="17">
        <v>5.0000000000000001E-4</v>
      </c>
      <c r="E235">
        <f>+(C235-C$7)/C$8</f>
        <v>21087.945246441934</v>
      </c>
      <c r="F235">
        <f>ROUND(2*E235,0)/2</f>
        <v>21088</v>
      </c>
      <c r="G235">
        <f>C235-($C$7+$C$8*$F235)</f>
        <v>-6.8086239996773656E-2</v>
      </c>
      <c r="K235">
        <f>+G235</f>
        <v>-6.8086239996773656E-2</v>
      </c>
      <c r="O235">
        <f ca="1">+C$11+C$12*$F235</f>
        <v>-6.2624439692860676E-2</v>
      </c>
      <c r="Q235" s="1">
        <f>+C235-15018.5</f>
        <v>38366.7428</v>
      </c>
      <c r="R235" s="1"/>
      <c r="S235" s="1"/>
      <c r="T235" s="1"/>
    </row>
    <row r="236" spans="1:20" x14ac:dyDescent="0.2">
      <c r="A236" s="68" t="s">
        <v>747</v>
      </c>
      <c r="B236" s="70" t="s">
        <v>97</v>
      </c>
      <c r="C236" s="69">
        <v>53430.013500000001</v>
      </c>
      <c r="D236" s="69" t="s">
        <v>138</v>
      </c>
      <c r="E236">
        <f>+(C236-C$7)/C$8</f>
        <v>21123.948925337951</v>
      </c>
      <c r="F236">
        <f>ROUND(2*E236,0)/2</f>
        <v>21124</v>
      </c>
      <c r="G236">
        <f>C236-($C$7+$C$8*$F236)</f>
        <v>-6.3511519998428412E-2</v>
      </c>
      <c r="K236">
        <f>+G236</f>
        <v>-6.3511519998428412E-2</v>
      </c>
      <c r="O236">
        <f ca="1">+C$11+C$12*$F236</f>
        <v>-6.2691647285306407E-2</v>
      </c>
      <c r="Q236" s="1">
        <f>+C236-15018.5</f>
        <v>38411.513500000001</v>
      </c>
      <c r="R236" s="1"/>
      <c r="S236" s="1"/>
      <c r="T236" s="1"/>
    </row>
    <row r="237" spans="1:20" x14ac:dyDescent="0.2">
      <c r="A237" s="68" t="s">
        <v>747</v>
      </c>
      <c r="B237" s="70" t="s">
        <v>97</v>
      </c>
      <c r="C237" s="69">
        <v>53701.094400000002</v>
      </c>
      <c r="D237" s="69" t="s">
        <v>138</v>
      </c>
      <c r="E237">
        <f>+(C237-C$7)/C$8</f>
        <v>21341.946626478282</v>
      </c>
      <c r="F237">
        <f>ROUND(2*E237,0)/2</f>
        <v>21342</v>
      </c>
      <c r="G237">
        <f>C237-($C$7+$C$8*$F237)</f>
        <v>-6.6370159998768941E-2</v>
      </c>
      <c r="K237">
        <f>+G237</f>
        <v>-6.6370159998768941E-2</v>
      </c>
      <c r="O237">
        <f ca="1">+C$11+C$12*$F237</f>
        <v>-6.3098626595116655E-2</v>
      </c>
      <c r="Q237" s="1">
        <f>+C237-15018.5</f>
        <v>38682.594400000002</v>
      </c>
      <c r="R237" s="1"/>
      <c r="S237" s="1"/>
      <c r="T237" s="1"/>
    </row>
    <row r="238" spans="1:20" x14ac:dyDescent="0.2">
      <c r="A238" s="44" t="s">
        <v>112</v>
      </c>
      <c r="B238" s="45" t="s">
        <v>97</v>
      </c>
      <c r="C238" s="44">
        <v>53763.270629999999</v>
      </c>
      <c r="D238" s="44">
        <v>1E-4</v>
      </c>
      <c r="E238" s="39">
        <f>+(C238-C$7)/C$8</f>
        <v>21391.947475691824</v>
      </c>
      <c r="F238">
        <f>ROUND(2*E238,0)/2</f>
        <v>21392</v>
      </c>
      <c r="G238">
        <f>C238-($C$7+$C$8*$F238)</f>
        <v>-6.5314160005073063E-2</v>
      </c>
      <c r="K238">
        <f>+G238</f>
        <v>-6.5314160005073063E-2</v>
      </c>
      <c r="O238">
        <f ca="1">+C$11+C$12*$F238</f>
        <v>-6.3191970473513492E-2</v>
      </c>
      <c r="Q238" s="1">
        <f>+C238-15018.5</f>
        <v>38744.770629999999</v>
      </c>
      <c r="R238" s="1"/>
      <c r="S238" s="1"/>
      <c r="T238" s="1"/>
    </row>
    <row r="239" spans="1:20" x14ac:dyDescent="0.2">
      <c r="A239" s="68" t="s">
        <v>761</v>
      </c>
      <c r="B239" s="70" t="s">
        <v>97</v>
      </c>
      <c r="C239" s="69">
        <v>53771.972999999998</v>
      </c>
      <c r="D239" s="69" t="s">
        <v>138</v>
      </c>
      <c r="E239">
        <f>+(C239-C$7)/C$8</f>
        <v>21398.945743199689</v>
      </c>
      <c r="F239">
        <f>ROUND(2*E239,0)/2</f>
        <v>21399</v>
      </c>
      <c r="G239">
        <f>C239-($C$7+$C$8*$F239)</f>
        <v>-6.7468520006514154E-2</v>
      </c>
      <c r="K239">
        <f>+G239</f>
        <v>-6.7468520006514154E-2</v>
      </c>
      <c r="O239">
        <f ca="1">+C$11+C$12*$F239</f>
        <v>-6.3205038616489059E-2</v>
      </c>
      <c r="Q239" s="1">
        <f>+C239-15018.5</f>
        <v>38753.472999999998</v>
      </c>
      <c r="R239" s="1"/>
      <c r="S239" s="1"/>
      <c r="T239" s="1"/>
    </row>
    <row r="240" spans="1:20" x14ac:dyDescent="0.2">
      <c r="A240" s="68" t="s">
        <v>641</v>
      </c>
      <c r="B240" s="70" t="s">
        <v>97</v>
      </c>
      <c r="C240" s="69">
        <v>54117.67</v>
      </c>
      <c r="D240" s="69" t="s">
        <v>138</v>
      </c>
      <c r="E240">
        <f>+(C240-C$7)/C$8</f>
        <v>21676.948181922256</v>
      </c>
      <c r="F240">
        <f>ROUND(2*E240,0)/2</f>
        <v>21677</v>
      </c>
      <c r="G240">
        <f>C240-($C$7+$C$8*$F240)</f>
        <v>-6.4435959997354075E-2</v>
      </c>
      <c r="K240">
        <f>+G240</f>
        <v>-6.4435959997354075E-2</v>
      </c>
      <c r="O240">
        <f ca="1">+C$11+C$12*$F240</f>
        <v>-6.3724030580375526E-2</v>
      </c>
      <c r="Q240" s="1">
        <f>+C240-15018.5</f>
        <v>39099.17</v>
      </c>
      <c r="R240" s="1"/>
      <c r="S240" s="1"/>
      <c r="T240" s="1"/>
    </row>
    <row r="241" spans="1:20" x14ac:dyDescent="0.2">
      <c r="A241" s="68" t="s">
        <v>641</v>
      </c>
      <c r="B241" s="70" t="s">
        <v>97</v>
      </c>
      <c r="C241" s="69">
        <v>54137.566200000001</v>
      </c>
      <c r="D241" s="69" t="s">
        <v>138</v>
      </c>
      <c r="E241">
        <f>+(C241-C$7)/C$8</f>
        <v>21692.948297981442</v>
      </c>
      <c r="F241">
        <f>ROUND(2*E241,0)/2</f>
        <v>21693</v>
      </c>
      <c r="G241">
        <f>C241-($C$7+$C$8*$F241)</f>
        <v>-6.42916399956448E-2</v>
      </c>
      <c r="K241">
        <f>+G241</f>
        <v>-6.42916399956448E-2</v>
      </c>
      <c r="O241">
        <f ca="1">+C$11+C$12*$F241</f>
        <v>-6.3753900621462523E-2</v>
      </c>
      <c r="Q241" s="1">
        <f>+C241-15018.5</f>
        <v>39119.066200000001</v>
      </c>
      <c r="R241" s="1"/>
      <c r="S241" s="1"/>
      <c r="T241" s="1"/>
    </row>
    <row r="242" spans="1:20" x14ac:dyDescent="0.2">
      <c r="A242" s="17" t="s">
        <v>109</v>
      </c>
      <c r="B242" s="41"/>
      <c r="C242" s="17">
        <v>54141.297100000003</v>
      </c>
      <c r="D242" s="17">
        <v>6.9999999999999999E-4</v>
      </c>
      <c r="E242" s="39">
        <f>+(C242-C$7)/C$8</f>
        <v>21695.948611257609</v>
      </c>
      <c r="F242">
        <f>ROUND(2*E242,0)/2</f>
        <v>21696</v>
      </c>
      <c r="G242">
        <f>C242-($C$7+$C$8*$F242)</f>
        <v>-6.3902079993567895E-2</v>
      </c>
      <c r="K242">
        <f>+G242</f>
        <v>-6.3902079993567895E-2</v>
      </c>
      <c r="O242">
        <f ca="1">+C$11+C$12*$F242</f>
        <v>-6.3759501254166323E-2</v>
      </c>
      <c r="Q242" s="1">
        <f>+C242-15018.5</f>
        <v>39122.797100000003</v>
      </c>
      <c r="R242" s="1"/>
      <c r="S242" s="1"/>
      <c r="T242" s="1"/>
    </row>
    <row r="243" spans="1:20" x14ac:dyDescent="0.2">
      <c r="A243" s="68" t="s">
        <v>779</v>
      </c>
      <c r="B243" s="70" t="s">
        <v>97</v>
      </c>
      <c r="C243" s="69">
        <v>54159.949000000001</v>
      </c>
      <c r="D243" s="69" t="s">
        <v>138</v>
      </c>
      <c r="E243">
        <f>+(C243-C$7)/C$8</f>
        <v>21710.948086771739</v>
      </c>
      <c r="F243">
        <f>ROUND(2*E243,0)/2</f>
        <v>21711</v>
      </c>
      <c r="G243">
        <f>C243-($C$7+$C$8*$F243)</f>
        <v>-6.4554279997537378E-2</v>
      </c>
      <c r="K243">
        <f>+G243</f>
        <v>-6.4554279997537378E-2</v>
      </c>
      <c r="O243">
        <f ca="1">+C$11+C$12*$F243</f>
        <v>-6.3787504417685381E-2</v>
      </c>
      <c r="Q243" s="1">
        <f>+C243-15018.5</f>
        <v>39141.449000000001</v>
      </c>
      <c r="R243" s="1"/>
      <c r="S243" s="1"/>
      <c r="T243" s="1"/>
    </row>
    <row r="244" spans="1:20" x14ac:dyDescent="0.2">
      <c r="A244" s="68" t="s">
        <v>641</v>
      </c>
      <c r="B244" s="70" t="s">
        <v>97</v>
      </c>
      <c r="C244" s="69">
        <v>54204.714899999999</v>
      </c>
      <c r="D244" s="69" t="s">
        <v>138</v>
      </c>
      <c r="E244">
        <f>+(C244-C$7)/C$8</f>
        <v>21746.947905606183</v>
      </c>
      <c r="F244">
        <f>ROUND(2*E244,0)/2</f>
        <v>21747</v>
      </c>
      <c r="G244">
        <f>C244-($C$7+$C$8*$F244)</f>
        <v>-6.4779560001625214E-2</v>
      </c>
      <c r="K244">
        <f>+G244</f>
        <v>-6.4779560001625214E-2</v>
      </c>
      <c r="O244">
        <f ca="1">+C$11+C$12*$F244</f>
        <v>-6.3854712010131098E-2</v>
      </c>
      <c r="Q244" s="1">
        <f>+C244-15018.5</f>
        <v>39186.214899999999</v>
      </c>
      <c r="R244" s="1"/>
      <c r="S244" s="1"/>
      <c r="T244" s="1"/>
    </row>
    <row r="245" spans="1:20" x14ac:dyDescent="0.2">
      <c r="A245" s="15" t="s">
        <v>121</v>
      </c>
      <c r="B245" s="16" t="s">
        <v>97</v>
      </c>
      <c r="C245" s="17">
        <v>54485.746500000001</v>
      </c>
      <c r="D245" s="17">
        <v>1E-4</v>
      </c>
      <c r="E245" s="39">
        <f>+(C245-C$7)/C$8</f>
        <v>21972.947755642792</v>
      </c>
      <c r="F245">
        <f>ROUND(2*E245,0)/2</f>
        <v>21973</v>
      </c>
      <c r="G245">
        <f>C245-($C$7+$C$8*$F245)</f>
        <v>-6.4966040001309011E-2</v>
      </c>
      <c r="K245">
        <f>+G245</f>
        <v>-6.4966040001309011E-2</v>
      </c>
      <c r="O245">
        <f ca="1">+C$11+C$12*$F245</f>
        <v>-6.4276626340484852E-2</v>
      </c>
      <c r="Q245" s="1">
        <f>+C245-15018.5</f>
        <v>39467.246500000001</v>
      </c>
      <c r="R245" s="1"/>
      <c r="S245" s="1"/>
      <c r="T245" s="1"/>
    </row>
    <row r="246" spans="1:20" x14ac:dyDescent="0.2">
      <c r="A246" s="46" t="s">
        <v>113</v>
      </c>
      <c r="B246" s="47" t="s">
        <v>97</v>
      </c>
      <c r="C246" s="46">
        <v>54857.549800000001</v>
      </c>
      <c r="D246" s="46">
        <v>1E-4</v>
      </c>
      <c r="E246" s="39">
        <f>+(C246-C$7)/C$8</f>
        <v>22271.944345503562</v>
      </c>
      <c r="F246">
        <f>ROUND(2*E246,0)/2</f>
        <v>22272</v>
      </c>
      <c r="G246">
        <f>C246-($C$7+$C$8*$F246)</f>
        <v>-6.9206559994199779E-2</v>
      </c>
      <c r="K246">
        <f>+G246</f>
        <v>-6.9206559994199779E-2</v>
      </c>
      <c r="O246">
        <f ca="1">+C$11+C$12*$F246</f>
        <v>-6.4834822733297992E-2</v>
      </c>
      <c r="Q246" s="1">
        <f>+C246-15018.5</f>
        <v>39839.049800000001</v>
      </c>
      <c r="R246" s="1"/>
      <c r="S246" s="1"/>
      <c r="T246" s="1"/>
    </row>
    <row r="247" spans="1:20" x14ac:dyDescent="0.2">
      <c r="A247" s="82" t="s">
        <v>886</v>
      </c>
      <c r="B247" s="82" t="s">
        <v>16</v>
      </c>
      <c r="C247" s="83">
        <v>54857.54997</v>
      </c>
      <c r="D247" s="83">
        <v>6.0000000000000002E-5</v>
      </c>
      <c r="E247">
        <f>+(C247-C$7)/C$8</f>
        <v>22271.944482214076</v>
      </c>
      <c r="F247">
        <f>ROUND(2*E247,0)/2</f>
        <v>22272</v>
      </c>
      <c r="G247">
        <f>C247-($C$7+$C$8*$F247)</f>
        <v>-6.9036559994856361E-2</v>
      </c>
      <c r="K247">
        <f>+G247</f>
        <v>-6.9036559994856361E-2</v>
      </c>
      <c r="O247">
        <f ca="1">+C$11+C$12*$F247</f>
        <v>-6.4834822733297992E-2</v>
      </c>
      <c r="Q247" s="1">
        <f>+C247-15018.5</f>
        <v>39839.04997</v>
      </c>
    </row>
    <row r="248" spans="1:20" x14ac:dyDescent="0.2">
      <c r="A248" s="46" t="s">
        <v>119</v>
      </c>
      <c r="B248" s="47" t="s">
        <v>97</v>
      </c>
      <c r="C248" s="46">
        <v>54861.280100000004</v>
      </c>
      <c r="D248" s="46">
        <v>1E-4</v>
      </c>
      <c r="E248" s="39">
        <f>+(C248-C$7)/C$8</f>
        <v>22274.944176272031</v>
      </c>
      <c r="F248">
        <f>ROUND(2*E248,0)/2</f>
        <v>22275</v>
      </c>
      <c r="G248">
        <f>C248-($C$7+$C$8*$F248)</f>
        <v>-6.9416999991517514E-2</v>
      </c>
      <c r="K248">
        <f>+G248</f>
        <v>-6.9416999991517514E-2</v>
      </c>
      <c r="O248">
        <f ca="1">+C$11+C$12*$F248</f>
        <v>-6.4840423366001806E-2</v>
      </c>
      <c r="Q248" s="1">
        <f>+C248-15018.5</f>
        <v>39842.780100000004</v>
      </c>
      <c r="R248" s="1"/>
      <c r="S248" s="1"/>
      <c r="T248" s="1"/>
    </row>
    <row r="249" spans="1:20" x14ac:dyDescent="0.2">
      <c r="A249" s="46" t="s">
        <v>117</v>
      </c>
      <c r="B249" s="47" t="s">
        <v>97</v>
      </c>
      <c r="C249" s="46">
        <v>54861.280400000003</v>
      </c>
      <c r="D249" s="46">
        <v>1.2999999999999999E-3</v>
      </c>
      <c r="E249" s="39">
        <f>+(C249-C$7)/C$8</f>
        <v>22274.94441752588</v>
      </c>
      <c r="F249">
        <f>ROUND(2*E249,0)/2</f>
        <v>22275</v>
      </c>
      <c r="G249">
        <f>C249-($C$7+$C$8*$F249)</f>
        <v>-6.9116999991820194E-2</v>
      </c>
      <c r="K249">
        <f>+G249</f>
        <v>-6.9116999991820194E-2</v>
      </c>
      <c r="O249">
        <f ca="1">+C$11+C$12*$F249</f>
        <v>-6.4840423366001806E-2</v>
      </c>
      <c r="Q249" s="1">
        <f>+C249-15018.5</f>
        <v>39842.780400000003</v>
      </c>
      <c r="R249" s="1"/>
      <c r="S249" s="1"/>
      <c r="T249" s="1"/>
    </row>
    <row r="250" spans="1:20" x14ac:dyDescent="0.2">
      <c r="A250" s="82" t="s">
        <v>886</v>
      </c>
      <c r="B250" s="82" t="s">
        <v>16</v>
      </c>
      <c r="C250" s="83">
        <v>54873.715230000002</v>
      </c>
      <c r="D250" s="83">
        <v>1.2999999999999999E-4</v>
      </c>
      <c r="E250">
        <f>+(C250-C$7)/C$8</f>
        <v>22284.944252829919</v>
      </c>
      <c r="F250">
        <f>ROUND(2*E250,0)/2</f>
        <v>22285</v>
      </c>
      <c r="G250">
        <f>C250-($C$7+$C$8*$F250)</f>
        <v>-6.9321799994213507E-2</v>
      </c>
      <c r="K250">
        <f>+G250</f>
        <v>-6.9321799994213507E-2</v>
      </c>
      <c r="O250">
        <f ca="1">+C$11+C$12*$F250</f>
        <v>-6.4859092141681174E-2</v>
      </c>
      <c r="Q250" s="1">
        <f>+C250-15018.5</f>
        <v>39855.215230000002</v>
      </c>
    </row>
    <row r="251" spans="1:20" x14ac:dyDescent="0.2">
      <c r="A251" s="33" t="s">
        <v>118</v>
      </c>
      <c r="B251" s="39"/>
      <c r="C251" s="43">
        <v>54888.637199999997</v>
      </c>
      <c r="D251" s="17">
        <v>5.0000000000000001E-4</v>
      </c>
      <c r="E251" s="39">
        <f>+(C251-C$7)/C$8</f>
        <v>22296.944195121992</v>
      </c>
      <c r="F251">
        <f>ROUND(2*E251,0)/2</f>
        <v>22297</v>
      </c>
      <c r="G251">
        <f>C251-($C$7+$C$8*$F251)</f>
        <v>-6.9393559999298304E-2</v>
      </c>
      <c r="K251">
        <f>+G251</f>
        <v>-6.9393559999298304E-2</v>
      </c>
      <c r="O251">
        <f ca="1">+C$11+C$12*$F251</f>
        <v>-6.4881494672496418E-2</v>
      </c>
      <c r="Q251" s="1">
        <f>+C251-15018.5</f>
        <v>39870.137199999997</v>
      </c>
      <c r="R251" s="1"/>
      <c r="S251" s="1"/>
      <c r="T251" s="1"/>
    </row>
    <row r="252" spans="1:20" x14ac:dyDescent="0.2">
      <c r="A252" s="46" t="s">
        <v>118</v>
      </c>
      <c r="B252" s="47" t="s">
        <v>97</v>
      </c>
      <c r="C252" s="46">
        <v>54888.637199999997</v>
      </c>
      <c r="D252" s="46">
        <v>5.0000000000000001E-4</v>
      </c>
      <c r="E252" s="39">
        <f>+(C252-C$7)/C$8</f>
        <v>22296.944195121992</v>
      </c>
      <c r="F252">
        <f>ROUND(2*E252,0)/2</f>
        <v>22297</v>
      </c>
      <c r="G252">
        <f>C252-($C$7+$C$8*$F252)</f>
        <v>-6.9393559999298304E-2</v>
      </c>
      <c r="K252">
        <f>+G252</f>
        <v>-6.9393559999298304E-2</v>
      </c>
      <c r="O252">
        <f ca="1">+C$11+C$12*$F252</f>
        <v>-6.4881494672496418E-2</v>
      </c>
      <c r="Q252" s="1">
        <f>+C252-15018.5</f>
        <v>39870.137199999997</v>
      </c>
      <c r="R252" s="1"/>
      <c r="S252" s="1"/>
      <c r="T252" s="1"/>
    </row>
    <row r="253" spans="1:20" x14ac:dyDescent="0.2">
      <c r="A253" s="15" t="s">
        <v>123</v>
      </c>
      <c r="B253" s="16" t="s">
        <v>97</v>
      </c>
      <c r="C253" s="17">
        <v>55210.7045</v>
      </c>
      <c r="D253" s="17">
        <v>1E-4</v>
      </c>
      <c r="E253" s="39">
        <f>+(C253-C$7)/C$8</f>
        <v>22555.94411364253</v>
      </c>
      <c r="F253">
        <f>ROUND(2*E253,0)/2</f>
        <v>22556</v>
      </c>
      <c r="G253">
        <f>C253-($C$7+$C$8*$F253)</f>
        <v>-6.9494880001002457E-2</v>
      </c>
      <c r="K253">
        <f>+G253</f>
        <v>-6.9494880001002457E-2</v>
      </c>
      <c r="O253">
        <f ca="1">+C$11+C$12*$F253</f>
        <v>-6.5365015962592088E-2</v>
      </c>
      <c r="Q253" s="1">
        <f>+C253-15018.5</f>
        <v>40192.2045</v>
      </c>
      <c r="R253" s="1"/>
      <c r="S253" s="1"/>
      <c r="T253" s="1"/>
    </row>
    <row r="254" spans="1:20" x14ac:dyDescent="0.2">
      <c r="A254" s="15" t="s">
        <v>122</v>
      </c>
      <c r="B254" s="16" t="s">
        <v>97</v>
      </c>
      <c r="C254" s="17">
        <v>55271.637999999999</v>
      </c>
      <c r="D254" s="17">
        <v>1E-4</v>
      </c>
      <c r="E254" s="39">
        <f>+(C254-C$7)/C$8</f>
        <v>22604.945584872828</v>
      </c>
      <c r="F254">
        <f>ROUND(2*E254,0)/2</f>
        <v>22605</v>
      </c>
      <c r="G254">
        <f>C254-($C$7+$C$8*$F254)</f>
        <v>-6.7665400005353149E-2</v>
      </c>
      <c r="K254">
        <f>+G254</f>
        <v>-6.7665400005353149E-2</v>
      </c>
      <c r="O254">
        <f ca="1">+C$11+C$12*$F254</f>
        <v>-6.5456492963420987E-2</v>
      </c>
      <c r="Q254" s="1">
        <f>+C254-15018.5</f>
        <v>40253.137999999999</v>
      </c>
      <c r="R254" s="1"/>
      <c r="S254" s="1"/>
      <c r="T254" s="1"/>
    </row>
    <row r="255" spans="1:20" x14ac:dyDescent="0.2">
      <c r="A255" s="68" t="s">
        <v>824</v>
      </c>
      <c r="B255" s="70" t="s">
        <v>97</v>
      </c>
      <c r="C255" s="69">
        <v>55535.259299999998</v>
      </c>
      <c r="D255" s="69" t="s">
        <v>138</v>
      </c>
      <c r="E255">
        <f>+(C255-C$7)/C$8</f>
        <v>22816.944428655719</v>
      </c>
      <c r="F255">
        <f>ROUND(2*E255,0)/2</f>
        <v>22817</v>
      </c>
      <c r="G255">
        <f>C255-($C$7+$C$8*$F255)</f>
        <v>-6.9103159999940544E-2</v>
      </c>
      <c r="K255">
        <f>+G255</f>
        <v>-6.9103159999940544E-2</v>
      </c>
      <c r="O255">
        <f ca="1">+C$11+C$12*$F255</f>
        <v>-6.5852271007823621E-2</v>
      </c>
      <c r="Q255" s="1">
        <f>+C255-15018.5</f>
        <v>40516.759299999998</v>
      </c>
      <c r="R255" s="1"/>
      <c r="S255" s="1"/>
      <c r="T255" s="1"/>
    </row>
    <row r="256" spans="1:20" x14ac:dyDescent="0.2">
      <c r="A256" s="49" t="s">
        <v>116</v>
      </c>
      <c r="B256" s="50" t="s">
        <v>102</v>
      </c>
      <c r="C256" s="51">
        <v>55595.566700000003</v>
      </c>
      <c r="D256" s="51">
        <v>8.0000000000000004E-4</v>
      </c>
      <c r="E256" s="39">
        <f>+(C256-C$7)/C$8</f>
        <v>22865.442403104495</v>
      </c>
      <c r="F256">
        <f>ROUND(2*E256,0)/2</f>
        <v>22865.5</v>
      </c>
      <c r="G256">
        <f>C256-($C$7+$C$8*$F256)</f>
        <v>-7.1621939998294692E-2</v>
      </c>
      <c r="K256">
        <f>+G256</f>
        <v>-7.1621939998294692E-2</v>
      </c>
      <c r="O256">
        <f ca="1">+C$11+C$12*$F256</f>
        <v>-6.5942814569868557E-2</v>
      </c>
      <c r="Q256" s="1">
        <f>+C256-15018.5</f>
        <v>40577.066700000003</v>
      </c>
      <c r="R256" s="1"/>
      <c r="S256" s="1"/>
      <c r="T256" s="1"/>
    </row>
    <row r="257" spans="1:21" x14ac:dyDescent="0.2">
      <c r="A257" s="46" t="s">
        <v>120</v>
      </c>
      <c r="B257" s="47" t="s">
        <v>97</v>
      </c>
      <c r="C257" s="46">
        <v>55603.624100000001</v>
      </c>
      <c r="D257" s="46">
        <v>2.9999999999999997E-4</v>
      </c>
      <c r="E257" s="39">
        <f>+(C257-C$7)/C$8</f>
        <v>22871.921998963768</v>
      </c>
      <c r="F257">
        <f>ROUND(2*E257,0)/2</f>
        <v>22872</v>
      </c>
      <c r="O257">
        <f ca="1">+C$11+C$12*$F257</f>
        <v>-6.5954949274060148E-2</v>
      </c>
      <c r="Q257" s="1">
        <f>+C257-15018.5</f>
        <v>40585.124100000001</v>
      </c>
      <c r="R257" s="1"/>
      <c r="S257" s="1"/>
      <c r="T257" s="1"/>
      <c r="U257" s="48">
        <v>-9.6994559993618168E-2</v>
      </c>
    </row>
    <row r="258" spans="1:21" x14ac:dyDescent="0.2">
      <c r="A258" s="82" t="s">
        <v>886</v>
      </c>
      <c r="B258" s="82" t="s">
        <v>16</v>
      </c>
      <c r="C258" s="83">
        <v>55618.57821</v>
      </c>
      <c r="D258" s="84">
        <v>7.3999999999999999E-4</v>
      </c>
      <c r="E258">
        <f>+(C258-C$7)/C$8</f>
        <v>22883.947787584802</v>
      </c>
      <c r="F258">
        <f>ROUND(2*E258,0)/2</f>
        <v>22884</v>
      </c>
      <c r="G258">
        <f>C258-($C$7+$C$8*$F258)</f>
        <v>-6.4926319995720405E-2</v>
      </c>
      <c r="K258">
        <f>+G258</f>
        <v>-6.4926319995720405E-2</v>
      </c>
      <c r="O258">
        <f ca="1">+C$11+C$12*$F258</f>
        <v>-6.5977351804875392E-2</v>
      </c>
      <c r="Q258" s="1">
        <f>+C258-15018.5</f>
        <v>40600.07821</v>
      </c>
    </row>
    <row r="259" spans="1:21" x14ac:dyDescent="0.2">
      <c r="A259" s="68" t="s">
        <v>841</v>
      </c>
      <c r="B259" s="70" t="s">
        <v>97</v>
      </c>
      <c r="C259" s="69">
        <v>55618.58</v>
      </c>
      <c r="D259" s="69" t="s">
        <v>138</v>
      </c>
      <c r="E259">
        <f>+(C259-C$7)/C$8</f>
        <v>22883.949227066096</v>
      </c>
      <c r="F259">
        <f>ROUND(2*E259,0)/2</f>
        <v>22884</v>
      </c>
      <c r="G259">
        <f>C259-($C$7+$C$8*$F259)</f>
        <v>-6.3136319993645884E-2</v>
      </c>
      <c r="K259">
        <f>+G259</f>
        <v>-6.3136319993645884E-2</v>
      </c>
      <c r="O259">
        <f ca="1">+C$11+C$12*$F259</f>
        <v>-6.5977351804875392E-2</v>
      </c>
      <c r="Q259" s="1">
        <f>+C259-15018.5</f>
        <v>40600.080000000002</v>
      </c>
      <c r="R259" s="1"/>
      <c r="S259" s="1"/>
      <c r="T259" s="1"/>
    </row>
    <row r="260" spans="1:21" x14ac:dyDescent="0.2">
      <c r="A260" s="68" t="s">
        <v>841</v>
      </c>
      <c r="B260" s="70" t="s">
        <v>97</v>
      </c>
      <c r="C260" s="69">
        <v>55654.631999999998</v>
      </c>
      <c r="D260" s="69" t="s">
        <v>138</v>
      </c>
      <c r="E260">
        <f>+(C260-C$7)/C$8</f>
        <v>22912.9415062031</v>
      </c>
      <c r="F260">
        <f>ROUND(2*E260,0)/2</f>
        <v>22913</v>
      </c>
      <c r="G260">
        <f>C260-($C$7+$C$8*$F260)</f>
        <v>-7.2737239999696612E-2</v>
      </c>
      <c r="K260">
        <f>+G260</f>
        <v>-7.2737239999696612E-2</v>
      </c>
      <c r="O260">
        <f ca="1">+C$11+C$12*$F260</f>
        <v>-6.603149125434557E-2</v>
      </c>
      <c r="Q260" s="1">
        <f>+C260-15018.5</f>
        <v>40636.131999999998</v>
      </c>
      <c r="R260" s="1"/>
      <c r="S260" s="1"/>
      <c r="T260" s="1"/>
    </row>
    <row r="261" spans="1:21" x14ac:dyDescent="0.2">
      <c r="A261" s="82" t="s">
        <v>886</v>
      </c>
      <c r="B261" s="82" t="s">
        <v>16</v>
      </c>
      <c r="C261" s="83">
        <v>55654.632669999999</v>
      </c>
      <c r="D261" s="84">
        <v>6.8999999999999997E-4</v>
      </c>
      <c r="E261">
        <f>+(C261-C$7)/C$8</f>
        <v>22912.942045003365</v>
      </c>
      <c r="F261">
        <f>ROUND(2*E261,0)/2</f>
        <v>22913</v>
      </c>
      <c r="G261">
        <f>C261-($C$7+$C$8*$F261)</f>
        <v>-7.2067239998432342E-2</v>
      </c>
      <c r="K261">
        <f>+G261</f>
        <v>-7.2067239998432342E-2</v>
      </c>
      <c r="O261">
        <f ca="1">+C$11+C$12*$F261</f>
        <v>-6.603149125434557E-2</v>
      </c>
      <c r="Q261" s="1">
        <f>+C261-15018.5</f>
        <v>40636.132669999999</v>
      </c>
    </row>
    <row r="262" spans="1:21" x14ac:dyDescent="0.2">
      <c r="A262" s="15" t="s">
        <v>124</v>
      </c>
      <c r="B262" s="16" t="s">
        <v>97</v>
      </c>
      <c r="C262" s="17">
        <v>55940.643700000001</v>
      </c>
      <c r="D262" s="17">
        <v>1E-4</v>
      </c>
      <c r="E262" s="39">
        <f>+(C262-C$7)/C$8</f>
        <v>23142.946250540448</v>
      </c>
      <c r="F262">
        <f>ROUND(2*E262,0)/2</f>
        <v>23143</v>
      </c>
      <c r="G262">
        <f>C262-($C$7+$C$8*$F262)</f>
        <v>-6.6837639998993836E-2</v>
      </c>
      <c r="K262">
        <f>+G262</f>
        <v>-6.6837639998993836E-2</v>
      </c>
      <c r="O262">
        <f ca="1">+C$11+C$12*$F262</f>
        <v>-6.6460873094971062E-2</v>
      </c>
      <c r="Q262" s="1">
        <f>+C262-15018.5</f>
        <v>40922.143700000001</v>
      </c>
      <c r="R262" s="1"/>
      <c r="S262" s="1"/>
      <c r="T262" s="1"/>
    </row>
    <row r="263" spans="1:21" x14ac:dyDescent="0.2">
      <c r="A263" s="82" t="s">
        <v>886</v>
      </c>
      <c r="B263" s="82" t="s">
        <v>16</v>
      </c>
      <c r="C263" s="83">
        <v>55940.643730000003</v>
      </c>
      <c r="D263" s="83">
        <v>9.0000000000000006E-5</v>
      </c>
      <c r="E263">
        <f>+(C263-C$7)/C$8</f>
        <v>23142.946274665836</v>
      </c>
      <c r="F263">
        <f>ROUND(2*E263,0)/2</f>
        <v>23143</v>
      </c>
      <c r="G263">
        <f>C263-($C$7+$C$8*$F263)</f>
        <v>-6.6807639996113721E-2</v>
      </c>
      <c r="K263">
        <f>+G263</f>
        <v>-6.6807639996113721E-2</v>
      </c>
      <c r="O263">
        <f ca="1">+C$11+C$12*$F263</f>
        <v>-6.6460873094971062E-2</v>
      </c>
      <c r="Q263" s="1">
        <f>+C263-15018.5</f>
        <v>40922.143730000003</v>
      </c>
    </row>
    <row r="264" spans="1:21" x14ac:dyDescent="0.2">
      <c r="A264" s="15" t="s">
        <v>125</v>
      </c>
      <c r="B264" s="16" t="s">
        <v>97</v>
      </c>
      <c r="C264" s="17">
        <v>55959.295330000001</v>
      </c>
      <c r="D264" s="17">
        <v>6.9999999999999999E-4</v>
      </c>
      <c r="E264" s="39">
        <f>+(C264-C$7)/C$8</f>
        <v>23157.945508926121</v>
      </c>
      <c r="F264">
        <f>ROUND(2*E264,0)/2</f>
        <v>23158</v>
      </c>
      <c r="G264">
        <f>C264-($C$7+$C$8*$F264)</f>
        <v>-6.7759839999780525E-2</v>
      </c>
      <c r="K264">
        <f>+G264</f>
        <v>-6.7759839999780525E-2</v>
      </c>
      <c r="O264">
        <f ca="1">+C$11+C$12*$F264</f>
        <v>-6.6488876258490107E-2</v>
      </c>
      <c r="Q264" s="1">
        <f>+C264-15018.5</f>
        <v>40940.795330000001</v>
      </c>
      <c r="R264" s="1"/>
      <c r="S264" s="1"/>
      <c r="T264" s="1"/>
    </row>
    <row r="265" spans="1:21" x14ac:dyDescent="0.2">
      <c r="A265" s="68" t="s">
        <v>863</v>
      </c>
      <c r="B265" s="70" t="s">
        <v>97</v>
      </c>
      <c r="C265" s="69">
        <v>56275.144800000002</v>
      </c>
      <c r="D265" s="69" t="s">
        <v>138</v>
      </c>
      <c r="E265">
        <f>+(C265-C$7)/C$8</f>
        <v>23411.945176060144</v>
      </c>
      <c r="F265">
        <f>ROUND(2*E265,0)/2</f>
        <v>23412</v>
      </c>
      <c r="G265">
        <f>C265-($C$7+$C$8*$F265)</f>
        <v>-6.8173760002537165E-2</v>
      </c>
      <c r="K265">
        <f>+G265</f>
        <v>-6.8173760002537165E-2</v>
      </c>
      <c r="O265">
        <f ca="1">+C$11+C$12*$F265</f>
        <v>-6.6963063160746086E-2</v>
      </c>
      <c r="Q265" s="1">
        <f>+C265-15018.5</f>
        <v>41256.644800000002</v>
      </c>
      <c r="R265" s="1"/>
      <c r="S265" s="1"/>
      <c r="T265" s="1"/>
    </row>
    <row r="266" spans="1:21" x14ac:dyDescent="0.2">
      <c r="A266" s="68" t="s">
        <v>868</v>
      </c>
      <c r="B266" s="70" t="s">
        <v>97</v>
      </c>
      <c r="C266" s="69">
        <v>56633.270299999996</v>
      </c>
      <c r="D266" s="69" t="s">
        <v>138</v>
      </c>
      <c r="E266">
        <f>+(C266-C$7)/C$8</f>
        <v>23699.942359630546</v>
      </c>
      <c r="F266">
        <f>ROUND(2*E266,0)/2</f>
        <v>23700</v>
      </c>
      <c r="G266">
        <f>C266-($C$7+$C$8*$F266)</f>
        <v>-7.1675999999570195E-2</v>
      </c>
      <c r="K266">
        <f>+G266</f>
        <v>-7.1675999999570195E-2</v>
      </c>
      <c r="O266">
        <f ca="1">+C$11+C$12*$F266</f>
        <v>-6.7500723900311921E-2</v>
      </c>
      <c r="Q266" s="1">
        <f>+C266-15018.5</f>
        <v>41614.770299999996</v>
      </c>
      <c r="R266" s="1"/>
      <c r="S266" s="1"/>
      <c r="T266" s="1"/>
    </row>
    <row r="267" spans="1:21" x14ac:dyDescent="0.2">
      <c r="A267" s="53" t="s">
        <v>127</v>
      </c>
      <c r="B267" s="54"/>
      <c r="C267" s="53">
        <v>57057.307399999998</v>
      </c>
      <c r="D267" s="53">
        <v>8.9999999999999998E-4</v>
      </c>
      <c r="E267" s="39">
        <f>+(C267-C$7)/C$8</f>
        <v>24040.944300373005</v>
      </c>
      <c r="F267">
        <f>ROUND(2*E267,0)/2</f>
        <v>24041</v>
      </c>
      <c r="G267">
        <f>C267-($C$7+$C$8*$F267)</f>
        <v>-6.9262680000974797E-2</v>
      </c>
      <c r="K267">
        <f>+G267</f>
        <v>-6.9262680000974797E-2</v>
      </c>
      <c r="O267">
        <f ca="1">+C$11+C$12*$F267</f>
        <v>-6.8137329150978421E-2</v>
      </c>
      <c r="Q267" s="1">
        <f>+C267-15018.5</f>
        <v>42038.807399999998</v>
      </c>
      <c r="R267" s="1"/>
      <c r="S267" s="1"/>
      <c r="T267" s="1"/>
    </row>
    <row r="268" spans="1:21" x14ac:dyDescent="0.2">
      <c r="A268" s="68" t="s">
        <v>877</v>
      </c>
      <c r="B268" s="70" t="s">
        <v>97</v>
      </c>
      <c r="C268" s="69">
        <v>57089.638700000003</v>
      </c>
      <c r="D268" s="69" t="s">
        <v>138</v>
      </c>
      <c r="E268">
        <f>+(C268-C$7)/C$8</f>
        <v>24066.944468864698</v>
      </c>
      <c r="F268">
        <f>ROUND(2*E268,0)/2</f>
        <v>24067</v>
      </c>
      <c r="G268">
        <f>C268-($C$7+$C$8*$F268)</f>
        <v>-6.9053159997565672E-2</v>
      </c>
      <c r="I268">
        <f>+G268</f>
        <v>-6.9053159997565672E-2</v>
      </c>
      <c r="O268">
        <f ca="1">+C$11+C$12*$F268</f>
        <v>-6.818586796774477E-2</v>
      </c>
      <c r="Q268" s="1">
        <f>+C268-15018.5</f>
        <v>42071.138700000003</v>
      </c>
      <c r="R268" s="1"/>
      <c r="S268" s="1"/>
      <c r="T268" s="1"/>
    </row>
    <row r="269" spans="1:21" x14ac:dyDescent="0.2">
      <c r="A269" s="71" t="s">
        <v>881</v>
      </c>
      <c r="B269" s="72" t="s">
        <v>97</v>
      </c>
      <c r="C269" s="73">
        <v>57089.638700000003</v>
      </c>
      <c r="D269" s="73">
        <v>1E-4</v>
      </c>
      <c r="E269">
        <f>+(C269-C$7)/C$8</f>
        <v>24066.944468864698</v>
      </c>
      <c r="F269">
        <f>ROUND(2*E269,0)/2</f>
        <v>24067</v>
      </c>
      <c r="G269">
        <f>C269-($C$7+$C$8*$F269)</f>
        <v>-6.9053159997565672E-2</v>
      </c>
      <c r="K269">
        <f>+G269</f>
        <v>-6.9053159997565672E-2</v>
      </c>
      <c r="O269">
        <f ca="1">+C$11+C$12*$F269</f>
        <v>-6.818586796774477E-2</v>
      </c>
      <c r="Q269" s="1">
        <f>+C269-15018.5</f>
        <v>42071.138700000003</v>
      </c>
    </row>
    <row r="270" spans="1:21" x14ac:dyDescent="0.2">
      <c r="A270" s="82" t="s">
        <v>886</v>
      </c>
      <c r="B270" s="82" t="s">
        <v>16</v>
      </c>
      <c r="C270" s="83">
        <v>57320.92942</v>
      </c>
      <c r="D270" s="83">
        <v>5.0000000000000002E-5</v>
      </c>
      <c r="E270">
        <f>+(C270-C$7)/C$8</f>
        <v>24252.943723165135</v>
      </c>
      <c r="F270">
        <f>ROUND(2*E270,0)/2</f>
        <v>24253</v>
      </c>
      <c r="G270">
        <f>C270-($C$7+$C$8*$F270)</f>
        <v>-6.9980439999199007E-2</v>
      </c>
      <c r="K270">
        <f>+G270</f>
        <v>-6.9980439999199007E-2</v>
      </c>
      <c r="O270">
        <f ca="1">+C$11+C$12*$F270</f>
        <v>-6.8533107195381041E-2</v>
      </c>
      <c r="Q270" s="1">
        <f>+C270-15018.5</f>
        <v>42302.42942</v>
      </c>
    </row>
    <row r="271" spans="1:21" x14ac:dyDescent="0.2">
      <c r="A271" s="71" t="s">
        <v>882</v>
      </c>
      <c r="B271" s="72" t="s">
        <v>97</v>
      </c>
      <c r="C271" s="73">
        <v>57320.929799999998</v>
      </c>
      <c r="D271" s="73">
        <v>1E-4</v>
      </c>
      <c r="E271">
        <f>+(C271-C$7)/C$8</f>
        <v>24252.94402875334</v>
      </c>
      <c r="F271">
        <f>ROUND(2*E271,0)/2</f>
        <v>24253</v>
      </c>
      <c r="G271">
        <f>C271-($C$7+$C$8*$F271)</f>
        <v>-6.9600440001522657E-2</v>
      </c>
      <c r="K271">
        <f>+G271</f>
        <v>-6.9600440001522657E-2</v>
      </c>
      <c r="O271">
        <f ca="1">+C$11+C$12*$F271</f>
        <v>-6.8533107195381041E-2</v>
      </c>
      <c r="Q271" s="1">
        <f>+C271-15018.5</f>
        <v>42302.429799999998</v>
      </c>
    </row>
    <row r="272" spans="1:21" x14ac:dyDescent="0.2">
      <c r="A272" s="80" t="s">
        <v>2</v>
      </c>
      <c r="B272" s="81" t="s">
        <v>97</v>
      </c>
      <c r="C272" s="80">
        <v>57477.612999999998</v>
      </c>
      <c r="D272" s="80" t="s">
        <v>138</v>
      </c>
      <c r="E272">
        <f>+(C272-C$7)/C$8</f>
        <v>24378.945445331603</v>
      </c>
      <c r="F272">
        <f>ROUND(2*E272,0)/2</f>
        <v>24379</v>
      </c>
      <c r="G272">
        <f>C272-($C$7+$C$8*$F272)</f>
        <v>-6.7838920003850944E-2</v>
      </c>
      <c r="K272">
        <f>+G272</f>
        <v>-6.7838920003850944E-2</v>
      </c>
      <c r="O272">
        <f ca="1">+C$11+C$12*$F272</f>
        <v>-6.8768333768941092E-2</v>
      </c>
      <c r="Q272" s="1">
        <f>+C272-15018.5</f>
        <v>42459.112999999998</v>
      </c>
    </row>
    <row r="273" spans="1:17" x14ac:dyDescent="0.2">
      <c r="A273" s="82" t="s">
        <v>886</v>
      </c>
      <c r="B273" s="82" t="s">
        <v>16</v>
      </c>
      <c r="C273" s="83">
        <v>57698.956839999999</v>
      </c>
      <c r="D273" s="83">
        <v>9.0000000000000006E-5</v>
      </c>
      <c r="E273">
        <f>+(C273-C$7)/C$8</f>
        <v>24556.945622701434</v>
      </c>
      <c r="F273">
        <f>ROUND(2*E273,0)/2</f>
        <v>24557</v>
      </c>
      <c r="G273">
        <f>C273-($C$7+$C$8*$F273)</f>
        <v>-6.7618360000778921E-2</v>
      </c>
      <c r="K273">
        <f>+G273</f>
        <v>-6.7618360000778921E-2</v>
      </c>
      <c r="O273">
        <f ca="1">+C$11+C$12*$F273</f>
        <v>-6.9100637976033857E-2</v>
      </c>
      <c r="Q273" s="1">
        <f>+C273-15018.5</f>
        <v>42680.456839999999</v>
      </c>
    </row>
    <row r="274" spans="1:17" x14ac:dyDescent="0.2">
      <c r="A274" s="71" t="s">
        <v>883</v>
      </c>
      <c r="B274" s="72" t="s">
        <v>97</v>
      </c>
      <c r="C274" s="73">
        <v>57698.957199999997</v>
      </c>
      <c r="D274" s="73">
        <v>1E-4</v>
      </c>
      <c r="E274">
        <f>+(C274-C$7)/C$8</f>
        <v>24556.945912206051</v>
      </c>
      <c r="F274">
        <f>ROUND(2*E274,0)/2</f>
        <v>24557</v>
      </c>
      <c r="G274">
        <f>C274-($C$7+$C$8*$F274)</f>
        <v>-6.7258360002597328E-2</v>
      </c>
      <c r="K274">
        <f>+G274</f>
        <v>-6.7258360002597328E-2</v>
      </c>
      <c r="O274">
        <f ca="1">+C$11+C$12*$F274</f>
        <v>-6.9100637976033857E-2</v>
      </c>
      <c r="Q274" s="1">
        <f>+C274-15018.5</f>
        <v>42680.457199999997</v>
      </c>
    </row>
    <row r="275" spans="1:17" x14ac:dyDescent="0.2">
      <c r="A275" s="74" t="s">
        <v>884</v>
      </c>
      <c r="B275" s="75" t="s">
        <v>97</v>
      </c>
      <c r="C275" s="74">
        <v>58086.927199999998</v>
      </c>
      <c r="D275" s="74">
        <v>1E-4</v>
      </c>
      <c r="E275">
        <f>+(C275-C$7)/C$8</f>
        <v>24868.943430701132</v>
      </c>
      <c r="F275">
        <f>ROUND(2*E275,0)/2</f>
        <v>24869</v>
      </c>
      <c r="G275">
        <f>C275-($C$7+$C$8*$F275)</f>
        <v>-7.0344120002118871E-2</v>
      </c>
      <c r="K275">
        <f>+G275</f>
        <v>-7.0344120002118871E-2</v>
      </c>
      <c r="O275">
        <f ca="1">+C$11+C$12*$F275</f>
        <v>-6.9683103777230193E-2</v>
      </c>
      <c r="Q275" s="1">
        <f>+C275-15018.5</f>
        <v>43068.427199999998</v>
      </c>
    </row>
    <row r="276" spans="1:17" x14ac:dyDescent="0.2">
      <c r="A276" s="82" t="s">
        <v>886</v>
      </c>
      <c r="B276" s="82" t="s">
        <v>16</v>
      </c>
      <c r="C276" s="83">
        <v>58086.927210000002</v>
      </c>
      <c r="D276" s="83">
        <v>6.9999999999999994E-5</v>
      </c>
      <c r="E276">
        <f>+(C276-C$7)/C$8</f>
        <v>24868.943438742932</v>
      </c>
      <c r="F276">
        <f>ROUND(2*E276,0)/2</f>
        <v>24869</v>
      </c>
      <c r="G276">
        <f>C276-($C$7+$C$8*$F276)</f>
        <v>-7.0334119998733513E-2</v>
      </c>
      <c r="K276">
        <f>+G276</f>
        <v>-7.0334119998733513E-2</v>
      </c>
      <c r="O276">
        <f ca="1">+C$11+C$12*$F276</f>
        <v>-6.9683103777230193E-2</v>
      </c>
      <c r="Q276" s="1">
        <f>+C276-15018.5</f>
        <v>43068.427210000002</v>
      </c>
    </row>
    <row r="277" spans="1:17" x14ac:dyDescent="0.2">
      <c r="A277" s="76" t="s">
        <v>885</v>
      </c>
      <c r="B277" s="77" t="s">
        <v>102</v>
      </c>
      <c r="C277" s="78">
        <v>58111.1751</v>
      </c>
      <c r="D277" s="79" t="s">
        <v>861</v>
      </c>
      <c r="E277">
        <f>+(C277-C$7)/C$8</f>
        <v>24888.443094666691</v>
      </c>
      <c r="F277">
        <f>ROUND(2*E277,0)/2</f>
        <v>24888.5</v>
      </c>
      <c r="G277">
        <f>C277-($C$7+$C$8*$F277)</f>
        <v>-7.076198000140721E-2</v>
      </c>
      <c r="K277">
        <f>+G277</f>
        <v>-7.076198000140721E-2</v>
      </c>
      <c r="O277">
        <f ca="1">+C$11+C$12*$F277</f>
        <v>-6.9719507889804952E-2</v>
      </c>
      <c r="Q277" s="1">
        <f>+C277-15018.5</f>
        <v>43092.6751</v>
      </c>
    </row>
    <row r="278" spans="1:17" x14ac:dyDescent="0.2">
      <c r="A278" s="74" t="s">
        <v>884</v>
      </c>
      <c r="B278" s="75" t="s">
        <v>97</v>
      </c>
      <c r="C278" s="74">
        <v>58136.665500000003</v>
      </c>
      <c r="D278" s="74">
        <v>1E-4</v>
      </c>
      <c r="E278">
        <f>+(C278-C$7)/C$8</f>
        <v>24908.941951654211</v>
      </c>
      <c r="F278">
        <f>ROUND(2*E278,0)/2</f>
        <v>24909</v>
      </c>
      <c r="G278">
        <f>C278-($C$7+$C$8*$F278)</f>
        <v>-7.2183319993200712E-2</v>
      </c>
      <c r="K278">
        <f>+G278</f>
        <v>-7.2183319993200712E-2</v>
      </c>
      <c r="O278">
        <f ca="1">+C$11+C$12*$F278</f>
        <v>-6.9757778879947663E-2</v>
      </c>
      <c r="Q278" s="1">
        <f>+C278-15018.5</f>
        <v>43118.165500000003</v>
      </c>
    </row>
    <row r="279" spans="1:17" x14ac:dyDescent="0.2">
      <c r="A279" s="82" t="s">
        <v>886</v>
      </c>
      <c r="B279" s="82" t="s">
        <v>16</v>
      </c>
      <c r="C279" s="83">
        <v>58136.666360000003</v>
      </c>
      <c r="D279" s="83">
        <v>5.0000000000000002E-5</v>
      </c>
      <c r="E279">
        <f>+(C279-C$7)/C$8</f>
        <v>24908.942643248578</v>
      </c>
      <c r="F279">
        <f>ROUND(2*E279,0)/2</f>
        <v>24909</v>
      </c>
      <c r="G279">
        <f>C279-($C$7+$C$8*$F279)</f>
        <v>-7.1323319993098266E-2</v>
      </c>
      <c r="K279">
        <f>+G279</f>
        <v>-7.1323319993098266E-2</v>
      </c>
      <c r="O279">
        <f ca="1">+C$11+C$12*$F279</f>
        <v>-6.9757778879947663E-2</v>
      </c>
      <c r="Q279" s="1">
        <f>+C279-15018.5</f>
        <v>43118.166360000003</v>
      </c>
    </row>
    <row r="280" spans="1:17" x14ac:dyDescent="0.2">
      <c r="A280" s="82" t="s">
        <v>886</v>
      </c>
      <c r="B280" s="82" t="s">
        <v>16</v>
      </c>
      <c r="C280" s="83">
        <v>58171.484179999999</v>
      </c>
      <c r="D280" s="83">
        <v>4.0000000000000003E-5</v>
      </c>
      <c r="E280">
        <f>+(C280-C$7)/C$8</f>
        <v>24936.942420137017</v>
      </c>
      <c r="F280">
        <f>ROUND(2*E280,0)/2</f>
        <v>24937</v>
      </c>
      <c r="G280">
        <f>C280-($C$7+$C$8*$F280)</f>
        <v>-7.1600759998545982E-2</v>
      </c>
      <c r="K280">
        <f>+G280</f>
        <v>-7.1600759998545982E-2</v>
      </c>
      <c r="O280">
        <f ca="1">+C$11+C$12*$F280</f>
        <v>-6.9810051451849903E-2</v>
      </c>
      <c r="Q280" s="1">
        <f>+C280-15018.5</f>
        <v>43152.984179999999</v>
      </c>
    </row>
    <row r="281" spans="1:17" x14ac:dyDescent="0.2">
      <c r="A281" s="85" t="s">
        <v>887</v>
      </c>
      <c r="B281" s="86" t="s">
        <v>97</v>
      </c>
      <c r="C281" s="87">
        <v>58171.484900000003</v>
      </c>
      <c r="D281" s="87">
        <v>1E-4</v>
      </c>
      <c r="E281">
        <f>+(C281-C$7)/C$8</f>
        <v>24936.942999146253</v>
      </c>
      <c r="F281">
        <f>ROUND(2*E281,0)/2</f>
        <v>24937</v>
      </c>
      <c r="G281">
        <f>C281-($C$7+$C$8*$F281)</f>
        <v>-7.0880759994906839E-2</v>
      </c>
      <c r="K281">
        <f>+G281</f>
        <v>-7.0880759994906839E-2</v>
      </c>
      <c r="O281">
        <f ca="1">+C$11+C$12*$F281</f>
        <v>-6.9810051451849903E-2</v>
      </c>
      <c r="Q281" s="1">
        <f>+C281-15018.5</f>
        <v>43152.984900000003</v>
      </c>
    </row>
    <row r="282" spans="1:17" x14ac:dyDescent="0.2">
      <c r="A282" s="85" t="s">
        <v>887</v>
      </c>
      <c r="B282" s="86" t="s">
        <v>97</v>
      </c>
      <c r="C282" s="87">
        <v>58192.625200000002</v>
      </c>
      <c r="D282" s="87">
        <v>1E-4</v>
      </c>
      <c r="E282">
        <f>+(C282-C$7)/C$8</f>
        <v>24953.943594914592</v>
      </c>
      <c r="F282">
        <f>ROUND(2*E282,0)/2</f>
        <v>24954</v>
      </c>
      <c r="G282">
        <f>C282-($C$7+$C$8*$F282)</f>
        <v>-7.0139919997018296E-2</v>
      </c>
      <c r="K282">
        <f>+G282</f>
        <v>-7.0139919997018296E-2</v>
      </c>
      <c r="O282">
        <f ca="1">+C$11+C$12*$F282</f>
        <v>-6.9841788370504823E-2</v>
      </c>
      <c r="Q282" s="1">
        <f>+C282-15018.5</f>
        <v>43174.125200000002</v>
      </c>
    </row>
    <row r="283" spans="1:17" x14ac:dyDescent="0.2">
      <c r="A283" s="82" t="s">
        <v>886</v>
      </c>
      <c r="B283" s="82" t="s">
        <v>16</v>
      </c>
      <c r="C283" s="83">
        <v>58192.625339999999</v>
      </c>
      <c r="D283" s="83">
        <v>8.0000000000000007E-5</v>
      </c>
      <c r="E283">
        <f>+(C283-C$7)/C$8</f>
        <v>24953.943707499715</v>
      </c>
      <c r="F283">
        <f>ROUND(2*E283,0)/2</f>
        <v>24954</v>
      </c>
      <c r="G283">
        <f>C283-($C$7+$C$8*$F283)</f>
        <v>-6.9999920000554994E-2</v>
      </c>
      <c r="K283">
        <f>+G283</f>
        <v>-6.9999920000554994E-2</v>
      </c>
      <c r="O283">
        <f ca="1">+C$11+C$12*$F283</f>
        <v>-6.9841788370504823E-2</v>
      </c>
      <c r="Q283" s="1">
        <f>+C283-15018.5</f>
        <v>43174.125339999999</v>
      </c>
    </row>
    <row r="284" spans="1:17" x14ac:dyDescent="0.2">
      <c r="A284" s="80" t="s">
        <v>1</v>
      </c>
      <c r="B284" s="81" t="s">
        <v>97</v>
      </c>
      <c r="C284" s="80">
        <v>58461.220900000073</v>
      </c>
      <c r="D284" s="80" t="s">
        <v>16</v>
      </c>
      <c r="E284">
        <f>+(C284-C$7)/C$8</f>
        <v>25169.942749175156</v>
      </c>
      <c r="F284">
        <f>ROUND(2*E284,0)/2</f>
        <v>25170</v>
      </c>
      <c r="G284">
        <f>C284-($C$7+$C$8*$F284)</f>
        <v>-7.119159992726054E-2</v>
      </c>
      <c r="K284">
        <f>+G284</f>
        <v>-7.119159992726054E-2</v>
      </c>
      <c r="O284">
        <f ca="1">+C$11+C$12*$F284</f>
        <v>-7.0245033925179196E-2</v>
      </c>
      <c r="Q284" s="1">
        <f>+C284-15018.5</f>
        <v>43442.720900000073</v>
      </c>
    </row>
    <row r="285" spans="1:17" x14ac:dyDescent="0.2">
      <c r="A285" s="80" t="s">
        <v>0</v>
      </c>
      <c r="B285" s="81" t="s">
        <v>97</v>
      </c>
      <c r="C285" s="80">
        <v>58489.823100000001</v>
      </c>
      <c r="D285" s="80">
        <v>1E-4</v>
      </c>
      <c r="E285">
        <f>+(C285-C$7)/C$8</f>
        <v>25192.944051913713</v>
      </c>
      <c r="F285">
        <f>ROUND(2*E285,0)/2</f>
        <v>25193</v>
      </c>
      <c r="G285">
        <f>C285-($C$7+$C$8*$F285)</f>
        <v>-6.9571640000503976E-2</v>
      </c>
      <c r="K285">
        <f>+G285</f>
        <v>-6.9571640000503976E-2</v>
      </c>
      <c r="O285">
        <f ca="1">+C$11+C$12*$F285</f>
        <v>-7.0287972109241745E-2</v>
      </c>
      <c r="Q285" s="1">
        <f>+C285-15018.5</f>
        <v>43471.323100000001</v>
      </c>
    </row>
    <row r="286" spans="1:17" x14ac:dyDescent="0.2">
      <c r="A286" s="85" t="s">
        <v>892</v>
      </c>
      <c r="B286" s="86" t="s">
        <v>97</v>
      </c>
      <c r="C286" s="87">
        <v>58491.065999999999</v>
      </c>
      <c r="D286" s="87" t="s">
        <v>861</v>
      </c>
      <c r="E286">
        <f>+(C286-C$7)/C$8</f>
        <v>25193.943566607468</v>
      </c>
      <c r="F286">
        <f>ROUND(2*E286,0)/2</f>
        <v>25194</v>
      </c>
      <c r="G286">
        <f>C286-($C$7+$C$8*$F286)</f>
        <v>-7.0175120003113989E-2</v>
      </c>
      <c r="K286">
        <f>+G286</f>
        <v>-7.0175120003113989E-2</v>
      </c>
      <c r="O286">
        <f ca="1">+C$11+C$12*$F286</f>
        <v>-7.0289838986809683E-2</v>
      </c>
      <c r="Q286" s="1">
        <f>+C286-15018.5</f>
        <v>43472.565999999999</v>
      </c>
    </row>
    <row r="287" spans="1:17" x14ac:dyDescent="0.2">
      <c r="A287" s="82" t="s">
        <v>886</v>
      </c>
      <c r="B287" s="82" t="s">
        <v>16</v>
      </c>
      <c r="C287" s="83">
        <v>58498.52635</v>
      </c>
      <c r="D287" s="83">
        <v>4.0000000000000003E-5</v>
      </c>
      <c r="E287">
        <f>+(C287-C$7)/C$8</f>
        <v>25199.943027099529</v>
      </c>
      <c r="F287">
        <f>ROUND(2*E287,0)/2</f>
        <v>25200</v>
      </c>
      <c r="G287">
        <f>C287-($C$7+$C$8*$F287)</f>
        <v>-7.0846000002347864E-2</v>
      </c>
      <c r="K287">
        <f>+G287</f>
        <v>-7.0846000002347864E-2</v>
      </c>
      <c r="O287">
        <f ca="1">+C$11+C$12*$F287</f>
        <v>-7.0301040252217312E-2</v>
      </c>
      <c r="Q287" s="1">
        <f>+C287-15018.5</f>
        <v>43480.02635</v>
      </c>
    </row>
    <row r="288" spans="1:17" x14ac:dyDescent="0.2">
      <c r="A288" s="82" t="s">
        <v>886</v>
      </c>
      <c r="B288" s="82" t="s">
        <v>16</v>
      </c>
      <c r="C288" s="83">
        <v>58498.52635</v>
      </c>
      <c r="D288" s="83">
        <v>4.0000000000000003E-5</v>
      </c>
      <c r="E288">
        <f>+(C288-C$7)/C$8</f>
        <v>25199.943027099529</v>
      </c>
      <c r="F288">
        <f>ROUND(2*E288,0)/2</f>
        <v>25200</v>
      </c>
      <c r="G288">
        <f>C288-($C$7+$C$8*$F288)</f>
        <v>-7.0846000002347864E-2</v>
      </c>
      <c r="K288">
        <f>+G288</f>
        <v>-7.0846000002347864E-2</v>
      </c>
      <c r="O288">
        <f ca="1">+C$11+C$12*$F288</f>
        <v>-7.0301040252217312E-2</v>
      </c>
      <c r="Q288" s="1">
        <f>+C288-15018.5</f>
        <v>43480.02635</v>
      </c>
    </row>
    <row r="289" spans="1:17" x14ac:dyDescent="0.2">
      <c r="A289" s="80" t="s">
        <v>0</v>
      </c>
      <c r="B289" s="81" t="s">
        <v>97</v>
      </c>
      <c r="C289" s="80">
        <v>58498.528299999998</v>
      </c>
      <c r="D289" s="80">
        <v>1E-4</v>
      </c>
      <c r="E289">
        <f>+(C289-C$7)/C$8</f>
        <v>25199.944595249544</v>
      </c>
      <c r="F289">
        <f>ROUND(2*E289,0)/2</f>
        <v>25200</v>
      </c>
      <c r="G289">
        <f>C289-($C$7+$C$8*$F289)</f>
        <v>-6.8896000004315283E-2</v>
      </c>
      <c r="K289">
        <f>+G289</f>
        <v>-6.8896000004315283E-2</v>
      </c>
      <c r="O289">
        <f ca="1">+C$11+C$12*$F289</f>
        <v>-7.0301040252217312E-2</v>
      </c>
      <c r="Q289" s="1">
        <f>+C289-15018.5</f>
        <v>43480.028299999998</v>
      </c>
    </row>
    <row r="290" spans="1:17" x14ac:dyDescent="0.2">
      <c r="A290" s="82" t="s">
        <v>886</v>
      </c>
      <c r="B290" s="82" t="s">
        <v>16</v>
      </c>
      <c r="C290" s="83">
        <v>58523.396800000002</v>
      </c>
      <c r="D290" s="83">
        <v>1.3999999999999999E-4</v>
      </c>
      <c r="E290">
        <f>+(C290-C$7)/C$8</f>
        <v>25219.943333009411</v>
      </c>
      <c r="F290">
        <f>ROUND(2*E290,0)/2</f>
        <v>25220</v>
      </c>
      <c r="G290">
        <f>C290-($C$7+$C$8*$F290)</f>
        <v>-7.0465600001625717E-2</v>
      </c>
      <c r="K290">
        <f>+G290</f>
        <v>-7.0465600001625717E-2</v>
      </c>
      <c r="O290">
        <f ca="1">+C$11+C$12*$F290</f>
        <v>-7.0338377803576047E-2</v>
      </c>
      <c r="Q290" s="1">
        <f>+C290-15018.5</f>
        <v>43504.896800000002</v>
      </c>
    </row>
    <row r="291" spans="1:17" x14ac:dyDescent="0.2">
      <c r="A291" s="82" t="s">
        <v>886</v>
      </c>
      <c r="B291" s="82" t="s">
        <v>16</v>
      </c>
      <c r="C291" s="83">
        <v>58533.346239999999</v>
      </c>
      <c r="D291" s="83">
        <v>4.0000000000000003E-5</v>
      </c>
      <c r="E291">
        <f>+(C291-C$7)/C$8</f>
        <v>25227.944468639525</v>
      </c>
      <c r="F291">
        <f>ROUND(2*E291,0)/2</f>
        <v>25228</v>
      </c>
      <c r="G291">
        <f>C291-($C$7+$C$8*$F291)</f>
        <v>-6.9053440005518496E-2</v>
      </c>
      <c r="K291">
        <f>+G291</f>
        <v>-6.9053440005518496E-2</v>
      </c>
      <c r="O291">
        <f ca="1">+C$11+C$12*$F291</f>
        <v>-7.0353312824119538E-2</v>
      </c>
      <c r="Q291" s="1">
        <f>+C291-15018.5</f>
        <v>43514.846239999999</v>
      </c>
    </row>
    <row r="292" spans="1:17" x14ac:dyDescent="0.2">
      <c r="A292" s="85" t="s">
        <v>888</v>
      </c>
      <c r="B292" s="86" t="s">
        <v>97</v>
      </c>
      <c r="C292" s="87">
        <v>58533.347300000001</v>
      </c>
      <c r="D292" s="87">
        <v>1E-4</v>
      </c>
      <c r="E292">
        <f>+(C292-C$7)/C$8</f>
        <v>25227.94532106979</v>
      </c>
      <c r="F292">
        <f>ROUND(2*E292,0)/2</f>
        <v>25228</v>
      </c>
      <c r="G292">
        <f>C292-($C$7+$C$8*$F292)</f>
        <v>-6.7993440003192518E-2</v>
      </c>
      <c r="K292">
        <f>+G292</f>
        <v>-6.7993440003192518E-2</v>
      </c>
      <c r="O292">
        <f ca="1">+C$11+C$12*$F292</f>
        <v>-7.0353312824119538E-2</v>
      </c>
      <c r="Q292" s="1">
        <f>+C292-15018.5</f>
        <v>43514.847300000001</v>
      </c>
    </row>
    <row r="293" spans="1:17" x14ac:dyDescent="0.2">
      <c r="A293" s="85" t="s">
        <v>888</v>
      </c>
      <c r="B293" s="86" t="s">
        <v>97</v>
      </c>
      <c r="C293" s="87">
        <v>58559.460800000001</v>
      </c>
      <c r="D293" s="87">
        <v>1E-4</v>
      </c>
      <c r="E293">
        <f>+(C293-C$7)/C$8</f>
        <v>25248.945262300353</v>
      </c>
      <c r="F293">
        <f>ROUND(2*E293,0)/2</f>
        <v>25249</v>
      </c>
      <c r="G293">
        <f>C293-($C$7+$C$8*$F293)</f>
        <v>-6.8066519997955766E-2</v>
      </c>
      <c r="K293">
        <f>+G293</f>
        <v>-6.8066519997955766E-2</v>
      </c>
      <c r="O293">
        <f ca="1">+C$11+C$12*$F293</f>
        <v>-7.0392517253046211E-2</v>
      </c>
      <c r="Q293" s="1">
        <f>+C293-15018.5</f>
        <v>43540.960800000001</v>
      </c>
    </row>
    <row r="294" spans="1:17" x14ac:dyDescent="0.2">
      <c r="A294" s="82" t="s">
        <v>886</v>
      </c>
      <c r="B294" s="82" t="s">
        <v>16</v>
      </c>
      <c r="C294" s="83">
        <v>58559.461470000002</v>
      </c>
      <c r="D294" s="83">
        <v>4.0000000000000003E-5</v>
      </c>
      <c r="E294">
        <f>+(C294-C$7)/C$8</f>
        <v>25248.945801100614</v>
      </c>
      <c r="F294">
        <f>ROUND(2*E294,0)/2</f>
        <v>25249</v>
      </c>
      <c r="G294">
        <f>C294-($C$7+$C$8*$F294)</f>
        <v>-6.7396519996691495E-2</v>
      </c>
      <c r="K294">
        <f>+G294</f>
        <v>-6.7396519996691495E-2</v>
      </c>
      <c r="O294">
        <f ca="1">+C$11+C$12*$F294</f>
        <v>-7.0392517253046211E-2</v>
      </c>
      <c r="Q294" s="1">
        <f>+C294-15018.5</f>
        <v>43540.961470000002</v>
      </c>
    </row>
    <row r="295" spans="1:17" x14ac:dyDescent="0.2">
      <c r="A295" s="85" t="s">
        <v>888</v>
      </c>
      <c r="B295" s="86" t="s">
        <v>97</v>
      </c>
      <c r="C295" s="87">
        <v>58569.409399999997</v>
      </c>
      <c r="D295" s="87">
        <v>1E-4</v>
      </c>
      <c r="E295">
        <f>+(C295-C$7)/C$8</f>
        <v>25256.945722419689</v>
      </c>
      <c r="F295">
        <f>ROUND(2*E295,0)/2</f>
        <v>25257</v>
      </c>
      <c r="G295">
        <f>C295-($C$7+$C$8*$F295)</f>
        <v>-6.7494360002456233E-2</v>
      </c>
      <c r="K295">
        <f>+G295</f>
        <v>-6.7494360002456233E-2</v>
      </c>
      <c r="O295">
        <f ca="1">+C$11+C$12*$F295</f>
        <v>-7.0407452273589716E-2</v>
      </c>
      <c r="Q295" s="1">
        <f>+C295-15018.5</f>
        <v>43550.909399999997</v>
      </c>
    </row>
    <row r="296" spans="1:17" x14ac:dyDescent="0.2">
      <c r="A296" s="88" t="s">
        <v>889</v>
      </c>
      <c r="B296" s="81" t="s">
        <v>97</v>
      </c>
      <c r="C296" s="80">
        <v>58765.880299999997</v>
      </c>
      <c r="D296" s="80">
        <v>1E-4</v>
      </c>
      <c r="E296">
        <f>+(C296-C$7)/C$8</f>
        <v>25414.943591472696</v>
      </c>
      <c r="F296">
        <f>ROUND(2*E296,0)/2</f>
        <v>25415</v>
      </c>
      <c r="G296">
        <f>C296-($C$7+$C$8*$F296)</f>
        <v>-7.0144200006325264E-2</v>
      </c>
      <c r="K296">
        <f>+G296</f>
        <v>-7.0144200006325264E-2</v>
      </c>
      <c r="O296">
        <f ca="1">+C$11+C$12*$F296</f>
        <v>-7.0702418929323746E-2</v>
      </c>
      <c r="Q296" s="1">
        <f>+C296-15018.5</f>
        <v>43747.380299999997</v>
      </c>
    </row>
    <row r="297" spans="1:17" x14ac:dyDescent="0.2">
      <c r="A297" s="88" t="s">
        <v>891</v>
      </c>
      <c r="B297" s="81" t="s">
        <v>97</v>
      </c>
      <c r="C297" s="80">
        <v>58884.022499999999</v>
      </c>
      <c r="D297" s="80" t="s">
        <v>137</v>
      </c>
      <c r="E297">
        <f>+(C297-C$7)/C$8</f>
        <v>25509.951126152057</v>
      </c>
      <c r="F297">
        <f>ROUND(2*E297,0)/2</f>
        <v>25510</v>
      </c>
      <c r="G297">
        <f>C297-($C$7+$C$8*$F297)</f>
        <v>-6.0774799996579532E-2</v>
      </c>
      <c r="K297">
        <f>+G297</f>
        <v>-6.0774799996579532E-2</v>
      </c>
      <c r="O297">
        <f ca="1">+C$11+C$12*$F297</f>
        <v>-7.0879772298277743E-2</v>
      </c>
      <c r="Q297" s="1">
        <f>+C297-15018.5</f>
        <v>43865.522499999999</v>
      </c>
    </row>
    <row r="298" spans="1:17" x14ac:dyDescent="0.2">
      <c r="A298" s="88" t="s">
        <v>890</v>
      </c>
      <c r="B298" s="81" t="s">
        <v>97</v>
      </c>
      <c r="C298" s="80">
        <v>58897.694600000003</v>
      </c>
      <c r="D298" s="80">
        <v>8.0000000000000004E-4</v>
      </c>
      <c r="E298">
        <f>+(C298-C$7)/C$8</f>
        <v>25520.945948619301</v>
      </c>
      <c r="F298">
        <f>ROUND(2*E298,0)/2</f>
        <v>25521</v>
      </c>
      <c r="G298">
        <f>C298-($C$7+$C$8*$F298)</f>
        <v>-6.721307999396231E-2</v>
      </c>
      <c r="K298">
        <f>+G298</f>
        <v>-6.721307999396231E-2</v>
      </c>
      <c r="O298">
        <f ca="1">+C$11+C$12*$F298</f>
        <v>-7.0900307951525049E-2</v>
      </c>
      <c r="Q298" s="1">
        <f>+C298-15018.5</f>
        <v>43879.194600000003</v>
      </c>
    </row>
    <row r="299" spans="1:17" ht="12" customHeight="1" x14ac:dyDescent="0.2">
      <c r="A299" s="88" t="s">
        <v>890</v>
      </c>
      <c r="B299" s="81" t="s">
        <v>97</v>
      </c>
      <c r="C299" s="80">
        <v>58901.4254</v>
      </c>
      <c r="D299" s="80">
        <v>1E-4</v>
      </c>
      <c r="E299">
        <f>+(C299-C$7)/C$8</f>
        <v>25523.946181477513</v>
      </c>
      <c r="F299">
        <f>ROUND(2*E299,0)/2</f>
        <v>25524</v>
      </c>
      <c r="G299">
        <f>C299-($C$7+$C$8*$F299)</f>
        <v>-6.692351999663515E-2</v>
      </c>
      <c r="K299">
        <f>+G299</f>
        <v>-6.692351999663515E-2</v>
      </c>
      <c r="O299">
        <f ca="1">+C$11+C$12*$F299</f>
        <v>-7.0905908584228877E-2</v>
      </c>
      <c r="Q299" s="1">
        <f>+C299-15018.5</f>
        <v>43882.9254</v>
      </c>
    </row>
    <row r="300" spans="1:17" ht="12" customHeight="1" x14ac:dyDescent="0.2">
      <c r="A300" s="88" t="s">
        <v>890</v>
      </c>
      <c r="B300" s="81" t="s">
        <v>97</v>
      </c>
      <c r="C300" s="80">
        <v>58916.347699999998</v>
      </c>
      <c r="D300" s="80">
        <v>1E-4</v>
      </c>
      <c r="E300">
        <f>+(C300-C$7)/C$8</f>
        <v>25535.946389148827</v>
      </c>
      <c r="F300">
        <f>ROUND(2*E300,0)/2</f>
        <v>25536</v>
      </c>
      <c r="G300">
        <f>C300-($C$7+$C$8*$F300)</f>
        <v>-6.6665279999142513E-2</v>
      </c>
      <c r="K300">
        <f>+G300</f>
        <v>-6.6665279999142513E-2</v>
      </c>
      <c r="O300">
        <f ca="1">+C$11+C$12*$F300</f>
        <v>-7.0928311115044107E-2</v>
      </c>
      <c r="Q300" s="1">
        <f>+C300-15018.5</f>
        <v>43897.847699999998</v>
      </c>
    </row>
    <row r="301" spans="1:17" ht="12" customHeight="1" x14ac:dyDescent="0.2">
      <c r="A301" s="92" t="s">
        <v>894</v>
      </c>
      <c r="B301" s="90" t="s">
        <v>97</v>
      </c>
      <c r="C301" s="91">
        <v>59258.309399999998</v>
      </c>
      <c r="D301" s="92">
        <v>2.2000000000000001E-3</v>
      </c>
      <c r="E301">
        <f>+(C301-C$7)/C$8</f>
        <v>25810.944976205454</v>
      </c>
      <c r="F301">
        <f>ROUND(2*E301,0)/2</f>
        <v>25811</v>
      </c>
      <c r="G301">
        <f>C301-($C$7+$C$8*$F301)</f>
        <v>-6.8422280004597269E-2</v>
      </c>
      <c r="K301">
        <f>+G301</f>
        <v>-6.8422280004597269E-2</v>
      </c>
      <c r="O301">
        <f ca="1">+C$11+C$12*$F301</f>
        <v>-7.1441702446226774E-2</v>
      </c>
      <c r="Q301" s="1">
        <f>+C301-15018.5</f>
        <v>44239.809399999998</v>
      </c>
    </row>
    <row r="302" spans="1:17" ht="12" customHeight="1" x14ac:dyDescent="0.2">
      <c r="A302" s="85" t="s">
        <v>893</v>
      </c>
      <c r="B302" s="86" t="s">
        <v>97</v>
      </c>
      <c r="C302" s="87">
        <v>59279.447500000002</v>
      </c>
      <c r="D302" s="87">
        <v>1E-4</v>
      </c>
      <c r="E302">
        <f>+(C302-C$7)/C$8</f>
        <v>25827.943802778907</v>
      </c>
      <c r="F302">
        <f>ROUND(2*E302,0)/2</f>
        <v>25828</v>
      </c>
      <c r="G302">
        <f>C302-($C$7+$C$8*$F302)</f>
        <v>-6.9881440002063755E-2</v>
      </c>
      <c r="K302">
        <f>+G302</f>
        <v>-6.9881440002063755E-2</v>
      </c>
      <c r="O302">
        <f ca="1">+C$11+C$12*$F302</f>
        <v>-7.1473439364881694E-2</v>
      </c>
      <c r="Q302" s="1">
        <f>+C302-15018.5</f>
        <v>44260.947500000002</v>
      </c>
    </row>
    <row r="303" spans="1:17" ht="12" customHeight="1" x14ac:dyDescent="0.2">
      <c r="A303" s="85" t="s">
        <v>893</v>
      </c>
      <c r="B303" s="86" t="s">
        <v>97</v>
      </c>
      <c r="C303" s="87">
        <v>59285.667800000003</v>
      </c>
      <c r="D303" s="87">
        <v>2.9999999999999997E-4</v>
      </c>
      <c r="E303">
        <f>+(C303-C$7)/C$8</f>
        <v>25832.946040488769</v>
      </c>
      <c r="F303">
        <f>ROUND(2*E303,0)/2</f>
        <v>25833</v>
      </c>
      <c r="G303">
        <f>C303-($C$7+$C$8*$F303)</f>
        <v>-6.7098840001563076E-2</v>
      </c>
      <c r="K303">
        <f>+G303</f>
        <v>-6.7098840001563076E-2</v>
      </c>
      <c r="O303">
        <f ca="1">+C$11+C$12*$F303</f>
        <v>-7.1482773752721385E-2</v>
      </c>
      <c r="Q303" s="1">
        <f>+C303-15018.5</f>
        <v>44267.167800000003</v>
      </c>
    </row>
    <row r="304" spans="1:17" ht="12" customHeight="1" x14ac:dyDescent="0.2">
      <c r="A304" s="89" t="s">
        <v>895</v>
      </c>
      <c r="B304" s="90" t="s">
        <v>97</v>
      </c>
      <c r="C304" s="91">
        <v>59582.862999999998</v>
      </c>
      <c r="D304" s="92">
        <v>1E-4</v>
      </c>
      <c r="E304">
        <f>+(C304-C$7)/C$8</f>
        <v>26071.944326203251</v>
      </c>
      <c r="F304">
        <f>ROUND(2*E304,0)/2</f>
        <v>26072</v>
      </c>
      <c r="G304">
        <f>C304-($C$7+$C$8*$F304)</f>
        <v>-6.9230560002324637E-2</v>
      </c>
      <c r="K304">
        <f>+G304</f>
        <v>-6.9230560002324637E-2</v>
      </c>
      <c r="O304">
        <f ca="1">+C$11+C$12*$F304</f>
        <v>-7.1928957491458306E-2</v>
      </c>
      <c r="Q304" s="1">
        <f>+C304-15018.5</f>
        <v>44564.362999999998</v>
      </c>
    </row>
    <row r="305" spans="1:17" ht="12" customHeight="1" x14ac:dyDescent="0.2">
      <c r="A305" s="92" t="s">
        <v>896</v>
      </c>
      <c r="B305" s="90" t="s">
        <v>97</v>
      </c>
      <c r="C305" s="91">
        <v>59616.436999999998</v>
      </c>
      <c r="D305" s="92">
        <v>1E-4</v>
      </c>
      <c r="E305">
        <f>+(C305-C$7)/C$8</f>
        <v>26098.943848552801</v>
      </c>
      <c r="F305">
        <f>ROUND(2*E305,0)/2</f>
        <v>26099</v>
      </c>
      <c r="G305">
        <f>C305-($C$7+$C$8*$F305)</f>
        <v>-6.98245199964731E-2</v>
      </c>
      <c r="K305">
        <f>+G305</f>
        <v>-6.98245199964731E-2</v>
      </c>
      <c r="O305">
        <f ca="1">+C$11+C$12*$F305</f>
        <v>-7.1979363185792594E-2</v>
      </c>
      <c r="Q305" s="1">
        <f>+C305-15018.5</f>
        <v>44597.936999999998</v>
      </c>
    </row>
    <row r="306" spans="1:17" ht="12" customHeight="1" x14ac:dyDescent="0.2">
      <c r="A306" s="92" t="s">
        <v>896</v>
      </c>
      <c r="B306" s="90" t="s">
        <v>97</v>
      </c>
      <c r="C306" s="91">
        <v>59631.359199999999</v>
      </c>
      <c r="D306" s="92">
        <v>1E-4</v>
      </c>
      <c r="E306">
        <f>+(C306-C$7)/C$8</f>
        <v>26110.943975806164</v>
      </c>
      <c r="F306">
        <f>ROUND(2*E306,0)/2</f>
        <v>26111</v>
      </c>
      <c r="G306">
        <f>C306-($C$7+$C$8*$F306)</f>
        <v>-6.966627999645425E-2</v>
      </c>
      <c r="K306">
        <f>+G306</f>
        <v>-6.966627999645425E-2</v>
      </c>
      <c r="O306">
        <f ca="1">+C$11+C$12*$F306</f>
        <v>-7.2001765716607852E-2</v>
      </c>
      <c r="Q306" s="1">
        <f>+C306-15018.5</f>
        <v>44612.859199999999</v>
      </c>
    </row>
    <row r="307" spans="1:17" ht="12" customHeight="1" x14ac:dyDescent="0.2">
      <c r="C307" s="18"/>
      <c r="D307" s="18"/>
    </row>
    <row r="308" spans="1:17" ht="12" customHeight="1" x14ac:dyDescent="0.2">
      <c r="C308" s="18"/>
      <c r="D308" s="18"/>
    </row>
    <row r="309" spans="1:17" x14ac:dyDescent="0.2">
      <c r="C309" s="18"/>
      <c r="D309" s="18"/>
    </row>
    <row r="310" spans="1:17" x14ac:dyDescent="0.2">
      <c r="C310" s="18"/>
      <c r="D310" s="18"/>
    </row>
    <row r="311" spans="1:17" x14ac:dyDescent="0.2">
      <c r="C311" s="18"/>
      <c r="D311" s="18"/>
    </row>
    <row r="312" spans="1:17" x14ac:dyDescent="0.2">
      <c r="C312" s="18"/>
      <c r="D312" s="18"/>
    </row>
    <row r="313" spans="1:17" x14ac:dyDescent="0.2">
      <c r="C313" s="18"/>
      <c r="D313" s="18"/>
    </row>
    <row r="314" spans="1:17" x14ac:dyDescent="0.2">
      <c r="C314" s="18"/>
      <c r="D314" s="18"/>
    </row>
    <row r="315" spans="1:17" x14ac:dyDescent="0.2">
      <c r="C315" s="18"/>
      <c r="D315" s="18"/>
    </row>
    <row r="316" spans="1:17" x14ac:dyDescent="0.2">
      <c r="C316" s="18"/>
      <c r="D316" s="18"/>
    </row>
    <row r="317" spans="1:17" x14ac:dyDescent="0.2">
      <c r="C317" s="18"/>
      <c r="D317" s="18"/>
    </row>
    <row r="318" spans="1:17" x14ac:dyDescent="0.2">
      <c r="C318" s="18"/>
      <c r="D318" s="18"/>
    </row>
    <row r="319" spans="1:17" x14ac:dyDescent="0.2">
      <c r="C319" s="18"/>
      <c r="D319" s="18"/>
    </row>
    <row r="320" spans="1:17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</sheetData>
  <protectedRanges>
    <protectedRange sqref="A260:D298" name="Range1"/>
  </protectedRanges>
  <sortState xmlns:xlrd2="http://schemas.microsoft.com/office/spreadsheetml/2017/richdata2" ref="A21:U306">
    <sortCondition ref="C21:C306"/>
  </sortState>
  <phoneticPr fontId="8" type="noConversion"/>
  <hyperlinks>
    <hyperlink ref="H64430" r:id="rId1" display="http://vsolj.cetus-net.org/bulletin.html"/>
    <hyperlink ref="H64423" r:id="rId2" display="https://www.aavso.org/ejaavso"/>
    <hyperlink ref="I64430" r:id="rId3" display="http://vsolj.cetus-net.org/bulletin.html"/>
    <hyperlink ref="AQ58081" r:id="rId4" display="http://cdsbib.u-strasbg.fr/cgi-bin/cdsbib?1990RMxAA..21..381G"/>
    <hyperlink ref="H64427" r:id="rId5" display="https://www.aavso.org/ejaavso"/>
    <hyperlink ref="AP5445" r:id="rId6" display="http://cdsbib.u-strasbg.fr/cgi-bin/cdsbib?1990RMxAA..21..381G"/>
    <hyperlink ref="AP5448" r:id="rId7" display="http://cdsbib.u-strasbg.fr/cgi-bin/cdsbib?1990RMxAA..21..381G"/>
    <hyperlink ref="AP5446" r:id="rId8" display="http://cdsbib.u-strasbg.fr/cgi-bin/cdsbib?1990RMxAA..21..381G"/>
    <hyperlink ref="AP5430" r:id="rId9" display="http://cdsbib.u-strasbg.fr/cgi-bin/cdsbib?1990RMxAA..21..381G"/>
    <hyperlink ref="AQ5659" r:id="rId10" display="http://cdsbib.u-strasbg.fr/cgi-bin/cdsbib?1990RMxAA..21..381G"/>
    <hyperlink ref="AQ5663" r:id="rId11" display="http://cdsbib.u-strasbg.fr/cgi-bin/cdsbib?1990RMxAA..21..381G"/>
    <hyperlink ref="AQ65343" r:id="rId12" display="http://cdsbib.u-strasbg.fr/cgi-bin/cdsbib?1990RMxAA..21..381G"/>
    <hyperlink ref="I2551" r:id="rId13" display="http://vsolj.cetus-net.org/bulletin.html"/>
    <hyperlink ref="H2551" r:id="rId14" display="http://vsolj.cetus-net.org/bulletin.html"/>
    <hyperlink ref="AQ468" r:id="rId15" display="http://cdsbib.u-strasbg.fr/cgi-bin/cdsbib?1990RMxAA..21..381G"/>
    <hyperlink ref="AQ467" r:id="rId16" display="http://cdsbib.u-strasbg.fr/cgi-bin/cdsbib?1990RMxAA..21..381G"/>
    <hyperlink ref="AP3721" r:id="rId17" display="http://cdsbib.u-strasbg.fr/cgi-bin/cdsbib?1990RMxAA..21..381G"/>
    <hyperlink ref="AP3739" r:id="rId18" display="http://cdsbib.u-strasbg.fr/cgi-bin/cdsbib?1990RMxAA..21..381G"/>
    <hyperlink ref="AP3740" r:id="rId19" display="http://cdsbib.u-strasbg.fr/cgi-bin/cdsbib?1990RMxAA..21..381G"/>
    <hyperlink ref="AP373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81" workbookViewId="0">
      <selection activeCell="A157" sqref="A157:D226"/>
    </sheetView>
  </sheetViews>
  <sheetFormatPr defaultRowHeight="12.75" x14ac:dyDescent="0.2"/>
  <cols>
    <col min="1" max="1" width="19.7109375" style="18" customWidth="1"/>
    <col min="2" max="2" width="4.42578125" style="8" customWidth="1"/>
    <col min="3" max="3" width="12.7109375" style="18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8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55" t="s">
        <v>128</v>
      </c>
      <c r="I1" s="56" t="s">
        <v>129</v>
      </c>
      <c r="J1" s="57" t="s">
        <v>130</v>
      </c>
    </row>
    <row r="2" spans="1:16" x14ac:dyDescent="0.2">
      <c r="I2" s="58" t="s">
        <v>131</v>
      </c>
      <c r="J2" s="59" t="s">
        <v>132</v>
      </c>
    </row>
    <row r="3" spans="1:16" x14ac:dyDescent="0.2">
      <c r="A3" s="60" t="s">
        <v>133</v>
      </c>
      <c r="I3" s="58" t="s">
        <v>134</v>
      </c>
      <c r="J3" s="59" t="s">
        <v>135</v>
      </c>
    </row>
    <row r="4" spans="1:16" x14ac:dyDescent="0.2">
      <c r="I4" s="58" t="s">
        <v>136</v>
      </c>
      <c r="J4" s="59" t="s">
        <v>135</v>
      </c>
    </row>
    <row r="5" spans="1:16" ht="13.5" thickBot="1" x14ac:dyDescent="0.25">
      <c r="I5" s="61" t="s">
        <v>137</v>
      </c>
      <c r="J5" s="62" t="s">
        <v>138</v>
      </c>
    </row>
    <row r="10" spans="1:16" ht="13.5" thickBot="1" x14ac:dyDescent="0.25"/>
    <row r="11" spans="1:16" ht="12.75" customHeight="1" thickBot="1" x14ac:dyDescent="0.25">
      <c r="A11" s="18" t="str">
        <f t="shared" ref="A11:A74" si="0">P11</f>
        <v>IBVS 328 </v>
      </c>
      <c r="B11" s="6" t="str">
        <f t="shared" ref="B11:B74" si="1">IF(H11=INT(H11),"I","II")</f>
        <v>I</v>
      </c>
      <c r="C11" s="18">
        <f t="shared" ref="C11:C74" si="2">1*G11</f>
        <v>40230.275999999998</v>
      </c>
      <c r="D11" s="8" t="str">
        <f t="shared" ref="D11:D74" si="3">VLOOKUP(F11,I$1:J$5,2,FALSE)</f>
        <v>vis</v>
      </c>
      <c r="E11" s="63">
        <f>VLOOKUP(C11,Active!C$21:E$967,3,FALSE)</f>
        <v>10508.990694581731</v>
      </c>
      <c r="F11" s="6" t="s">
        <v>137</v>
      </c>
      <c r="G11" s="8" t="str">
        <f t="shared" ref="G11:G74" si="4">MID(I11,3,LEN(I11)-3)</f>
        <v>40230.276</v>
      </c>
      <c r="H11" s="18">
        <f t="shared" ref="H11:H74" si="5">1*K11</f>
        <v>10509</v>
      </c>
      <c r="I11" s="64" t="s">
        <v>270</v>
      </c>
      <c r="J11" s="65" t="s">
        <v>271</v>
      </c>
      <c r="K11" s="64">
        <v>10509</v>
      </c>
      <c r="L11" s="64" t="s">
        <v>272</v>
      </c>
      <c r="M11" s="65" t="s">
        <v>158</v>
      </c>
      <c r="N11" s="65"/>
      <c r="O11" s="66" t="s">
        <v>273</v>
      </c>
      <c r="P11" s="67" t="s">
        <v>274</v>
      </c>
    </row>
    <row r="12" spans="1:16" ht="12.75" customHeight="1" thickBot="1" x14ac:dyDescent="0.25">
      <c r="A12" s="18" t="str">
        <f t="shared" si="0"/>
        <v> ORI 111 </v>
      </c>
      <c r="B12" s="6" t="str">
        <f t="shared" si="1"/>
        <v>I</v>
      </c>
      <c r="C12" s="18">
        <f t="shared" si="2"/>
        <v>40256.39</v>
      </c>
      <c r="D12" s="8" t="str">
        <f t="shared" si="3"/>
        <v>vis</v>
      </c>
      <c r="E12" s="63">
        <f>VLOOKUP(C12,Active!C$21:E$967,3,FALSE)</f>
        <v>10529.99103790204</v>
      </c>
      <c r="F12" s="6" t="s">
        <v>137</v>
      </c>
      <c r="G12" s="8" t="str">
        <f t="shared" si="4"/>
        <v>40256.390</v>
      </c>
      <c r="H12" s="18">
        <f t="shared" si="5"/>
        <v>10530</v>
      </c>
      <c r="I12" s="64" t="s">
        <v>275</v>
      </c>
      <c r="J12" s="65" t="s">
        <v>276</v>
      </c>
      <c r="K12" s="64">
        <v>10530</v>
      </c>
      <c r="L12" s="64" t="s">
        <v>277</v>
      </c>
      <c r="M12" s="65" t="s">
        <v>158</v>
      </c>
      <c r="N12" s="65"/>
      <c r="O12" s="66" t="s">
        <v>278</v>
      </c>
      <c r="P12" s="66" t="s">
        <v>279</v>
      </c>
    </row>
    <row r="13" spans="1:16" ht="12.75" customHeight="1" thickBot="1" x14ac:dyDescent="0.25">
      <c r="A13" s="18" t="str">
        <f t="shared" si="0"/>
        <v> ORI 112 </v>
      </c>
      <c r="B13" s="6" t="str">
        <f t="shared" si="1"/>
        <v>I</v>
      </c>
      <c r="C13" s="18">
        <f t="shared" si="2"/>
        <v>40276.281000000003</v>
      </c>
      <c r="D13" s="8" t="str">
        <f t="shared" si="3"/>
        <v>vis</v>
      </c>
      <c r="E13" s="63">
        <f>VLOOKUP(C13,Active!C$21:E$967,3,FALSE)</f>
        <v>10545.986972227856</v>
      </c>
      <c r="F13" s="6" t="s">
        <v>137</v>
      </c>
      <c r="G13" s="8" t="str">
        <f t="shared" si="4"/>
        <v>40276.281</v>
      </c>
      <c r="H13" s="18">
        <f t="shared" si="5"/>
        <v>10546</v>
      </c>
      <c r="I13" s="64" t="s">
        <v>280</v>
      </c>
      <c r="J13" s="65" t="s">
        <v>281</v>
      </c>
      <c r="K13" s="64">
        <v>10546</v>
      </c>
      <c r="L13" s="64" t="s">
        <v>266</v>
      </c>
      <c r="M13" s="65" t="s">
        <v>158</v>
      </c>
      <c r="N13" s="65"/>
      <c r="O13" s="66" t="s">
        <v>278</v>
      </c>
      <c r="P13" s="66" t="s">
        <v>282</v>
      </c>
    </row>
    <row r="14" spans="1:16" ht="12.75" customHeight="1" thickBot="1" x14ac:dyDescent="0.25">
      <c r="A14" s="18" t="str">
        <f t="shared" si="0"/>
        <v> ORI 117 </v>
      </c>
      <c r="B14" s="6" t="str">
        <f t="shared" si="1"/>
        <v>I</v>
      </c>
      <c r="C14" s="18">
        <f t="shared" si="2"/>
        <v>40589.637999999999</v>
      </c>
      <c r="D14" s="8" t="str">
        <f t="shared" si="3"/>
        <v>vis</v>
      </c>
      <c r="E14" s="63">
        <f>VLOOKUP(C14,Active!C$21:E$967,3,FALSE)</f>
        <v>10797.982246097132</v>
      </c>
      <c r="F14" s="6" t="s">
        <v>137</v>
      </c>
      <c r="G14" s="8" t="str">
        <f t="shared" si="4"/>
        <v>40589.638</v>
      </c>
      <c r="H14" s="18">
        <f t="shared" si="5"/>
        <v>10798</v>
      </c>
      <c r="I14" s="64" t="s">
        <v>283</v>
      </c>
      <c r="J14" s="65" t="s">
        <v>284</v>
      </c>
      <c r="K14" s="64">
        <v>10798</v>
      </c>
      <c r="L14" s="64" t="s">
        <v>236</v>
      </c>
      <c r="M14" s="65" t="s">
        <v>158</v>
      </c>
      <c r="N14" s="65"/>
      <c r="O14" s="66" t="s">
        <v>278</v>
      </c>
      <c r="P14" s="66" t="s">
        <v>285</v>
      </c>
    </row>
    <row r="15" spans="1:16" ht="12.75" customHeight="1" thickBot="1" x14ac:dyDescent="0.25">
      <c r="A15" s="18" t="str">
        <f t="shared" si="0"/>
        <v> ORI 124 </v>
      </c>
      <c r="B15" s="6" t="str">
        <f t="shared" si="1"/>
        <v>I</v>
      </c>
      <c r="C15" s="18">
        <f t="shared" si="2"/>
        <v>41027.355000000003</v>
      </c>
      <c r="D15" s="8" t="str">
        <f t="shared" si="3"/>
        <v>vis</v>
      </c>
      <c r="E15" s="63">
        <f>VLOOKUP(C15,Active!C$21:E$967,3,FALSE)</f>
        <v>11149.985281906895</v>
      </c>
      <c r="F15" s="6" t="s">
        <v>137</v>
      </c>
      <c r="G15" s="8" t="str">
        <f t="shared" si="4"/>
        <v>41027.355</v>
      </c>
      <c r="H15" s="18">
        <f t="shared" si="5"/>
        <v>11150</v>
      </c>
      <c r="I15" s="64" t="s">
        <v>289</v>
      </c>
      <c r="J15" s="65" t="s">
        <v>290</v>
      </c>
      <c r="K15" s="64">
        <v>11150</v>
      </c>
      <c r="L15" s="64" t="s">
        <v>291</v>
      </c>
      <c r="M15" s="65" t="s">
        <v>158</v>
      </c>
      <c r="N15" s="65"/>
      <c r="O15" s="66" t="s">
        <v>278</v>
      </c>
      <c r="P15" s="66" t="s">
        <v>292</v>
      </c>
    </row>
    <row r="16" spans="1:16" ht="12.75" customHeight="1" thickBot="1" x14ac:dyDescent="0.25">
      <c r="A16" s="18" t="str">
        <f t="shared" si="0"/>
        <v> BBS 2 </v>
      </c>
      <c r="B16" s="6" t="str">
        <f t="shared" si="1"/>
        <v>I</v>
      </c>
      <c r="C16" s="18">
        <f t="shared" si="2"/>
        <v>41369.311999999998</v>
      </c>
      <c r="D16" s="8" t="str">
        <f t="shared" si="3"/>
        <v>vis</v>
      </c>
      <c r="E16" s="63">
        <f>VLOOKUP(C16,Active!C$21:E$967,3,FALSE)</f>
        <v>11424.980089319894</v>
      </c>
      <c r="F16" s="6" t="s">
        <v>137</v>
      </c>
      <c r="G16" s="8" t="str">
        <f t="shared" si="4"/>
        <v>41369.312</v>
      </c>
      <c r="H16" s="18">
        <f t="shared" si="5"/>
        <v>11425</v>
      </c>
      <c r="I16" s="64" t="s">
        <v>295</v>
      </c>
      <c r="J16" s="65" t="s">
        <v>296</v>
      </c>
      <c r="K16" s="64">
        <v>11425</v>
      </c>
      <c r="L16" s="64" t="s">
        <v>297</v>
      </c>
      <c r="M16" s="65" t="s">
        <v>158</v>
      </c>
      <c r="N16" s="65"/>
      <c r="O16" s="66" t="s">
        <v>278</v>
      </c>
      <c r="P16" s="66" t="s">
        <v>298</v>
      </c>
    </row>
    <row r="17" spans="1:16" ht="12.75" customHeight="1" thickBot="1" x14ac:dyDescent="0.25">
      <c r="A17" s="18" t="str">
        <f t="shared" si="0"/>
        <v> BBS 2 </v>
      </c>
      <c r="B17" s="6" t="str">
        <f t="shared" si="1"/>
        <v>I</v>
      </c>
      <c r="C17" s="18">
        <f t="shared" si="2"/>
        <v>41390.447</v>
      </c>
      <c r="D17" s="8" t="str">
        <f t="shared" si="3"/>
        <v>vis</v>
      </c>
      <c r="E17" s="63">
        <f>VLOOKUP(C17,Active!C$21:E$967,3,FALSE)</f>
        <v>11441.97642293691</v>
      </c>
      <c r="F17" s="6" t="s">
        <v>137</v>
      </c>
      <c r="G17" s="8" t="str">
        <f t="shared" si="4"/>
        <v>41390.447</v>
      </c>
      <c r="H17" s="18">
        <f t="shared" si="5"/>
        <v>11442</v>
      </c>
      <c r="I17" s="64" t="s">
        <v>299</v>
      </c>
      <c r="J17" s="65" t="s">
        <v>300</v>
      </c>
      <c r="K17" s="64">
        <v>11442</v>
      </c>
      <c r="L17" s="64" t="s">
        <v>301</v>
      </c>
      <c r="M17" s="65" t="s">
        <v>158</v>
      </c>
      <c r="N17" s="65"/>
      <c r="O17" s="66" t="s">
        <v>278</v>
      </c>
      <c r="P17" s="66" t="s">
        <v>298</v>
      </c>
    </row>
    <row r="18" spans="1:16" ht="12.75" customHeight="1" thickBot="1" x14ac:dyDescent="0.25">
      <c r="A18" s="18" t="str">
        <f t="shared" si="0"/>
        <v> BBS 2 </v>
      </c>
      <c r="B18" s="6" t="str">
        <f t="shared" si="1"/>
        <v>I</v>
      </c>
      <c r="C18" s="18">
        <f t="shared" si="2"/>
        <v>41390.455000000002</v>
      </c>
      <c r="D18" s="8" t="str">
        <f t="shared" si="3"/>
        <v>vis</v>
      </c>
      <c r="E18" s="63">
        <f>VLOOKUP(C18,Active!C$21:E$967,3,FALSE)</f>
        <v>11441.982856372868</v>
      </c>
      <c r="F18" s="6" t="s">
        <v>137</v>
      </c>
      <c r="G18" s="8" t="str">
        <f t="shared" si="4"/>
        <v>41390.455</v>
      </c>
      <c r="H18" s="18">
        <f t="shared" si="5"/>
        <v>11442</v>
      </c>
      <c r="I18" s="64" t="s">
        <v>302</v>
      </c>
      <c r="J18" s="65" t="s">
        <v>303</v>
      </c>
      <c r="K18" s="64">
        <v>11442</v>
      </c>
      <c r="L18" s="64" t="s">
        <v>304</v>
      </c>
      <c r="M18" s="65" t="s">
        <v>158</v>
      </c>
      <c r="N18" s="65"/>
      <c r="O18" s="66" t="s">
        <v>305</v>
      </c>
      <c r="P18" s="66" t="s">
        <v>298</v>
      </c>
    </row>
    <row r="19" spans="1:16" ht="12.75" customHeight="1" thickBot="1" x14ac:dyDescent="0.25">
      <c r="A19" s="18" t="str">
        <f t="shared" si="0"/>
        <v> BBS 2 </v>
      </c>
      <c r="B19" s="6" t="str">
        <f t="shared" si="1"/>
        <v>I</v>
      </c>
      <c r="C19" s="18">
        <f t="shared" si="2"/>
        <v>41395.428999999996</v>
      </c>
      <c r="D19" s="8" t="str">
        <f t="shared" si="3"/>
        <v>vis</v>
      </c>
      <c r="E19" s="63">
        <f>VLOOKUP(C19,Active!C$21:E$967,3,FALSE)</f>
        <v>11445.982845178685</v>
      </c>
      <c r="F19" s="6" t="s">
        <v>137</v>
      </c>
      <c r="G19" s="8" t="str">
        <f t="shared" si="4"/>
        <v>41395.429</v>
      </c>
      <c r="H19" s="18">
        <f t="shared" si="5"/>
        <v>11446</v>
      </c>
      <c r="I19" s="64" t="s">
        <v>306</v>
      </c>
      <c r="J19" s="65" t="s">
        <v>307</v>
      </c>
      <c r="K19" s="64">
        <v>11446</v>
      </c>
      <c r="L19" s="64" t="s">
        <v>304</v>
      </c>
      <c r="M19" s="65" t="s">
        <v>158</v>
      </c>
      <c r="N19" s="65"/>
      <c r="O19" s="66" t="s">
        <v>305</v>
      </c>
      <c r="P19" s="66" t="s">
        <v>298</v>
      </c>
    </row>
    <row r="20" spans="1:16" ht="12.75" customHeight="1" thickBot="1" x14ac:dyDescent="0.25">
      <c r="A20" s="18" t="str">
        <f t="shared" si="0"/>
        <v> BBS 3 </v>
      </c>
      <c r="B20" s="6" t="str">
        <f t="shared" si="1"/>
        <v>I</v>
      </c>
      <c r="C20" s="18">
        <f t="shared" si="2"/>
        <v>41410.349000000002</v>
      </c>
      <c r="D20" s="8" t="str">
        <f t="shared" si="3"/>
        <v>vis</v>
      </c>
      <c r="E20" s="63">
        <f>VLOOKUP(C20,Active!C$21:E$967,3,FALSE)</f>
        <v>11457.981203237165</v>
      </c>
      <c r="F20" s="6" t="s">
        <v>137</v>
      </c>
      <c r="G20" s="8" t="str">
        <f t="shared" si="4"/>
        <v>41410.349</v>
      </c>
      <c r="H20" s="18">
        <f t="shared" si="5"/>
        <v>11458</v>
      </c>
      <c r="I20" s="64" t="s">
        <v>308</v>
      </c>
      <c r="J20" s="65" t="s">
        <v>309</v>
      </c>
      <c r="K20" s="64">
        <v>11458</v>
      </c>
      <c r="L20" s="64" t="s">
        <v>255</v>
      </c>
      <c r="M20" s="65" t="s">
        <v>158</v>
      </c>
      <c r="N20" s="65"/>
      <c r="O20" s="66" t="s">
        <v>305</v>
      </c>
      <c r="P20" s="66" t="s">
        <v>310</v>
      </c>
    </row>
    <row r="21" spans="1:16" ht="12.75" customHeight="1" thickBot="1" x14ac:dyDescent="0.25">
      <c r="A21" s="18" t="str">
        <f t="shared" si="0"/>
        <v> BBS 7 </v>
      </c>
      <c r="B21" s="6" t="str">
        <f t="shared" si="1"/>
        <v>I</v>
      </c>
      <c r="C21" s="18">
        <f t="shared" si="2"/>
        <v>41706.303</v>
      </c>
      <c r="D21" s="8" t="str">
        <f t="shared" si="3"/>
        <v>vis</v>
      </c>
      <c r="E21" s="63">
        <f>VLOOKUP(C21,Active!C$21:E$967,3,FALSE)</f>
        <v>11695.981341363035</v>
      </c>
      <c r="F21" s="6" t="s">
        <v>137</v>
      </c>
      <c r="G21" s="8" t="str">
        <f t="shared" si="4"/>
        <v>41706.303</v>
      </c>
      <c r="H21" s="18">
        <f t="shared" si="5"/>
        <v>11696</v>
      </c>
      <c r="I21" s="64" t="s">
        <v>311</v>
      </c>
      <c r="J21" s="65" t="s">
        <v>312</v>
      </c>
      <c r="K21" s="64">
        <v>11696</v>
      </c>
      <c r="L21" s="64" t="s">
        <v>255</v>
      </c>
      <c r="M21" s="65" t="s">
        <v>158</v>
      </c>
      <c r="N21" s="65"/>
      <c r="O21" s="66" t="s">
        <v>313</v>
      </c>
      <c r="P21" s="66" t="s">
        <v>314</v>
      </c>
    </row>
    <row r="22" spans="1:16" ht="12.75" customHeight="1" thickBot="1" x14ac:dyDescent="0.25">
      <c r="A22" s="18" t="str">
        <f t="shared" si="0"/>
        <v> BBS 8 </v>
      </c>
      <c r="B22" s="6" t="str">
        <f t="shared" si="1"/>
        <v>I</v>
      </c>
      <c r="C22" s="18">
        <f t="shared" si="2"/>
        <v>41722.466</v>
      </c>
      <c r="D22" s="8" t="str">
        <f t="shared" si="3"/>
        <v>vis</v>
      </c>
      <c r="E22" s="63">
        <f>VLOOKUP(C22,Active!C$21:E$967,3,FALSE)</f>
        <v>11708.979294533217</v>
      </c>
      <c r="F22" s="6" t="s">
        <v>137</v>
      </c>
      <c r="G22" s="8" t="str">
        <f t="shared" si="4"/>
        <v>41722.466</v>
      </c>
      <c r="H22" s="18">
        <f t="shared" si="5"/>
        <v>11709</v>
      </c>
      <c r="I22" s="64" t="s">
        <v>315</v>
      </c>
      <c r="J22" s="65" t="s">
        <v>316</v>
      </c>
      <c r="K22" s="64">
        <v>11709</v>
      </c>
      <c r="L22" s="64" t="s">
        <v>317</v>
      </c>
      <c r="M22" s="65" t="s">
        <v>158</v>
      </c>
      <c r="N22" s="65"/>
      <c r="O22" s="66" t="s">
        <v>278</v>
      </c>
      <c r="P22" s="66" t="s">
        <v>318</v>
      </c>
    </row>
    <row r="23" spans="1:16" ht="12.75" customHeight="1" thickBot="1" x14ac:dyDescent="0.25">
      <c r="A23" s="18" t="str">
        <f t="shared" si="0"/>
        <v> BBS 8 </v>
      </c>
      <c r="B23" s="6" t="str">
        <f t="shared" si="1"/>
        <v>I</v>
      </c>
      <c r="C23" s="18">
        <f t="shared" si="2"/>
        <v>41747.343999999997</v>
      </c>
      <c r="D23" s="8" t="str">
        <f t="shared" si="3"/>
        <v>vis</v>
      </c>
      <c r="E23" s="63">
        <f>VLOOKUP(C23,Active!C$21:E$967,3,FALSE)</f>
        <v>11728.985671998278</v>
      </c>
      <c r="F23" s="6" t="s">
        <v>137</v>
      </c>
      <c r="G23" s="8" t="str">
        <f t="shared" si="4"/>
        <v>41747.344</v>
      </c>
      <c r="H23" s="18">
        <f t="shared" si="5"/>
        <v>11729</v>
      </c>
      <c r="I23" s="64" t="s">
        <v>319</v>
      </c>
      <c r="J23" s="65" t="s">
        <v>320</v>
      </c>
      <c r="K23" s="64">
        <v>11729</v>
      </c>
      <c r="L23" s="64" t="s">
        <v>291</v>
      </c>
      <c r="M23" s="65" t="s">
        <v>158</v>
      </c>
      <c r="N23" s="65"/>
      <c r="O23" s="66" t="s">
        <v>321</v>
      </c>
      <c r="P23" s="66" t="s">
        <v>318</v>
      </c>
    </row>
    <row r="24" spans="1:16" ht="12.75" customHeight="1" thickBot="1" x14ac:dyDescent="0.25">
      <c r="A24" s="18" t="str">
        <f t="shared" si="0"/>
        <v> BBS 13 </v>
      </c>
      <c r="B24" s="6" t="str">
        <f t="shared" si="1"/>
        <v>I</v>
      </c>
      <c r="C24" s="18">
        <f t="shared" si="2"/>
        <v>42019.68</v>
      </c>
      <c r="D24" s="8" t="str">
        <f t="shared" si="3"/>
        <v>vis</v>
      </c>
      <c r="E24" s="63">
        <f>VLOOKUP(C24,Active!C$21:E$967,3,FALSE)</f>
        <v>11947.992698822203</v>
      </c>
      <c r="F24" s="6" t="s">
        <v>137</v>
      </c>
      <c r="G24" s="8" t="str">
        <f t="shared" si="4"/>
        <v>42019.680</v>
      </c>
      <c r="H24" s="18">
        <f t="shared" si="5"/>
        <v>11948</v>
      </c>
      <c r="I24" s="64" t="s">
        <v>322</v>
      </c>
      <c r="J24" s="65" t="s">
        <v>323</v>
      </c>
      <c r="K24" s="64">
        <v>11948</v>
      </c>
      <c r="L24" s="64" t="s">
        <v>210</v>
      </c>
      <c r="M24" s="65" t="s">
        <v>158</v>
      </c>
      <c r="N24" s="65"/>
      <c r="O24" s="66" t="s">
        <v>313</v>
      </c>
      <c r="P24" s="66" t="s">
        <v>324</v>
      </c>
    </row>
    <row r="25" spans="1:16" ht="12.75" customHeight="1" thickBot="1" x14ac:dyDescent="0.25">
      <c r="A25" s="18" t="str">
        <f t="shared" si="0"/>
        <v> BBS 13 </v>
      </c>
      <c r="B25" s="6" t="str">
        <f t="shared" si="1"/>
        <v>I</v>
      </c>
      <c r="C25" s="18">
        <f t="shared" si="2"/>
        <v>42059.453999999998</v>
      </c>
      <c r="D25" s="8" t="str">
        <f t="shared" si="3"/>
        <v>vis</v>
      </c>
      <c r="E25" s="63">
        <f>VLOOKUP(C25,Active!C$21:E$967,3,FALSE)</f>
        <v>11979.97813403787</v>
      </c>
      <c r="F25" s="6" t="s">
        <v>137</v>
      </c>
      <c r="G25" s="8" t="str">
        <f t="shared" si="4"/>
        <v>42059.454</v>
      </c>
      <c r="H25" s="18">
        <f t="shared" si="5"/>
        <v>11980</v>
      </c>
      <c r="I25" s="64" t="s">
        <v>325</v>
      </c>
      <c r="J25" s="65" t="s">
        <v>326</v>
      </c>
      <c r="K25" s="64">
        <v>11980</v>
      </c>
      <c r="L25" s="64" t="s">
        <v>269</v>
      </c>
      <c r="M25" s="65" t="s">
        <v>158</v>
      </c>
      <c r="N25" s="65"/>
      <c r="O25" s="66" t="s">
        <v>278</v>
      </c>
      <c r="P25" s="66" t="s">
        <v>324</v>
      </c>
    </row>
    <row r="26" spans="1:16" ht="12.75" customHeight="1" thickBot="1" x14ac:dyDescent="0.25">
      <c r="A26" s="18" t="str">
        <f t="shared" si="0"/>
        <v> BBS 13 </v>
      </c>
      <c r="B26" s="6" t="str">
        <f t="shared" si="1"/>
        <v>I</v>
      </c>
      <c r="C26" s="18">
        <f t="shared" si="2"/>
        <v>42074.387999999999</v>
      </c>
      <c r="D26" s="8" t="str">
        <f t="shared" si="3"/>
        <v>vis</v>
      </c>
      <c r="E26" s="63">
        <f>VLOOKUP(C26,Active!C$21:E$967,3,FALSE)</f>
        <v>11991.987750609271</v>
      </c>
      <c r="F26" s="6" t="s">
        <v>137</v>
      </c>
      <c r="G26" s="8" t="str">
        <f t="shared" si="4"/>
        <v>42074.388</v>
      </c>
      <c r="H26" s="18">
        <f t="shared" si="5"/>
        <v>11992</v>
      </c>
      <c r="I26" s="64" t="s">
        <v>332</v>
      </c>
      <c r="J26" s="65" t="s">
        <v>333</v>
      </c>
      <c r="K26" s="64">
        <v>11992</v>
      </c>
      <c r="L26" s="64" t="s">
        <v>334</v>
      </c>
      <c r="M26" s="65" t="s">
        <v>158</v>
      </c>
      <c r="N26" s="65"/>
      <c r="O26" s="66" t="s">
        <v>305</v>
      </c>
      <c r="P26" s="66" t="s">
        <v>324</v>
      </c>
    </row>
    <row r="27" spans="1:16" ht="12.75" customHeight="1" thickBot="1" x14ac:dyDescent="0.25">
      <c r="A27" s="18" t="str">
        <f t="shared" si="0"/>
        <v> BBS 14 </v>
      </c>
      <c r="B27" s="6" t="str">
        <f t="shared" si="1"/>
        <v>I</v>
      </c>
      <c r="C27" s="18">
        <f t="shared" si="2"/>
        <v>42089.298000000003</v>
      </c>
      <c r="D27" s="8" t="str">
        <f t="shared" si="3"/>
        <v>vis</v>
      </c>
      <c r="E27" s="63">
        <f>VLOOKUP(C27,Active!C$21:E$967,3,FALSE)</f>
        <v>12003.978066872804</v>
      </c>
      <c r="F27" s="6" t="s">
        <v>137</v>
      </c>
      <c r="G27" s="8" t="str">
        <f t="shared" si="4"/>
        <v>42089.298</v>
      </c>
      <c r="H27" s="18">
        <f t="shared" si="5"/>
        <v>12004</v>
      </c>
      <c r="I27" s="64" t="s">
        <v>335</v>
      </c>
      <c r="J27" s="65" t="s">
        <v>336</v>
      </c>
      <c r="K27" s="64">
        <v>12004</v>
      </c>
      <c r="L27" s="64" t="s">
        <v>269</v>
      </c>
      <c r="M27" s="65" t="s">
        <v>158</v>
      </c>
      <c r="N27" s="65"/>
      <c r="O27" s="66" t="s">
        <v>278</v>
      </c>
      <c r="P27" s="66" t="s">
        <v>337</v>
      </c>
    </row>
    <row r="28" spans="1:16" ht="12.75" customHeight="1" thickBot="1" x14ac:dyDescent="0.25">
      <c r="A28" s="18" t="str">
        <f t="shared" si="0"/>
        <v> BRNO 20 </v>
      </c>
      <c r="B28" s="6" t="str">
        <f t="shared" si="1"/>
        <v>I</v>
      </c>
      <c r="C28" s="18">
        <f t="shared" si="2"/>
        <v>42125.377</v>
      </c>
      <c r="D28" s="8" t="str">
        <f t="shared" si="3"/>
        <v>vis</v>
      </c>
      <c r="E28" s="63">
        <f>VLOOKUP(C28,Active!C$21:E$967,3,FALSE)</f>
        <v>12032.992058856162</v>
      </c>
      <c r="F28" s="6" t="s">
        <v>137</v>
      </c>
      <c r="G28" s="8" t="str">
        <f t="shared" si="4"/>
        <v>42125.377</v>
      </c>
      <c r="H28" s="18">
        <f t="shared" si="5"/>
        <v>12033</v>
      </c>
      <c r="I28" s="64" t="s">
        <v>338</v>
      </c>
      <c r="J28" s="65" t="s">
        <v>339</v>
      </c>
      <c r="K28" s="64">
        <v>12033</v>
      </c>
      <c r="L28" s="64" t="s">
        <v>340</v>
      </c>
      <c r="M28" s="65" t="s">
        <v>158</v>
      </c>
      <c r="N28" s="65"/>
      <c r="O28" s="66" t="s">
        <v>341</v>
      </c>
      <c r="P28" s="66" t="s">
        <v>342</v>
      </c>
    </row>
    <row r="29" spans="1:16" ht="12.75" customHeight="1" thickBot="1" x14ac:dyDescent="0.25">
      <c r="A29" s="18" t="str">
        <f t="shared" si="0"/>
        <v> BBS 20 </v>
      </c>
      <c r="B29" s="6" t="str">
        <f t="shared" si="1"/>
        <v>I</v>
      </c>
      <c r="C29" s="18">
        <f t="shared" si="2"/>
        <v>42426.286999999997</v>
      </c>
      <c r="D29" s="8" t="str">
        <f t="shared" si="3"/>
        <v>vis</v>
      </c>
      <c r="E29" s="63">
        <f>VLOOKUP(C29,Active!C$21:E$967,3,FALSE)</f>
        <v>12274.977710556948</v>
      </c>
      <c r="F29" s="6" t="s">
        <v>137</v>
      </c>
      <c r="G29" s="8" t="str">
        <f t="shared" si="4"/>
        <v>42426.287</v>
      </c>
      <c r="H29" s="18">
        <f t="shared" si="5"/>
        <v>12275</v>
      </c>
      <c r="I29" s="64" t="s">
        <v>343</v>
      </c>
      <c r="J29" s="65" t="s">
        <v>344</v>
      </c>
      <c r="K29" s="64">
        <v>12275</v>
      </c>
      <c r="L29" s="64" t="s">
        <v>345</v>
      </c>
      <c r="M29" s="65" t="s">
        <v>158</v>
      </c>
      <c r="N29" s="65"/>
      <c r="O29" s="66" t="s">
        <v>321</v>
      </c>
      <c r="P29" s="66" t="s">
        <v>346</v>
      </c>
    </row>
    <row r="30" spans="1:16" ht="12.75" customHeight="1" thickBot="1" x14ac:dyDescent="0.25">
      <c r="A30" s="18" t="str">
        <f t="shared" si="0"/>
        <v> BBS 20 </v>
      </c>
      <c r="B30" s="6" t="str">
        <f t="shared" si="1"/>
        <v>I</v>
      </c>
      <c r="C30" s="18">
        <f t="shared" si="2"/>
        <v>42426.288999999997</v>
      </c>
      <c r="D30" s="8" t="str">
        <f t="shared" si="3"/>
        <v>vis</v>
      </c>
      <c r="E30" s="63">
        <f>VLOOKUP(C30,Active!C$21:E$967,3,FALSE)</f>
        <v>12274.979318915937</v>
      </c>
      <c r="F30" s="6" t="s">
        <v>137</v>
      </c>
      <c r="G30" s="8" t="str">
        <f t="shared" si="4"/>
        <v>42426.289</v>
      </c>
      <c r="H30" s="18">
        <f t="shared" si="5"/>
        <v>12275</v>
      </c>
      <c r="I30" s="64" t="s">
        <v>347</v>
      </c>
      <c r="J30" s="65" t="s">
        <v>348</v>
      </c>
      <c r="K30" s="64">
        <v>12275</v>
      </c>
      <c r="L30" s="64" t="s">
        <v>317</v>
      </c>
      <c r="M30" s="65" t="s">
        <v>158</v>
      </c>
      <c r="N30" s="65"/>
      <c r="O30" s="66" t="s">
        <v>313</v>
      </c>
      <c r="P30" s="66" t="s">
        <v>346</v>
      </c>
    </row>
    <row r="31" spans="1:16" ht="12.75" customHeight="1" thickBot="1" x14ac:dyDescent="0.25">
      <c r="A31" s="18" t="str">
        <f t="shared" si="0"/>
        <v> BBS 21 </v>
      </c>
      <c r="B31" s="6" t="str">
        <f t="shared" si="1"/>
        <v>I</v>
      </c>
      <c r="C31" s="18">
        <f t="shared" si="2"/>
        <v>42452.4</v>
      </c>
      <c r="D31" s="8" t="str">
        <f t="shared" si="3"/>
        <v>vis</v>
      </c>
      <c r="E31" s="63">
        <f>VLOOKUP(C31,Active!C$21:E$967,3,FALSE)</f>
        <v>12295.977249697768</v>
      </c>
      <c r="F31" s="6" t="s">
        <v>137</v>
      </c>
      <c r="G31" s="8" t="str">
        <f t="shared" si="4"/>
        <v>42452.400</v>
      </c>
      <c r="H31" s="18">
        <f t="shared" si="5"/>
        <v>12296</v>
      </c>
      <c r="I31" s="64" t="s">
        <v>349</v>
      </c>
      <c r="J31" s="65" t="s">
        <v>350</v>
      </c>
      <c r="K31" s="64">
        <v>12296</v>
      </c>
      <c r="L31" s="64" t="s">
        <v>345</v>
      </c>
      <c r="M31" s="65" t="s">
        <v>158</v>
      </c>
      <c r="N31" s="65"/>
      <c r="O31" s="66" t="s">
        <v>305</v>
      </c>
      <c r="P31" s="66" t="s">
        <v>351</v>
      </c>
    </row>
    <row r="32" spans="1:16" ht="12.75" customHeight="1" thickBot="1" x14ac:dyDescent="0.25">
      <c r="A32" s="18" t="str">
        <f t="shared" si="0"/>
        <v> BBS 21 </v>
      </c>
      <c r="B32" s="6" t="str">
        <f t="shared" si="1"/>
        <v>I</v>
      </c>
      <c r="C32" s="18">
        <f t="shared" si="2"/>
        <v>42472.302000000003</v>
      </c>
      <c r="D32" s="8" t="str">
        <f t="shared" si="3"/>
        <v>vis</v>
      </c>
      <c r="E32" s="63">
        <f>VLOOKUP(C32,Active!C$21:E$967,3,FALSE)</f>
        <v>12311.982029998022</v>
      </c>
      <c r="F32" s="6" t="s">
        <v>137</v>
      </c>
      <c r="G32" s="8" t="str">
        <f t="shared" si="4"/>
        <v>42472.302</v>
      </c>
      <c r="H32" s="18">
        <f t="shared" si="5"/>
        <v>12312</v>
      </c>
      <c r="I32" s="64" t="s">
        <v>352</v>
      </c>
      <c r="J32" s="65" t="s">
        <v>353</v>
      </c>
      <c r="K32" s="64">
        <v>12312</v>
      </c>
      <c r="L32" s="64" t="s">
        <v>236</v>
      </c>
      <c r="M32" s="65" t="s">
        <v>158</v>
      </c>
      <c r="N32" s="65"/>
      <c r="O32" s="66" t="s">
        <v>305</v>
      </c>
      <c r="P32" s="66" t="s">
        <v>351</v>
      </c>
    </row>
    <row r="33" spans="1:16" ht="12.75" customHeight="1" thickBot="1" x14ac:dyDescent="0.25">
      <c r="A33" s="18" t="str">
        <f t="shared" si="0"/>
        <v> BBS 21 </v>
      </c>
      <c r="B33" s="6" t="str">
        <f t="shared" si="1"/>
        <v>I</v>
      </c>
      <c r="C33" s="18">
        <f t="shared" si="2"/>
        <v>42503.375999999997</v>
      </c>
      <c r="D33" s="8" t="str">
        <f t="shared" si="3"/>
        <v>vis</v>
      </c>
      <c r="E33" s="63">
        <f>VLOOKUP(C33,Active!C$21:E$967,3,FALSE)</f>
        <v>12336.971103611224</v>
      </c>
      <c r="F33" s="6" t="s">
        <v>137</v>
      </c>
      <c r="G33" s="8" t="str">
        <f t="shared" si="4"/>
        <v>42503.376</v>
      </c>
      <c r="H33" s="18">
        <f t="shared" si="5"/>
        <v>12337</v>
      </c>
      <c r="I33" s="64" t="s">
        <v>354</v>
      </c>
      <c r="J33" s="65" t="s">
        <v>355</v>
      </c>
      <c r="K33" s="64">
        <v>12337</v>
      </c>
      <c r="L33" s="64" t="s">
        <v>329</v>
      </c>
      <c r="M33" s="65" t="s">
        <v>158</v>
      </c>
      <c r="N33" s="65"/>
      <c r="O33" s="66" t="s">
        <v>313</v>
      </c>
      <c r="P33" s="66" t="s">
        <v>351</v>
      </c>
    </row>
    <row r="34" spans="1:16" ht="12.75" customHeight="1" thickBot="1" x14ac:dyDescent="0.25">
      <c r="A34" s="18" t="str">
        <f t="shared" si="0"/>
        <v> BBS 26 </v>
      </c>
      <c r="B34" s="6" t="str">
        <f t="shared" si="1"/>
        <v>I</v>
      </c>
      <c r="C34" s="18">
        <f t="shared" si="2"/>
        <v>42809.290999999997</v>
      </c>
      <c r="D34" s="8" t="str">
        <f t="shared" si="3"/>
        <v>vis</v>
      </c>
      <c r="E34" s="63">
        <f>VLOOKUP(C34,Active!C$21:E$967,3,FALSE)</f>
        <v>12582.981673682167</v>
      </c>
      <c r="F34" s="6" t="s">
        <v>137</v>
      </c>
      <c r="G34" s="8" t="str">
        <f t="shared" si="4"/>
        <v>42809.291</v>
      </c>
      <c r="H34" s="18">
        <f t="shared" si="5"/>
        <v>12583</v>
      </c>
      <c r="I34" s="64" t="s">
        <v>356</v>
      </c>
      <c r="J34" s="65" t="s">
        <v>357</v>
      </c>
      <c r="K34" s="64">
        <v>12583</v>
      </c>
      <c r="L34" s="64" t="s">
        <v>255</v>
      </c>
      <c r="M34" s="65" t="s">
        <v>158</v>
      </c>
      <c r="N34" s="65"/>
      <c r="O34" s="66" t="s">
        <v>321</v>
      </c>
      <c r="P34" s="66" t="s">
        <v>358</v>
      </c>
    </row>
    <row r="35" spans="1:16" ht="12.75" customHeight="1" thickBot="1" x14ac:dyDescent="0.25">
      <c r="A35" s="18" t="str">
        <f t="shared" si="0"/>
        <v> BBS 26 </v>
      </c>
      <c r="B35" s="6" t="str">
        <f t="shared" si="1"/>
        <v>I</v>
      </c>
      <c r="C35" s="18">
        <f t="shared" si="2"/>
        <v>42835.392999999996</v>
      </c>
      <c r="D35" s="8" t="str">
        <f t="shared" si="3"/>
        <v>vis</v>
      </c>
      <c r="E35" s="63">
        <f>VLOOKUP(C35,Active!C$21:E$967,3,FALSE)</f>
        <v>12603.97236684854</v>
      </c>
      <c r="F35" s="6" t="s">
        <v>137</v>
      </c>
      <c r="G35" s="8" t="str">
        <f t="shared" si="4"/>
        <v>42835.393</v>
      </c>
      <c r="H35" s="18">
        <f t="shared" si="5"/>
        <v>12604</v>
      </c>
      <c r="I35" s="64" t="s">
        <v>359</v>
      </c>
      <c r="J35" s="65" t="s">
        <v>360</v>
      </c>
      <c r="K35" s="64">
        <v>12604</v>
      </c>
      <c r="L35" s="64" t="s">
        <v>361</v>
      </c>
      <c r="M35" s="65" t="s">
        <v>158</v>
      </c>
      <c r="N35" s="65"/>
      <c r="O35" s="66" t="s">
        <v>321</v>
      </c>
      <c r="P35" s="66" t="s">
        <v>358</v>
      </c>
    </row>
    <row r="36" spans="1:16" ht="12.75" customHeight="1" thickBot="1" x14ac:dyDescent="0.25">
      <c r="A36" s="18" t="str">
        <f t="shared" si="0"/>
        <v> BBS 26 </v>
      </c>
      <c r="B36" s="6" t="str">
        <f t="shared" si="1"/>
        <v>I</v>
      </c>
      <c r="C36" s="18">
        <f t="shared" si="2"/>
        <v>42835.402999999998</v>
      </c>
      <c r="D36" s="8" t="str">
        <f t="shared" si="3"/>
        <v>vis</v>
      </c>
      <c r="E36" s="63">
        <f>VLOOKUP(C36,Active!C$21:E$967,3,FALSE)</f>
        <v>12603.980408643487</v>
      </c>
      <c r="F36" s="6" t="str">
        <f>LEFT(M36,1)</f>
        <v>V</v>
      </c>
      <c r="G36" s="8" t="str">
        <f t="shared" si="4"/>
        <v>42835.403</v>
      </c>
      <c r="H36" s="18">
        <f t="shared" si="5"/>
        <v>12604</v>
      </c>
      <c r="I36" s="64" t="s">
        <v>362</v>
      </c>
      <c r="J36" s="65" t="s">
        <v>363</v>
      </c>
      <c r="K36" s="64">
        <v>12604</v>
      </c>
      <c r="L36" s="64" t="s">
        <v>364</v>
      </c>
      <c r="M36" s="65" t="s">
        <v>158</v>
      </c>
      <c r="N36" s="65"/>
      <c r="O36" s="66" t="s">
        <v>305</v>
      </c>
      <c r="P36" s="66" t="s">
        <v>358</v>
      </c>
    </row>
    <row r="37" spans="1:16" ht="12.75" customHeight="1" thickBot="1" x14ac:dyDescent="0.25">
      <c r="A37" s="18" t="str">
        <f t="shared" si="0"/>
        <v> BBS 26 </v>
      </c>
      <c r="B37" s="6" t="str">
        <f t="shared" si="1"/>
        <v>I</v>
      </c>
      <c r="C37" s="18">
        <f t="shared" si="2"/>
        <v>42840.372000000003</v>
      </c>
      <c r="D37" s="8" t="str">
        <f t="shared" si="3"/>
        <v>vis</v>
      </c>
      <c r="E37" s="63">
        <f>VLOOKUP(C37,Active!C$21:E$967,3,FALSE)</f>
        <v>12607.97637655184</v>
      </c>
      <c r="F37" s="6" t="str">
        <f>LEFT(M37,1)</f>
        <v>V</v>
      </c>
      <c r="G37" s="8" t="str">
        <f t="shared" si="4"/>
        <v>42840.372</v>
      </c>
      <c r="H37" s="18">
        <f t="shared" si="5"/>
        <v>12608</v>
      </c>
      <c r="I37" s="64" t="s">
        <v>365</v>
      </c>
      <c r="J37" s="65" t="s">
        <v>366</v>
      </c>
      <c r="K37" s="64">
        <v>12608</v>
      </c>
      <c r="L37" s="64" t="s">
        <v>301</v>
      </c>
      <c r="M37" s="65" t="s">
        <v>158</v>
      </c>
      <c r="N37" s="65"/>
      <c r="O37" s="66" t="s">
        <v>305</v>
      </c>
      <c r="P37" s="66" t="s">
        <v>358</v>
      </c>
    </row>
    <row r="38" spans="1:16" ht="12.75" customHeight="1" thickBot="1" x14ac:dyDescent="0.25">
      <c r="A38" s="18" t="str">
        <f t="shared" si="0"/>
        <v> BBS 27 </v>
      </c>
      <c r="B38" s="6" t="str">
        <f t="shared" si="1"/>
        <v>I</v>
      </c>
      <c r="C38" s="18">
        <f t="shared" si="2"/>
        <v>42855.296999999999</v>
      </c>
      <c r="D38" s="8" t="str">
        <f t="shared" si="3"/>
        <v>vis</v>
      </c>
      <c r="E38" s="63">
        <f>VLOOKUP(C38,Active!C$21:E$967,3,FALSE)</f>
        <v>12619.978755507784</v>
      </c>
      <c r="F38" s="6" t="str">
        <f>LEFT(M38,1)</f>
        <v>V</v>
      </c>
      <c r="G38" s="8" t="str">
        <f t="shared" si="4"/>
        <v>42855.297</v>
      </c>
      <c r="H38" s="18">
        <f t="shared" si="5"/>
        <v>12620</v>
      </c>
      <c r="I38" s="64" t="s">
        <v>367</v>
      </c>
      <c r="J38" s="65" t="s">
        <v>368</v>
      </c>
      <c r="K38" s="64">
        <v>12620</v>
      </c>
      <c r="L38" s="64" t="s">
        <v>317</v>
      </c>
      <c r="M38" s="65" t="s">
        <v>158</v>
      </c>
      <c r="N38" s="65"/>
      <c r="O38" s="66" t="s">
        <v>321</v>
      </c>
      <c r="P38" s="66" t="s">
        <v>369</v>
      </c>
    </row>
    <row r="39" spans="1:16" ht="12.75" customHeight="1" thickBot="1" x14ac:dyDescent="0.25">
      <c r="A39" s="18" t="str">
        <f t="shared" si="0"/>
        <v> BBS 27 </v>
      </c>
      <c r="B39" s="6" t="str">
        <f t="shared" si="1"/>
        <v>I</v>
      </c>
      <c r="C39" s="18">
        <f t="shared" si="2"/>
        <v>42855.298999999999</v>
      </c>
      <c r="D39" s="8" t="str">
        <f t="shared" si="3"/>
        <v>vis</v>
      </c>
      <c r="E39" s="63">
        <f>VLOOKUP(C39,Active!C$21:E$967,3,FALSE)</f>
        <v>12619.980363866774</v>
      </c>
      <c r="F39" s="6" t="str">
        <f>LEFT(M39,1)</f>
        <v>V</v>
      </c>
      <c r="G39" s="8" t="str">
        <f t="shared" si="4"/>
        <v>42855.299</v>
      </c>
      <c r="H39" s="18">
        <f t="shared" si="5"/>
        <v>12620</v>
      </c>
      <c r="I39" s="64" t="s">
        <v>370</v>
      </c>
      <c r="J39" s="65" t="s">
        <v>371</v>
      </c>
      <c r="K39" s="64">
        <v>12620</v>
      </c>
      <c r="L39" s="64" t="s">
        <v>364</v>
      </c>
      <c r="M39" s="65" t="s">
        <v>158</v>
      </c>
      <c r="N39" s="65"/>
      <c r="O39" s="66" t="s">
        <v>313</v>
      </c>
      <c r="P39" s="66" t="s">
        <v>369</v>
      </c>
    </row>
    <row r="40" spans="1:16" ht="12.75" customHeight="1" thickBot="1" x14ac:dyDescent="0.25">
      <c r="A40" s="18" t="str">
        <f t="shared" si="0"/>
        <v> BBS 27 </v>
      </c>
      <c r="B40" s="6" t="str">
        <f t="shared" si="1"/>
        <v>I</v>
      </c>
      <c r="C40" s="18">
        <f t="shared" si="2"/>
        <v>42886.375</v>
      </c>
      <c r="D40" s="8" t="str">
        <f t="shared" si="3"/>
        <v>vis</v>
      </c>
      <c r="E40" s="63">
        <f>VLOOKUP(C40,Active!C$21:E$967,3,FALSE)</f>
        <v>12644.971045838971</v>
      </c>
      <c r="F40" s="6" t="str">
        <f>LEFT(M40,1)</f>
        <v>V</v>
      </c>
      <c r="G40" s="8" t="str">
        <f t="shared" si="4"/>
        <v>42886.375</v>
      </c>
      <c r="H40" s="18">
        <f t="shared" si="5"/>
        <v>12645</v>
      </c>
      <c r="I40" s="64" t="s">
        <v>372</v>
      </c>
      <c r="J40" s="65" t="s">
        <v>373</v>
      </c>
      <c r="K40" s="64">
        <v>12645</v>
      </c>
      <c r="L40" s="64" t="s">
        <v>329</v>
      </c>
      <c r="M40" s="65" t="s">
        <v>158</v>
      </c>
      <c r="N40" s="65"/>
      <c r="O40" s="66" t="s">
        <v>321</v>
      </c>
      <c r="P40" s="66" t="s">
        <v>369</v>
      </c>
    </row>
    <row r="41" spans="1:16" ht="12.75" customHeight="1" thickBot="1" x14ac:dyDescent="0.25">
      <c r="A41" s="18" t="str">
        <f t="shared" si="0"/>
        <v> BBS 31 </v>
      </c>
      <c r="B41" s="6" t="str">
        <f t="shared" si="1"/>
        <v>I</v>
      </c>
      <c r="C41" s="18">
        <f t="shared" si="2"/>
        <v>43116.436000000002</v>
      </c>
      <c r="D41" s="8" t="str">
        <f t="shared" si="3"/>
        <v>vis</v>
      </c>
      <c r="E41" s="63">
        <f>VLOOKUP(C41,Active!C$21:E$967,3,FALSE)</f>
        <v>12829.981384531391</v>
      </c>
      <c r="F41" s="6" t="s">
        <v>137</v>
      </c>
      <c r="G41" s="8" t="str">
        <f t="shared" si="4"/>
        <v>43116.436</v>
      </c>
      <c r="H41" s="18">
        <f t="shared" si="5"/>
        <v>12830</v>
      </c>
      <c r="I41" s="64" t="s">
        <v>374</v>
      </c>
      <c r="J41" s="65" t="s">
        <v>375</v>
      </c>
      <c r="K41" s="64">
        <v>12830</v>
      </c>
      <c r="L41" s="64" t="s">
        <v>255</v>
      </c>
      <c r="M41" s="65" t="s">
        <v>158</v>
      </c>
      <c r="N41" s="65"/>
      <c r="O41" s="66" t="s">
        <v>313</v>
      </c>
      <c r="P41" s="66" t="s">
        <v>376</v>
      </c>
    </row>
    <row r="42" spans="1:16" ht="12.75" customHeight="1" thickBot="1" x14ac:dyDescent="0.25">
      <c r="A42" s="18" t="str">
        <f t="shared" si="0"/>
        <v> AN 301.327 </v>
      </c>
      <c r="B42" s="6" t="str">
        <f t="shared" si="1"/>
        <v>I</v>
      </c>
      <c r="C42" s="18">
        <f t="shared" si="2"/>
        <v>43162.455999999998</v>
      </c>
      <c r="D42" s="8" t="str">
        <f t="shared" si="3"/>
        <v>vis</v>
      </c>
      <c r="E42" s="63">
        <f>VLOOKUP(C42,Active!C$21:E$967,3,FALSE)</f>
        <v>12866.989724869929</v>
      </c>
      <c r="F42" s="6" t="s">
        <v>137</v>
      </c>
      <c r="G42" s="8" t="str">
        <f t="shared" si="4"/>
        <v>43162.456</v>
      </c>
      <c r="H42" s="18">
        <f t="shared" si="5"/>
        <v>12867</v>
      </c>
      <c r="I42" s="64" t="s">
        <v>377</v>
      </c>
      <c r="J42" s="65" t="s">
        <v>378</v>
      </c>
      <c r="K42" s="64">
        <v>12867</v>
      </c>
      <c r="L42" s="64" t="s">
        <v>261</v>
      </c>
      <c r="M42" s="65" t="s">
        <v>158</v>
      </c>
      <c r="N42" s="65"/>
      <c r="O42" s="66" t="s">
        <v>379</v>
      </c>
      <c r="P42" s="66" t="s">
        <v>380</v>
      </c>
    </row>
    <row r="43" spans="1:16" ht="12.75" customHeight="1" thickBot="1" x14ac:dyDescent="0.25">
      <c r="A43" s="18" t="str">
        <f t="shared" si="0"/>
        <v> BBS 33 </v>
      </c>
      <c r="B43" s="6" t="str">
        <f t="shared" si="1"/>
        <v>I</v>
      </c>
      <c r="C43" s="18">
        <f t="shared" si="2"/>
        <v>43213.427000000003</v>
      </c>
      <c r="D43" s="8" t="str">
        <f t="shared" si="3"/>
        <v>vis</v>
      </c>
      <c r="E43" s="63">
        <f>VLOOKUP(C43,Active!C$21:E$967,3,FALSE)</f>
        <v>12907.979557885921</v>
      </c>
      <c r="F43" s="6" t="s">
        <v>137</v>
      </c>
      <c r="G43" s="8" t="str">
        <f t="shared" si="4"/>
        <v>43213.427</v>
      </c>
      <c r="H43" s="18">
        <f t="shared" si="5"/>
        <v>12908</v>
      </c>
      <c r="I43" s="64" t="s">
        <v>381</v>
      </c>
      <c r="J43" s="65" t="s">
        <v>382</v>
      </c>
      <c r="K43" s="64">
        <v>12908</v>
      </c>
      <c r="L43" s="64" t="s">
        <v>297</v>
      </c>
      <c r="M43" s="65" t="s">
        <v>158</v>
      </c>
      <c r="N43" s="65"/>
      <c r="O43" s="66" t="s">
        <v>305</v>
      </c>
      <c r="P43" s="66" t="s">
        <v>383</v>
      </c>
    </row>
    <row r="44" spans="1:16" ht="12.75" customHeight="1" thickBot="1" x14ac:dyDescent="0.25">
      <c r="A44" s="18" t="str">
        <f t="shared" si="0"/>
        <v> BBS 36 </v>
      </c>
      <c r="B44" s="6" t="str">
        <f t="shared" si="1"/>
        <v>I</v>
      </c>
      <c r="C44" s="18">
        <f t="shared" si="2"/>
        <v>43514.353999999999</v>
      </c>
      <c r="D44" s="8" t="str">
        <f t="shared" si="3"/>
        <v>vis</v>
      </c>
      <c r="E44" s="63">
        <f>VLOOKUP(C44,Active!C$21:E$967,3,FALSE)</f>
        <v>13149.978880638115</v>
      </c>
      <c r="F44" s="6" t="s">
        <v>137</v>
      </c>
      <c r="G44" s="8" t="str">
        <f t="shared" si="4"/>
        <v>43514.354</v>
      </c>
      <c r="H44" s="18">
        <f t="shared" si="5"/>
        <v>13150</v>
      </c>
      <c r="I44" s="64" t="s">
        <v>391</v>
      </c>
      <c r="J44" s="65" t="s">
        <v>392</v>
      </c>
      <c r="K44" s="64">
        <v>13150</v>
      </c>
      <c r="L44" s="64" t="s">
        <v>317</v>
      </c>
      <c r="M44" s="65" t="s">
        <v>158</v>
      </c>
      <c r="N44" s="65"/>
      <c r="O44" s="66" t="s">
        <v>305</v>
      </c>
      <c r="P44" s="66" t="s">
        <v>393</v>
      </c>
    </row>
    <row r="45" spans="1:16" ht="12.75" customHeight="1" thickBot="1" x14ac:dyDescent="0.25">
      <c r="A45" s="18" t="str">
        <f t="shared" si="0"/>
        <v> BBS 36 </v>
      </c>
      <c r="B45" s="6" t="str">
        <f t="shared" si="1"/>
        <v>I</v>
      </c>
      <c r="C45" s="18">
        <f t="shared" si="2"/>
        <v>43514.356</v>
      </c>
      <c r="D45" s="8" t="str">
        <f t="shared" si="3"/>
        <v>vis</v>
      </c>
      <c r="E45" s="63">
        <f>VLOOKUP(C45,Active!C$21:E$967,3,FALSE)</f>
        <v>13149.980488997104</v>
      </c>
      <c r="F45" s="6" t="s">
        <v>137</v>
      </c>
      <c r="G45" s="8" t="str">
        <f t="shared" si="4"/>
        <v>43514.356</v>
      </c>
      <c r="H45" s="18">
        <f t="shared" si="5"/>
        <v>13150</v>
      </c>
      <c r="I45" s="64" t="s">
        <v>394</v>
      </c>
      <c r="J45" s="65" t="s">
        <v>395</v>
      </c>
      <c r="K45" s="64">
        <v>13150</v>
      </c>
      <c r="L45" s="64" t="s">
        <v>364</v>
      </c>
      <c r="M45" s="65" t="s">
        <v>158</v>
      </c>
      <c r="N45" s="65"/>
      <c r="O45" s="66" t="s">
        <v>313</v>
      </c>
      <c r="P45" s="66" t="s">
        <v>393</v>
      </c>
    </row>
    <row r="46" spans="1:16" ht="12.75" customHeight="1" thickBot="1" x14ac:dyDescent="0.25">
      <c r="A46" s="18" t="str">
        <f t="shared" si="0"/>
        <v> AOEB 3 </v>
      </c>
      <c r="B46" s="6" t="str">
        <f t="shared" si="1"/>
        <v>I</v>
      </c>
      <c r="C46" s="18">
        <f t="shared" si="2"/>
        <v>43556.631000000001</v>
      </c>
      <c r="D46" s="8" t="str">
        <f t="shared" si="3"/>
        <v>vis</v>
      </c>
      <c r="E46" s="63">
        <f>VLOOKUP(C46,Active!C$21:E$967,3,FALSE)</f>
        <v>13183.977177128609</v>
      </c>
      <c r="F46" s="6" t="s">
        <v>137</v>
      </c>
      <c r="G46" s="8" t="str">
        <f t="shared" si="4"/>
        <v>43556.631</v>
      </c>
      <c r="H46" s="18">
        <f t="shared" si="5"/>
        <v>13184</v>
      </c>
      <c r="I46" s="64" t="s">
        <v>396</v>
      </c>
      <c r="J46" s="65" t="s">
        <v>397</v>
      </c>
      <c r="K46" s="64">
        <v>13184</v>
      </c>
      <c r="L46" s="64" t="s">
        <v>345</v>
      </c>
      <c r="M46" s="65" t="s">
        <v>158</v>
      </c>
      <c r="N46" s="65"/>
      <c r="O46" s="66" t="s">
        <v>387</v>
      </c>
      <c r="P46" s="66" t="s">
        <v>388</v>
      </c>
    </row>
    <row r="47" spans="1:16" ht="12.75" customHeight="1" thickBot="1" x14ac:dyDescent="0.25">
      <c r="A47" s="18" t="str">
        <f t="shared" si="0"/>
        <v> BBS 37 </v>
      </c>
      <c r="B47" s="6" t="str">
        <f t="shared" si="1"/>
        <v>I</v>
      </c>
      <c r="C47" s="18">
        <f t="shared" si="2"/>
        <v>43616.319000000003</v>
      </c>
      <c r="D47" s="8" t="str">
        <f t="shared" si="3"/>
        <v>vis</v>
      </c>
      <c r="E47" s="63">
        <f>VLOOKUP(C47,Active!C$21:E$967,3,FALSE)</f>
        <v>13231.977042798468</v>
      </c>
      <c r="F47" s="6" t="s">
        <v>137</v>
      </c>
      <c r="G47" s="8" t="str">
        <f t="shared" si="4"/>
        <v>43616.319</v>
      </c>
      <c r="H47" s="18">
        <f t="shared" si="5"/>
        <v>13232</v>
      </c>
      <c r="I47" s="64" t="s">
        <v>398</v>
      </c>
      <c r="J47" s="65" t="s">
        <v>399</v>
      </c>
      <c r="K47" s="64">
        <v>13232</v>
      </c>
      <c r="L47" s="64" t="s">
        <v>301</v>
      </c>
      <c r="M47" s="65" t="s">
        <v>158</v>
      </c>
      <c r="N47" s="65"/>
      <c r="O47" s="66" t="s">
        <v>313</v>
      </c>
      <c r="P47" s="66" t="s">
        <v>400</v>
      </c>
    </row>
    <row r="48" spans="1:16" ht="12.75" customHeight="1" thickBot="1" x14ac:dyDescent="0.25">
      <c r="A48" s="18" t="str">
        <f t="shared" si="0"/>
        <v> AN 301.327 </v>
      </c>
      <c r="B48" s="6" t="str">
        <f t="shared" si="1"/>
        <v>I</v>
      </c>
      <c r="C48" s="18">
        <f t="shared" si="2"/>
        <v>43847.608</v>
      </c>
      <c r="D48" s="8" t="str">
        <f t="shared" si="3"/>
        <v>vis</v>
      </c>
      <c r="E48" s="63">
        <f>VLOOKUP(C48,Active!C$21:E$967,3,FALSE)</f>
        <v>13417.974913910173</v>
      </c>
      <c r="F48" s="6" t="s">
        <v>137</v>
      </c>
      <c r="G48" s="8" t="str">
        <f t="shared" si="4"/>
        <v>43847.608</v>
      </c>
      <c r="H48" s="18">
        <f t="shared" si="5"/>
        <v>13418</v>
      </c>
      <c r="I48" s="64" t="s">
        <v>401</v>
      </c>
      <c r="J48" s="65" t="s">
        <v>402</v>
      </c>
      <c r="K48" s="64">
        <v>13418</v>
      </c>
      <c r="L48" s="64" t="s">
        <v>403</v>
      </c>
      <c r="M48" s="65" t="s">
        <v>158</v>
      </c>
      <c r="N48" s="65"/>
      <c r="O48" s="66" t="s">
        <v>379</v>
      </c>
      <c r="P48" s="66" t="s">
        <v>380</v>
      </c>
    </row>
    <row r="49" spans="1:16" ht="12.75" customHeight="1" thickBot="1" x14ac:dyDescent="0.25">
      <c r="A49" s="18" t="str">
        <f t="shared" si="0"/>
        <v> AOEB 3 </v>
      </c>
      <c r="B49" s="6" t="str">
        <f t="shared" si="1"/>
        <v>I</v>
      </c>
      <c r="C49" s="18">
        <f t="shared" si="2"/>
        <v>43883.673999999999</v>
      </c>
      <c r="D49" s="8" t="str">
        <f t="shared" si="3"/>
        <v>vis</v>
      </c>
      <c r="E49" s="63">
        <f>VLOOKUP(C49,Active!C$21:E$967,3,FALSE)</f>
        <v>13446.978451560104</v>
      </c>
      <c r="F49" s="6" t="s">
        <v>137</v>
      </c>
      <c r="G49" s="8" t="str">
        <f t="shared" si="4"/>
        <v>43883.674</v>
      </c>
      <c r="H49" s="18">
        <f t="shared" si="5"/>
        <v>13447</v>
      </c>
      <c r="I49" s="64" t="s">
        <v>404</v>
      </c>
      <c r="J49" s="65" t="s">
        <v>405</v>
      </c>
      <c r="K49" s="64">
        <v>13447</v>
      </c>
      <c r="L49" s="64" t="s">
        <v>269</v>
      </c>
      <c r="M49" s="65" t="s">
        <v>158</v>
      </c>
      <c r="N49" s="65"/>
      <c r="O49" s="66" t="s">
        <v>387</v>
      </c>
      <c r="P49" s="66" t="s">
        <v>388</v>
      </c>
    </row>
    <row r="50" spans="1:16" ht="12.75" customHeight="1" thickBot="1" x14ac:dyDescent="0.25">
      <c r="A50" s="18" t="str">
        <f t="shared" si="0"/>
        <v> AOEB 3 </v>
      </c>
      <c r="B50" s="6" t="str">
        <f t="shared" si="1"/>
        <v>I</v>
      </c>
      <c r="C50" s="18">
        <f t="shared" si="2"/>
        <v>44271.648000000001</v>
      </c>
      <c r="D50" s="8" t="str">
        <f t="shared" si="3"/>
        <v>vis</v>
      </c>
      <c r="E50" s="63">
        <f>VLOOKUP(C50,Active!C$21:E$967,3,FALSE)</f>
        <v>13758.979186773166</v>
      </c>
      <c r="F50" s="6" t="s">
        <v>137</v>
      </c>
      <c r="G50" s="8" t="str">
        <f t="shared" si="4"/>
        <v>44271.648</v>
      </c>
      <c r="H50" s="18">
        <f t="shared" si="5"/>
        <v>13759</v>
      </c>
      <c r="I50" s="64" t="s">
        <v>406</v>
      </c>
      <c r="J50" s="65" t="s">
        <v>407</v>
      </c>
      <c r="K50" s="64">
        <v>13759</v>
      </c>
      <c r="L50" s="64" t="s">
        <v>317</v>
      </c>
      <c r="M50" s="65" t="s">
        <v>158</v>
      </c>
      <c r="N50" s="65"/>
      <c r="O50" s="66" t="s">
        <v>387</v>
      </c>
      <c r="P50" s="66" t="s">
        <v>388</v>
      </c>
    </row>
    <row r="51" spans="1:16" ht="12.75" customHeight="1" thickBot="1" x14ac:dyDescent="0.25">
      <c r="A51" s="18" t="str">
        <f t="shared" si="0"/>
        <v> BBS 47 </v>
      </c>
      <c r="B51" s="6" t="str">
        <f t="shared" si="1"/>
        <v>I</v>
      </c>
      <c r="C51" s="18">
        <f t="shared" si="2"/>
        <v>44316.408000000003</v>
      </c>
      <c r="D51" s="8" t="str">
        <f t="shared" si="3"/>
        <v>vis</v>
      </c>
      <c r="E51" s="63">
        <f>VLOOKUP(C51,Active!C$21:E$967,3,FALSE)</f>
        <v>13794.974260948593</v>
      </c>
      <c r="F51" s="6" t="s">
        <v>137</v>
      </c>
      <c r="G51" s="8" t="str">
        <f t="shared" si="4"/>
        <v>44316.408</v>
      </c>
      <c r="H51" s="18">
        <f t="shared" si="5"/>
        <v>13795</v>
      </c>
      <c r="I51" s="64" t="s">
        <v>408</v>
      </c>
      <c r="J51" s="65" t="s">
        <v>409</v>
      </c>
      <c r="K51" s="64">
        <v>13795</v>
      </c>
      <c r="L51" s="64" t="s">
        <v>288</v>
      </c>
      <c r="M51" s="65" t="s">
        <v>158</v>
      </c>
      <c r="N51" s="65"/>
      <c r="O51" s="66" t="s">
        <v>305</v>
      </c>
      <c r="P51" s="66" t="s">
        <v>410</v>
      </c>
    </row>
    <row r="52" spans="1:16" ht="12.75" customHeight="1" thickBot="1" x14ac:dyDescent="0.25">
      <c r="A52" s="18" t="str">
        <f t="shared" si="0"/>
        <v> BRNO 26 </v>
      </c>
      <c r="B52" s="6" t="str">
        <f t="shared" si="1"/>
        <v>I</v>
      </c>
      <c r="C52" s="18">
        <f t="shared" si="2"/>
        <v>44475.576000000001</v>
      </c>
      <c r="D52" s="8" t="str">
        <f t="shared" si="3"/>
        <v>vis</v>
      </c>
      <c r="E52" s="63">
        <f>VLOOKUP(C52,Active!C$21:E$967,3,FALSE)</f>
        <v>13922.973902734877</v>
      </c>
      <c r="F52" s="6" t="s">
        <v>137</v>
      </c>
      <c r="G52" s="8" t="str">
        <f t="shared" si="4"/>
        <v>44475.576</v>
      </c>
      <c r="H52" s="18">
        <f t="shared" si="5"/>
        <v>13923</v>
      </c>
      <c r="I52" s="64" t="s">
        <v>411</v>
      </c>
      <c r="J52" s="65" t="s">
        <v>412</v>
      </c>
      <c r="K52" s="64">
        <v>13923</v>
      </c>
      <c r="L52" s="64" t="s">
        <v>288</v>
      </c>
      <c r="M52" s="65" t="s">
        <v>158</v>
      </c>
      <c r="N52" s="65"/>
      <c r="O52" s="66" t="s">
        <v>413</v>
      </c>
      <c r="P52" s="66" t="s">
        <v>414</v>
      </c>
    </row>
    <row r="53" spans="1:16" ht="12.75" customHeight="1" thickBot="1" x14ac:dyDescent="0.25">
      <c r="A53" s="18" t="str">
        <f t="shared" si="0"/>
        <v> AOEB 3 </v>
      </c>
      <c r="B53" s="6" t="str">
        <f t="shared" si="1"/>
        <v>I</v>
      </c>
      <c r="C53" s="18">
        <f t="shared" si="2"/>
        <v>44608.639000000003</v>
      </c>
      <c r="D53" s="8" t="str">
        <f t="shared" si="3"/>
        <v>vis</v>
      </c>
      <c r="E53" s="63">
        <f>VLOOKUP(C53,Active!C$21:E$967,3,FALSE)</f>
        <v>14029.980438816307</v>
      </c>
      <c r="F53" s="6" t="s">
        <v>137</v>
      </c>
      <c r="G53" s="8" t="str">
        <f t="shared" si="4"/>
        <v>44608.639</v>
      </c>
      <c r="H53" s="18">
        <f t="shared" si="5"/>
        <v>14030</v>
      </c>
      <c r="I53" s="64" t="s">
        <v>415</v>
      </c>
      <c r="J53" s="65" t="s">
        <v>416</v>
      </c>
      <c r="K53" s="64">
        <v>14030</v>
      </c>
      <c r="L53" s="64" t="s">
        <v>364</v>
      </c>
      <c r="M53" s="65" t="s">
        <v>158</v>
      </c>
      <c r="N53" s="65"/>
      <c r="O53" s="66" t="s">
        <v>387</v>
      </c>
      <c r="P53" s="66" t="s">
        <v>388</v>
      </c>
    </row>
    <row r="54" spans="1:16" ht="12.75" customHeight="1" thickBot="1" x14ac:dyDescent="0.25">
      <c r="A54" s="18" t="str">
        <f t="shared" si="0"/>
        <v> AOEB 3 </v>
      </c>
      <c r="B54" s="6" t="str">
        <f t="shared" si="1"/>
        <v>I</v>
      </c>
      <c r="C54" s="18">
        <f t="shared" si="2"/>
        <v>44629.779000000002</v>
      </c>
      <c r="D54" s="8" t="str">
        <f t="shared" si="3"/>
        <v>vis</v>
      </c>
      <c r="E54" s="63">
        <f>VLOOKUP(C54,Active!C$21:E$967,3,FALSE)</f>
        <v>14046.980793330795</v>
      </c>
      <c r="F54" s="6" t="s">
        <v>137</v>
      </c>
      <c r="G54" s="8" t="str">
        <f t="shared" si="4"/>
        <v>44629.779</v>
      </c>
      <c r="H54" s="18">
        <f t="shared" si="5"/>
        <v>14047</v>
      </c>
      <c r="I54" s="64" t="s">
        <v>417</v>
      </c>
      <c r="J54" s="65" t="s">
        <v>418</v>
      </c>
      <c r="K54" s="64">
        <v>14047</v>
      </c>
      <c r="L54" s="64" t="s">
        <v>364</v>
      </c>
      <c r="M54" s="65" t="s">
        <v>158</v>
      </c>
      <c r="N54" s="65"/>
      <c r="O54" s="66" t="s">
        <v>419</v>
      </c>
      <c r="P54" s="66" t="s">
        <v>388</v>
      </c>
    </row>
    <row r="55" spans="1:16" ht="12.75" customHeight="1" thickBot="1" x14ac:dyDescent="0.25">
      <c r="A55" s="18" t="str">
        <f t="shared" si="0"/>
        <v> BBS 53 </v>
      </c>
      <c r="B55" s="6" t="str">
        <f t="shared" si="1"/>
        <v>I</v>
      </c>
      <c r="C55" s="18">
        <f t="shared" si="2"/>
        <v>44643.45</v>
      </c>
      <c r="D55" s="8" t="str">
        <f t="shared" si="3"/>
        <v>vis</v>
      </c>
      <c r="E55" s="63">
        <f>VLOOKUP(C55,Active!C$21:E$967,3,FALSE)</f>
        <v>14057.974731200589</v>
      </c>
      <c r="F55" s="6" t="s">
        <v>137</v>
      </c>
      <c r="G55" s="8" t="str">
        <f t="shared" si="4"/>
        <v>44643.450</v>
      </c>
      <c r="H55" s="18">
        <f t="shared" si="5"/>
        <v>14058</v>
      </c>
      <c r="I55" s="64" t="s">
        <v>420</v>
      </c>
      <c r="J55" s="65" t="s">
        <v>421</v>
      </c>
      <c r="K55" s="64">
        <v>14058</v>
      </c>
      <c r="L55" s="64" t="s">
        <v>403</v>
      </c>
      <c r="M55" s="65" t="s">
        <v>158</v>
      </c>
      <c r="N55" s="65"/>
      <c r="O55" s="66" t="s">
        <v>305</v>
      </c>
      <c r="P55" s="66" t="s">
        <v>422</v>
      </c>
    </row>
    <row r="56" spans="1:16" ht="12.75" customHeight="1" thickBot="1" x14ac:dyDescent="0.25">
      <c r="A56" s="18" t="str">
        <f t="shared" si="0"/>
        <v> BRNO 26 </v>
      </c>
      <c r="B56" s="6" t="str">
        <f t="shared" si="1"/>
        <v>I</v>
      </c>
      <c r="C56" s="18">
        <f t="shared" si="2"/>
        <v>44663.347000000002</v>
      </c>
      <c r="D56" s="8" t="str">
        <f t="shared" si="3"/>
        <v>vis</v>
      </c>
      <c r="E56" s="63">
        <f>VLOOKUP(C56,Active!C$21:E$967,3,FALSE)</f>
        <v>14073.975490603374</v>
      </c>
      <c r="F56" s="6" t="s">
        <v>137</v>
      </c>
      <c r="G56" s="8" t="str">
        <f t="shared" si="4"/>
        <v>44663.347</v>
      </c>
      <c r="H56" s="18">
        <f t="shared" si="5"/>
        <v>14074</v>
      </c>
      <c r="I56" s="64" t="s">
        <v>423</v>
      </c>
      <c r="J56" s="65" t="s">
        <v>424</v>
      </c>
      <c r="K56" s="64">
        <v>14074</v>
      </c>
      <c r="L56" s="64" t="s">
        <v>425</v>
      </c>
      <c r="M56" s="65" t="s">
        <v>158</v>
      </c>
      <c r="N56" s="65"/>
      <c r="O56" s="66" t="s">
        <v>426</v>
      </c>
      <c r="P56" s="66" t="s">
        <v>414</v>
      </c>
    </row>
    <row r="57" spans="1:16" ht="12.75" customHeight="1" thickBot="1" x14ac:dyDescent="0.25">
      <c r="A57" s="18" t="str">
        <f t="shared" si="0"/>
        <v> BRNO 23 </v>
      </c>
      <c r="B57" s="6" t="str">
        <f t="shared" si="1"/>
        <v>I</v>
      </c>
      <c r="C57" s="18">
        <f t="shared" si="2"/>
        <v>44663.347999999998</v>
      </c>
      <c r="D57" s="8" t="str">
        <f t="shared" si="3"/>
        <v>vis</v>
      </c>
      <c r="E57" s="63">
        <f>VLOOKUP(C57,Active!C$21:E$967,3,FALSE)</f>
        <v>14073.976294782866</v>
      </c>
      <c r="F57" s="6" t="s">
        <v>137</v>
      </c>
      <c r="G57" s="8" t="str">
        <f t="shared" si="4"/>
        <v>44663.348</v>
      </c>
      <c r="H57" s="18">
        <f t="shared" si="5"/>
        <v>14074</v>
      </c>
      <c r="I57" s="64" t="s">
        <v>427</v>
      </c>
      <c r="J57" s="65" t="s">
        <v>428</v>
      </c>
      <c r="K57" s="64">
        <v>14074</v>
      </c>
      <c r="L57" s="64" t="s">
        <v>301</v>
      </c>
      <c r="M57" s="65" t="s">
        <v>158</v>
      </c>
      <c r="N57" s="65"/>
      <c r="O57" s="66" t="s">
        <v>429</v>
      </c>
      <c r="P57" s="66" t="s">
        <v>430</v>
      </c>
    </row>
    <row r="58" spans="1:16" ht="12.75" customHeight="1" thickBot="1" x14ac:dyDescent="0.25">
      <c r="A58" s="18" t="str">
        <f t="shared" si="0"/>
        <v> BBS 53 </v>
      </c>
      <c r="B58" s="6" t="str">
        <f t="shared" si="1"/>
        <v>I</v>
      </c>
      <c r="C58" s="18">
        <f t="shared" si="2"/>
        <v>44663.356</v>
      </c>
      <c r="D58" s="8" t="str">
        <f t="shared" si="3"/>
        <v>vis</v>
      </c>
      <c r="E58" s="63">
        <f>VLOOKUP(C58,Active!C$21:E$967,3,FALSE)</f>
        <v>14073.982728218823</v>
      </c>
      <c r="F58" s="6" t="s">
        <v>137</v>
      </c>
      <c r="G58" s="8" t="str">
        <f t="shared" si="4"/>
        <v>44663.356</v>
      </c>
      <c r="H58" s="18">
        <f t="shared" si="5"/>
        <v>14074</v>
      </c>
      <c r="I58" s="64" t="s">
        <v>431</v>
      </c>
      <c r="J58" s="65" t="s">
        <v>432</v>
      </c>
      <c r="K58" s="64">
        <v>14074</v>
      </c>
      <c r="L58" s="64" t="s">
        <v>304</v>
      </c>
      <c r="M58" s="65" t="s">
        <v>158</v>
      </c>
      <c r="N58" s="65"/>
      <c r="O58" s="66" t="s">
        <v>305</v>
      </c>
      <c r="P58" s="66" t="s">
        <v>422</v>
      </c>
    </row>
    <row r="59" spans="1:16" ht="12.75" customHeight="1" thickBot="1" x14ac:dyDescent="0.25">
      <c r="A59" s="18" t="str">
        <f t="shared" si="0"/>
        <v> PASP 94.931 </v>
      </c>
      <c r="B59" s="6" t="str">
        <f t="shared" si="1"/>
        <v>I</v>
      </c>
      <c r="C59" s="18">
        <f t="shared" si="2"/>
        <v>44966.757299999997</v>
      </c>
      <c r="D59" s="8" t="str">
        <f t="shared" si="3"/>
        <v>vis</v>
      </c>
      <c r="E59" s="63">
        <f>VLOOKUP(C59,Active!C$21:E$967,3,FALSE)</f>
        <v>14317.971832294348</v>
      </c>
      <c r="F59" s="6" t="s">
        <v>137</v>
      </c>
      <c r="G59" s="8" t="str">
        <f t="shared" si="4"/>
        <v>44966.7573</v>
      </c>
      <c r="H59" s="18">
        <f t="shared" si="5"/>
        <v>14318</v>
      </c>
      <c r="I59" s="64" t="s">
        <v>433</v>
      </c>
      <c r="J59" s="65" t="s">
        <v>434</v>
      </c>
      <c r="K59" s="64">
        <v>14318</v>
      </c>
      <c r="L59" s="64" t="s">
        <v>435</v>
      </c>
      <c r="M59" s="65" t="s">
        <v>436</v>
      </c>
      <c r="N59" s="65" t="s">
        <v>437</v>
      </c>
      <c r="O59" s="66" t="s">
        <v>438</v>
      </c>
      <c r="P59" s="66" t="s">
        <v>439</v>
      </c>
    </row>
    <row r="60" spans="1:16" ht="12.75" customHeight="1" thickBot="1" x14ac:dyDescent="0.25">
      <c r="A60" s="18" t="str">
        <f t="shared" si="0"/>
        <v> PASP 94.931 </v>
      </c>
      <c r="B60" s="6" t="str">
        <f t="shared" si="1"/>
        <v>I</v>
      </c>
      <c r="C60" s="18">
        <f t="shared" si="2"/>
        <v>44968.000699999997</v>
      </c>
      <c r="D60" s="8" t="str">
        <f t="shared" si="3"/>
        <v>vis</v>
      </c>
      <c r="E60" s="63">
        <f>VLOOKUP(C60,Active!C$21:E$967,3,FALSE)</f>
        <v>14318.971749077853</v>
      </c>
      <c r="F60" s="6" t="s">
        <v>137</v>
      </c>
      <c r="G60" s="8" t="str">
        <f t="shared" si="4"/>
        <v>44968.0007</v>
      </c>
      <c r="H60" s="18">
        <f t="shared" si="5"/>
        <v>14319</v>
      </c>
      <c r="I60" s="64" t="s">
        <v>440</v>
      </c>
      <c r="J60" s="65" t="s">
        <v>441</v>
      </c>
      <c r="K60" s="64">
        <v>14319</v>
      </c>
      <c r="L60" s="64" t="s">
        <v>442</v>
      </c>
      <c r="M60" s="65" t="s">
        <v>436</v>
      </c>
      <c r="N60" s="65" t="s">
        <v>437</v>
      </c>
      <c r="O60" s="66" t="s">
        <v>438</v>
      </c>
      <c r="P60" s="66" t="s">
        <v>439</v>
      </c>
    </row>
    <row r="61" spans="1:16" ht="12.75" customHeight="1" thickBot="1" x14ac:dyDescent="0.25">
      <c r="A61" s="18" t="str">
        <f t="shared" si="0"/>
        <v> PASP 94.931 </v>
      </c>
      <c r="B61" s="6" t="str">
        <f t="shared" si="1"/>
        <v>I</v>
      </c>
      <c r="C61" s="18">
        <f t="shared" si="2"/>
        <v>44986.652999999998</v>
      </c>
      <c r="D61" s="8" t="str">
        <f t="shared" si="3"/>
        <v>vis</v>
      </c>
      <c r="E61" s="63">
        <f>VLOOKUP(C61,Active!C$21:E$967,3,FALSE)</f>
        <v>14333.971546263787</v>
      </c>
      <c r="F61" s="6" t="s">
        <v>137</v>
      </c>
      <c r="G61" s="8" t="str">
        <f t="shared" si="4"/>
        <v>44986.6530</v>
      </c>
      <c r="H61" s="18">
        <f t="shared" si="5"/>
        <v>14334</v>
      </c>
      <c r="I61" s="64" t="s">
        <v>443</v>
      </c>
      <c r="J61" s="65" t="s">
        <v>444</v>
      </c>
      <c r="K61" s="64">
        <v>14334</v>
      </c>
      <c r="L61" s="64" t="s">
        <v>445</v>
      </c>
      <c r="M61" s="65" t="s">
        <v>436</v>
      </c>
      <c r="N61" s="65" t="s">
        <v>437</v>
      </c>
      <c r="O61" s="66" t="s">
        <v>438</v>
      </c>
      <c r="P61" s="66" t="s">
        <v>439</v>
      </c>
    </row>
    <row r="62" spans="1:16" ht="12.75" customHeight="1" thickBot="1" x14ac:dyDescent="0.25">
      <c r="A62" s="18" t="str">
        <f t="shared" si="0"/>
        <v> BBS 64 </v>
      </c>
      <c r="B62" s="6" t="str">
        <f t="shared" si="1"/>
        <v>I</v>
      </c>
      <c r="C62" s="18">
        <f t="shared" si="2"/>
        <v>45297.529000000002</v>
      </c>
      <c r="D62" s="8" t="str">
        <f t="shared" si="3"/>
        <v>vis</v>
      </c>
      <c r="E62" s="63">
        <f>VLOOKUP(C62,Active!C$21:E$967,3,FALSE)</f>
        <v>14583.971650807123</v>
      </c>
      <c r="F62" s="6" t="s">
        <v>137</v>
      </c>
      <c r="G62" s="8" t="str">
        <f t="shared" si="4"/>
        <v>45297.529</v>
      </c>
      <c r="H62" s="18">
        <f t="shared" si="5"/>
        <v>14584</v>
      </c>
      <c r="I62" s="64" t="s">
        <v>446</v>
      </c>
      <c r="J62" s="65" t="s">
        <v>447</v>
      </c>
      <c r="K62" s="64">
        <v>14584</v>
      </c>
      <c r="L62" s="64" t="s">
        <v>448</v>
      </c>
      <c r="M62" s="65" t="s">
        <v>158</v>
      </c>
      <c r="N62" s="65"/>
      <c r="O62" s="66" t="s">
        <v>449</v>
      </c>
      <c r="P62" s="66" t="s">
        <v>450</v>
      </c>
    </row>
    <row r="63" spans="1:16" ht="12.75" customHeight="1" thickBot="1" x14ac:dyDescent="0.25">
      <c r="A63" s="18" t="str">
        <f t="shared" si="0"/>
        <v> AOEB 3 </v>
      </c>
      <c r="B63" s="6" t="str">
        <f t="shared" si="1"/>
        <v>I</v>
      </c>
      <c r="C63" s="18">
        <f t="shared" si="2"/>
        <v>45298.781999999999</v>
      </c>
      <c r="D63" s="8" t="str">
        <f t="shared" si="3"/>
        <v>vis</v>
      </c>
      <c r="E63" s="63">
        <f>VLOOKUP(C63,Active!C$21:E$967,3,FALSE)</f>
        <v>14584.979287713775</v>
      </c>
      <c r="F63" s="6" t="s">
        <v>137</v>
      </c>
      <c r="G63" s="8" t="str">
        <f t="shared" si="4"/>
        <v>45298.782</v>
      </c>
      <c r="H63" s="18">
        <f t="shared" si="5"/>
        <v>14585</v>
      </c>
      <c r="I63" s="64" t="s">
        <v>451</v>
      </c>
      <c r="J63" s="65" t="s">
        <v>452</v>
      </c>
      <c r="K63" s="64">
        <v>14585</v>
      </c>
      <c r="L63" s="64" t="s">
        <v>317</v>
      </c>
      <c r="M63" s="65" t="s">
        <v>158</v>
      </c>
      <c r="N63" s="65"/>
      <c r="O63" s="66" t="s">
        <v>387</v>
      </c>
      <c r="P63" s="66" t="s">
        <v>388</v>
      </c>
    </row>
    <row r="64" spans="1:16" ht="12.75" customHeight="1" thickBot="1" x14ac:dyDescent="0.25">
      <c r="A64" s="18" t="str">
        <f t="shared" si="0"/>
        <v> BRNO 26 </v>
      </c>
      <c r="B64" s="6" t="str">
        <f t="shared" si="1"/>
        <v>I</v>
      </c>
      <c r="C64" s="18">
        <f t="shared" si="2"/>
        <v>45343.546999999999</v>
      </c>
      <c r="D64" s="8" t="str">
        <f t="shared" si="3"/>
        <v>vis</v>
      </c>
      <c r="E64" s="63">
        <f>VLOOKUP(C64,Active!C$21:E$967,3,FALSE)</f>
        <v>14620.978382786672</v>
      </c>
      <c r="F64" s="6" t="s">
        <v>137</v>
      </c>
      <c r="G64" s="8" t="str">
        <f t="shared" si="4"/>
        <v>45343.547</v>
      </c>
      <c r="H64" s="18">
        <f t="shared" si="5"/>
        <v>14621</v>
      </c>
      <c r="I64" s="64" t="s">
        <v>453</v>
      </c>
      <c r="J64" s="65" t="s">
        <v>454</v>
      </c>
      <c r="K64" s="64">
        <v>14621</v>
      </c>
      <c r="L64" s="64" t="s">
        <v>269</v>
      </c>
      <c r="M64" s="65" t="s">
        <v>158</v>
      </c>
      <c r="N64" s="65"/>
      <c r="O64" s="66" t="s">
        <v>455</v>
      </c>
      <c r="P64" s="66" t="s">
        <v>414</v>
      </c>
    </row>
    <row r="65" spans="1:16" ht="12.75" customHeight="1" thickBot="1" x14ac:dyDescent="0.25">
      <c r="A65" s="18" t="str">
        <f t="shared" si="0"/>
        <v> BRNO 26 </v>
      </c>
      <c r="B65" s="6" t="str">
        <f t="shared" si="1"/>
        <v>I</v>
      </c>
      <c r="C65" s="18">
        <f t="shared" si="2"/>
        <v>45343.546999999999</v>
      </c>
      <c r="D65" s="8" t="str">
        <f t="shared" si="3"/>
        <v>vis</v>
      </c>
      <c r="E65" s="63">
        <f>VLOOKUP(C65,Active!C$21:E$967,3,FALSE)</f>
        <v>14620.978382786672</v>
      </c>
      <c r="F65" s="6" t="s">
        <v>137</v>
      </c>
      <c r="G65" s="8" t="str">
        <f t="shared" si="4"/>
        <v>45343.547</v>
      </c>
      <c r="H65" s="18">
        <f t="shared" si="5"/>
        <v>14621</v>
      </c>
      <c r="I65" s="64" t="s">
        <v>453</v>
      </c>
      <c r="J65" s="65" t="s">
        <v>454</v>
      </c>
      <c r="K65" s="64">
        <v>14621</v>
      </c>
      <c r="L65" s="64" t="s">
        <v>269</v>
      </c>
      <c r="M65" s="65" t="s">
        <v>158</v>
      </c>
      <c r="N65" s="65"/>
      <c r="O65" s="66" t="s">
        <v>456</v>
      </c>
      <c r="P65" s="66" t="s">
        <v>414</v>
      </c>
    </row>
    <row r="66" spans="1:16" ht="12.75" customHeight="1" thickBot="1" x14ac:dyDescent="0.25">
      <c r="A66" s="18" t="str">
        <f t="shared" si="0"/>
        <v> AOEB 3 </v>
      </c>
      <c r="B66" s="6" t="str">
        <f t="shared" si="1"/>
        <v>I</v>
      </c>
      <c r="C66" s="18">
        <f t="shared" si="2"/>
        <v>45364.677000000003</v>
      </c>
      <c r="D66" s="8" t="str">
        <f t="shared" si="3"/>
        <v>vis</v>
      </c>
      <c r="E66" s="63">
        <f>VLOOKUP(C66,Active!C$21:E$967,3,FALSE)</f>
        <v>14637.970695506219</v>
      </c>
      <c r="F66" s="6" t="s">
        <v>137</v>
      </c>
      <c r="G66" s="8" t="str">
        <f t="shared" si="4"/>
        <v>45364.677</v>
      </c>
      <c r="H66" s="18">
        <f t="shared" si="5"/>
        <v>14638</v>
      </c>
      <c r="I66" s="64" t="s">
        <v>457</v>
      </c>
      <c r="J66" s="65" t="s">
        <v>458</v>
      </c>
      <c r="K66" s="64">
        <v>14638</v>
      </c>
      <c r="L66" s="64" t="s">
        <v>329</v>
      </c>
      <c r="M66" s="65" t="s">
        <v>158</v>
      </c>
      <c r="N66" s="65"/>
      <c r="O66" s="66" t="s">
        <v>459</v>
      </c>
      <c r="P66" s="66" t="s">
        <v>388</v>
      </c>
    </row>
    <row r="67" spans="1:16" ht="12.75" customHeight="1" thickBot="1" x14ac:dyDescent="0.25">
      <c r="A67" s="18" t="str">
        <f t="shared" si="0"/>
        <v> BBS 65 </v>
      </c>
      <c r="B67" s="6" t="str">
        <f t="shared" si="1"/>
        <v>I</v>
      </c>
      <c r="C67" s="18">
        <f t="shared" si="2"/>
        <v>45378.35</v>
      </c>
      <c r="D67" s="8" t="str">
        <f t="shared" si="3"/>
        <v>vis</v>
      </c>
      <c r="E67" s="63">
        <f>VLOOKUP(C67,Active!C$21:E$967,3,FALSE)</f>
        <v>14648.966241735005</v>
      </c>
      <c r="F67" s="6" t="s">
        <v>137</v>
      </c>
      <c r="G67" s="8" t="str">
        <f t="shared" si="4"/>
        <v>45378.350</v>
      </c>
      <c r="H67" s="18">
        <f t="shared" si="5"/>
        <v>14649</v>
      </c>
      <c r="I67" s="64" t="s">
        <v>460</v>
      </c>
      <c r="J67" s="65" t="s">
        <v>461</v>
      </c>
      <c r="K67" s="64">
        <v>14649</v>
      </c>
      <c r="L67" s="64" t="s">
        <v>462</v>
      </c>
      <c r="M67" s="65" t="s">
        <v>158</v>
      </c>
      <c r="N67" s="65"/>
      <c r="O67" s="66" t="s">
        <v>305</v>
      </c>
      <c r="P67" s="66" t="s">
        <v>463</v>
      </c>
    </row>
    <row r="68" spans="1:16" ht="12.75" customHeight="1" thickBot="1" x14ac:dyDescent="0.25">
      <c r="A68" s="18" t="str">
        <f t="shared" si="0"/>
        <v> BBS 65 </v>
      </c>
      <c r="B68" s="6" t="str">
        <f t="shared" si="1"/>
        <v>I</v>
      </c>
      <c r="C68" s="18">
        <f t="shared" si="2"/>
        <v>45404.47</v>
      </c>
      <c r="D68" s="8" t="str">
        <f t="shared" si="3"/>
        <v>vis</v>
      </c>
      <c r="E68" s="63">
        <f>VLOOKUP(C68,Active!C$21:E$967,3,FALSE)</f>
        <v>14669.971410132284</v>
      </c>
      <c r="F68" s="6" t="s">
        <v>137</v>
      </c>
      <c r="G68" s="8" t="str">
        <f t="shared" si="4"/>
        <v>45404.470</v>
      </c>
      <c r="H68" s="18">
        <f t="shared" si="5"/>
        <v>14670</v>
      </c>
      <c r="I68" s="64" t="s">
        <v>464</v>
      </c>
      <c r="J68" s="65" t="s">
        <v>465</v>
      </c>
      <c r="K68" s="64">
        <v>14670</v>
      </c>
      <c r="L68" s="64" t="s">
        <v>329</v>
      </c>
      <c r="M68" s="65" t="s">
        <v>158</v>
      </c>
      <c r="N68" s="65"/>
      <c r="O68" s="66" t="s">
        <v>305</v>
      </c>
      <c r="P68" s="66" t="s">
        <v>463</v>
      </c>
    </row>
    <row r="69" spans="1:16" ht="12.75" customHeight="1" thickBot="1" x14ac:dyDescent="0.25">
      <c r="A69" s="18" t="str">
        <f t="shared" si="0"/>
        <v> AOEB 3 </v>
      </c>
      <c r="B69" s="6" t="str">
        <f t="shared" si="1"/>
        <v>I</v>
      </c>
      <c r="C69" s="18">
        <f t="shared" si="2"/>
        <v>45405.707999999999</v>
      </c>
      <c r="D69" s="8" t="str">
        <f t="shared" si="3"/>
        <v>vis</v>
      </c>
      <c r="E69" s="63">
        <f>VLOOKUP(C69,Active!C$21:E$967,3,FALSE)</f>
        <v>14670.966984346516</v>
      </c>
      <c r="F69" s="6" t="s">
        <v>137</v>
      </c>
      <c r="G69" s="8" t="str">
        <f t="shared" si="4"/>
        <v>45405.708</v>
      </c>
      <c r="H69" s="18">
        <f t="shared" si="5"/>
        <v>14671</v>
      </c>
      <c r="I69" s="64" t="s">
        <v>466</v>
      </c>
      <c r="J69" s="65" t="s">
        <v>467</v>
      </c>
      <c r="K69" s="64">
        <v>14671</v>
      </c>
      <c r="L69" s="64" t="s">
        <v>468</v>
      </c>
      <c r="M69" s="65" t="s">
        <v>158</v>
      </c>
      <c r="N69" s="65"/>
      <c r="O69" s="66" t="s">
        <v>387</v>
      </c>
      <c r="P69" s="66" t="s">
        <v>388</v>
      </c>
    </row>
    <row r="70" spans="1:16" ht="12.75" customHeight="1" thickBot="1" x14ac:dyDescent="0.25">
      <c r="A70" s="18" t="str">
        <f t="shared" si="0"/>
        <v> BBS 69 </v>
      </c>
      <c r="B70" s="6" t="str">
        <f t="shared" si="1"/>
        <v>I</v>
      </c>
      <c r="C70" s="18">
        <f t="shared" si="2"/>
        <v>45649.438000000002</v>
      </c>
      <c r="D70" s="8" t="str">
        <f t="shared" si="3"/>
        <v>vis</v>
      </c>
      <c r="E70" s="63">
        <f>VLOOKUP(C70,Active!C$21:E$967,3,FALSE)</f>
        <v>14866.969652549747</v>
      </c>
      <c r="F70" s="6" t="s">
        <v>137</v>
      </c>
      <c r="G70" s="8" t="str">
        <f t="shared" si="4"/>
        <v>45649.438</v>
      </c>
      <c r="H70" s="18">
        <f t="shared" si="5"/>
        <v>14867</v>
      </c>
      <c r="I70" s="64" t="s">
        <v>469</v>
      </c>
      <c r="J70" s="65" t="s">
        <v>470</v>
      </c>
      <c r="K70" s="64">
        <v>14867</v>
      </c>
      <c r="L70" s="64" t="s">
        <v>471</v>
      </c>
      <c r="M70" s="65" t="s">
        <v>158</v>
      </c>
      <c r="N70" s="65"/>
      <c r="O70" s="66" t="s">
        <v>472</v>
      </c>
      <c r="P70" s="66" t="s">
        <v>473</v>
      </c>
    </row>
    <row r="71" spans="1:16" ht="12.75" customHeight="1" thickBot="1" x14ac:dyDescent="0.25">
      <c r="A71" s="18" t="str">
        <f t="shared" si="0"/>
        <v> BBS 70 </v>
      </c>
      <c r="B71" s="6" t="str">
        <f t="shared" si="1"/>
        <v>I</v>
      </c>
      <c r="C71" s="18">
        <f t="shared" si="2"/>
        <v>45705.396999999997</v>
      </c>
      <c r="D71" s="8" t="str">
        <f t="shared" si="3"/>
        <v>vis</v>
      </c>
      <c r="E71" s="63">
        <f>VLOOKUP(C71,Active!C$21:E$967,3,FALSE)</f>
        <v>14911.970732884478</v>
      </c>
      <c r="F71" s="6" t="s">
        <v>137</v>
      </c>
      <c r="G71" s="8" t="str">
        <f t="shared" si="4"/>
        <v>45705.397</v>
      </c>
      <c r="H71" s="18">
        <f t="shared" si="5"/>
        <v>14912</v>
      </c>
      <c r="I71" s="64" t="s">
        <v>474</v>
      </c>
      <c r="J71" s="65" t="s">
        <v>475</v>
      </c>
      <c r="K71" s="64">
        <v>14912</v>
      </c>
      <c r="L71" s="64" t="s">
        <v>329</v>
      </c>
      <c r="M71" s="65" t="s">
        <v>158</v>
      </c>
      <c r="N71" s="65"/>
      <c r="O71" s="66" t="s">
        <v>305</v>
      </c>
      <c r="P71" s="66" t="s">
        <v>476</v>
      </c>
    </row>
    <row r="72" spans="1:16" ht="12.75" customHeight="1" thickBot="1" x14ac:dyDescent="0.25">
      <c r="A72" s="18" t="str">
        <f t="shared" si="0"/>
        <v> BBS 70 </v>
      </c>
      <c r="B72" s="6" t="str">
        <f t="shared" si="1"/>
        <v>I</v>
      </c>
      <c r="C72" s="18">
        <f t="shared" si="2"/>
        <v>45705.398999999998</v>
      </c>
      <c r="D72" s="8" t="str">
        <f t="shared" si="3"/>
        <v>vis</v>
      </c>
      <c r="E72" s="63">
        <f>VLOOKUP(C72,Active!C$21:E$967,3,FALSE)</f>
        <v>14911.972341243467</v>
      </c>
      <c r="F72" s="6" t="s">
        <v>137</v>
      </c>
      <c r="G72" s="8" t="str">
        <f t="shared" si="4"/>
        <v>45705.399</v>
      </c>
      <c r="H72" s="18">
        <f t="shared" si="5"/>
        <v>14912</v>
      </c>
      <c r="I72" s="64" t="s">
        <v>477</v>
      </c>
      <c r="J72" s="65" t="s">
        <v>478</v>
      </c>
      <c r="K72" s="64">
        <v>14912</v>
      </c>
      <c r="L72" s="64" t="s">
        <v>361</v>
      </c>
      <c r="M72" s="65" t="s">
        <v>158</v>
      </c>
      <c r="N72" s="65"/>
      <c r="O72" s="66" t="s">
        <v>472</v>
      </c>
      <c r="P72" s="66" t="s">
        <v>476</v>
      </c>
    </row>
    <row r="73" spans="1:16" ht="12.75" customHeight="1" thickBot="1" x14ac:dyDescent="0.25">
      <c r="A73" s="18" t="str">
        <f t="shared" si="0"/>
        <v> AOEB 3 </v>
      </c>
      <c r="B73" s="6" t="str">
        <f t="shared" si="1"/>
        <v>I</v>
      </c>
      <c r="C73" s="18">
        <f t="shared" si="2"/>
        <v>45762.608</v>
      </c>
      <c r="D73" s="8" t="str">
        <f t="shared" si="3"/>
        <v>vis</v>
      </c>
      <c r="E73" s="63">
        <f>VLOOKUP(C73,Active!C$21:E$967,3,FALSE)</f>
        <v>14957.978645946372</v>
      </c>
      <c r="F73" s="6" t="s">
        <v>137</v>
      </c>
      <c r="G73" s="8" t="str">
        <f t="shared" si="4"/>
        <v>45762.608</v>
      </c>
      <c r="H73" s="18">
        <f t="shared" si="5"/>
        <v>14958</v>
      </c>
      <c r="I73" s="64" t="s">
        <v>479</v>
      </c>
      <c r="J73" s="65" t="s">
        <v>480</v>
      </c>
      <c r="K73" s="64">
        <v>14958</v>
      </c>
      <c r="L73" s="64" t="s">
        <v>269</v>
      </c>
      <c r="M73" s="65" t="s">
        <v>158</v>
      </c>
      <c r="N73" s="65"/>
      <c r="O73" s="66" t="s">
        <v>387</v>
      </c>
      <c r="P73" s="66" t="s">
        <v>388</v>
      </c>
    </row>
    <row r="74" spans="1:16" ht="12.75" customHeight="1" thickBot="1" x14ac:dyDescent="0.25">
      <c r="A74" s="18" t="str">
        <f t="shared" si="0"/>
        <v> BBS 71 </v>
      </c>
      <c r="B74" s="6" t="str">
        <f t="shared" si="1"/>
        <v>I</v>
      </c>
      <c r="C74" s="18">
        <f t="shared" si="2"/>
        <v>45812.334999999999</v>
      </c>
      <c r="D74" s="8" t="str">
        <f t="shared" si="3"/>
        <v>vis</v>
      </c>
      <c r="E74" s="63">
        <f>VLOOKUP(C74,Active!C$21:E$967,3,FALSE)</f>
        <v>14997.968079671156</v>
      </c>
      <c r="F74" s="6" t="s">
        <v>137</v>
      </c>
      <c r="G74" s="8" t="str">
        <f t="shared" si="4"/>
        <v>45812.335</v>
      </c>
      <c r="H74" s="18">
        <f t="shared" si="5"/>
        <v>14998</v>
      </c>
      <c r="I74" s="64" t="s">
        <v>481</v>
      </c>
      <c r="J74" s="65" t="s">
        <v>482</v>
      </c>
      <c r="K74" s="64">
        <v>14998</v>
      </c>
      <c r="L74" s="64" t="s">
        <v>483</v>
      </c>
      <c r="M74" s="65" t="s">
        <v>158</v>
      </c>
      <c r="N74" s="65"/>
      <c r="O74" s="66" t="s">
        <v>321</v>
      </c>
      <c r="P74" s="66" t="s">
        <v>484</v>
      </c>
    </row>
    <row r="75" spans="1:16" ht="12.75" customHeight="1" thickBot="1" x14ac:dyDescent="0.25">
      <c r="A75" s="18" t="str">
        <f t="shared" ref="A75:A138" si="6">P75</f>
        <v> AOEB 3 </v>
      </c>
      <c r="B75" s="6" t="str">
        <f t="shared" ref="B75:B138" si="7">IF(H75=INT(H75),"I","II")</f>
        <v>I</v>
      </c>
      <c r="C75" s="18">
        <f t="shared" ref="C75:C138" si="8">1*G75</f>
        <v>46028.709000000003</v>
      </c>
      <c r="D75" s="8" t="str">
        <f t="shared" ref="D75:D138" si="9">VLOOKUP(F75,I$1:J$5,2,FALSE)</f>
        <v>vis</v>
      </c>
      <c r="E75" s="63">
        <f>VLOOKUP(C75,Active!C$21:E$967,3,FALSE)</f>
        <v>15171.971613621863</v>
      </c>
      <c r="F75" s="6" t="s">
        <v>137</v>
      </c>
      <c r="G75" s="8" t="str">
        <f t="shared" ref="G75:G138" si="10">MID(I75,3,LEN(I75)-3)</f>
        <v>46028.709</v>
      </c>
      <c r="H75" s="18">
        <f t="shared" ref="H75:H138" si="11">1*K75</f>
        <v>15172</v>
      </c>
      <c r="I75" s="64" t="s">
        <v>485</v>
      </c>
      <c r="J75" s="65" t="s">
        <v>486</v>
      </c>
      <c r="K75" s="64">
        <v>15172</v>
      </c>
      <c r="L75" s="64" t="s">
        <v>448</v>
      </c>
      <c r="M75" s="65" t="s">
        <v>158</v>
      </c>
      <c r="N75" s="65"/>
      <c r="O75" s="66" t="s">
        <v>387</v>
      </c>
      <c r="P75" s="66" t="s">
        <v>388</v>
      </c>
    </row>
    <row r="76" spans="1:16" ht="12.75" customHeight="1" thickBot="1" x14ac:dyDescent="0.25">
      <c r="A76" s="18" t="str">
        <f t="shared" si="6"/>
        <v> BBS 74 </v>
      </c>
      <c r="B76" s="6" t="str">
        <f t="shared" si="7"/>
        <v>I</v>
      </c>
      <c r="C76" s="18">
        <f t="shared" si="8"/>
        <v>46032.436999999998</v>
      </c>
      <c r="D76" s="8" t="str">
        <f t="shared" si="9"/>
        <v>vis</v>
      </c>
      <c r="E76" s="63">
        <f>VLOOKUP(C76,Active!C$21:E$967,3,FALSE)</f>
        <v>15174.969594777491</v>
      </c>
      <c r="F76" s="6" t="s">
        <v>137</v>
      </c>
      <c r="G76" s="8" t="str">
        <f t="shared" si="10"/>
        <v>46032.437</v>
      </c>
      <c r="H76" s="18">
        <f t="shared" si="11"/>
        <v>15175</v>
      </c>
      <c r="I76" s="64" t="s">
        <v>487</v>
      </c>
      <c r="J76" s="65" t="s">
        <v>488</v>
      </c>
      <c r="K76" s="64">
        <v>15175</v>
      </c>
      <c r="L76" s="64" t="s">
        <v>471</v>
      </c>
      <c r="M76" s="65" t="s">
        <v>158</v>
      </c>
      <c r="N76" s="65"/>
      <c r="O76" s="66" t="s">
        <v>472</v>
      </c>
      <c r="P76" s="66" t="s">
        <v>489</v>
      </c>
    </row>
    <row r="77" spans="1:16" ht="12.75" customHeight="1" thickBot="1" x14ac:dyDescent="0.25">
      <c r="A77" s="18" t="str">
        <f t="shared" si="6"/>
        <v> BBS 76 </v>
      </c>
      <c r="B77" s="6" t="str">
        <f t="shared" si="7"/>
        <v>I</v>
      </c>
      <c r="C77" s="18">
        <f t="shared" si="8"/>
        <v>46078.451000000001</v>
      </c>
      <c r="D77" s="8" t="str">
        <f t="shared" si="9"/>
        <v>vis</v>
      </c>
      <c r="E77" s="63">
        <f>VLOOKUP(C77,Active!C$21:E$967,3,FALSE)</f>
        <v>15211.973110039065</v>
      </c>
      <c r="F77" s="6" t="s">
        <v>137</v>
      </c>
      <c r="G77" s="8" t="str">
        <f t="shared" si="10"/>
        <v>46078.451</v>
      </c>
      <c r="H77" s="18">
        <f t="shared" si="11"/>
        <v>15212</v>
      </c>
      <c r="I77" s="64" t="s">
        <v>490</v>
      </c>
      <c r="J77" s="65" t="s">
        <v>491</v>
      </c>
      <c r="K77" s="64">
        <v>15212</v>
      </c>
      <c r="L77" s="64" t="s">
        <v>492</v>
      </c>
      <c r="M77" s="65" t="s">
        <v>158</v>
      </c>
      <c r="N77" s="65"/>
      <c r="O77" s="66" t="s">
        <v>493</v>
      </c>
      <c r="P77" s="66" t="s">
        <v>494</v>
      </c>
    </row>
    <row r="78" spans="1:16" ht="12.75" customHeight="1" thickBot="1" x14ac:dyDescent="0.25">
      <c r="A78" s="18" t="str">
        <f t="shared" si="6"/>
        <v> AOEB 3 </v>
      </c>
      <c r="B78" s="6" t="str">
        <f t="shared" si="7"/>
        <v>I</v>
      </c>
      <c r="C78" s="18">
        <f t="shared" si="8"/>
        <v>46079.684999999998</v>
      </c>
      <c r="D78" s="8" t="str">
        <f t="shared" si="9"/>
        <v>vis</v>
      </c>
      <c r="E78" s="63">
        <f>VLOOKUP(C78,Active!C$21:E$967,3,FALSE)</f>
        <v>15212.965467535321</v>
      </c>
      <c r="F78" s="6" t="s">
        <v>137</v>
      </c>
      <c r="G78" s="8" t="str">
        <f t="shared" si="10"/>
        <v>46079.685</v>
      </c>
      <c r="H78" s="18">
        <f t="shared" si="11"/>
        <v>15213</v>
      </c>
      <c r="I78" s="64" t="s">
        <v>495</v>
      </c>
      <c r="J78" s="65" t="s">
        <v>496</v>
      </c>
      <c r="K78" s="64">
        <v>15213</v>
      </c>
      <c r="L78" s="64" t="s">
        <v>250</v>
      </c>
      <c r="M78" s="65" t="s">
        <v>158</v>
      </c>
      <c r="N78" s="65"/>
      <c r="O78" s="66" t="s">
        <v>497</v>
      </c>
      <c r="P78" s="66" t="s">
        <v>388</v>
      </c>
    </row>
    <row r="79" spans="1:16" ht="12.75" customHeight="1" thickBot="1" x14ac:dyDescent="0.25">
      <c r="A79" s="18" t="str">
        <f t="shared" si="6"/>
        <v> BBS 76 </v>
      </c>
      <c r="B79" s="6" t="str">
        <f t="shared" si="7"/>
        <v>I</v>
      </c>
      <c r="C79" s="18">
        <f t="shared" si="8"/>
        <v>46093.368000000002</v>
      </c>
      <c r="D79" s="8" t="str">
        <f t="shared" si="9"/>
        <v>vis</v>
      </c>
      <c r="E79" s="63">
        <f>VLOOKUP(C79,Active!C$21:E$967,3,FALSE)</f>
        <v>15223.969055559059</v>
      </c>
      <c r="F79" s="6" t="s">
        <v>137</v>
      </c>
      <c r="G79" s="8" t="str">
        <f t="shared" si="10"/>
        <v>46093.368</v>
      </c>
      <c r="H79" s="18">
        <f t="shared" si="11"/>
        <v>15224</v>
      </c>
      <c r="I79" s="64" t="s">
        <v>498</v>
      </c>
      <c r="J79" s="65" t="s">
        <v>499</v>
      </c>
      <c r="K79" s="64">
        <v>15224</v>
      </c>
      <c r="L79" s="64" t="s">
        <v>471</v>
      </c>
      <c r="M79" s="65" t="s">
        <v>158</v>
      </c>
      <c r="N79" s="65"/>
      <c r="O79" s="66" t="s">
        <v>493</v>
      </c>
      <c r="P79" s="66" t="s">
        <v>494</v>
      </c>
    </row>
    <row r="80" spans="1:16" ht="12.75" customHeight="1" thickBot="1" x14ac:dyDescent="0.25">
      <c r="A80" s="18" t="str">
        <f t="shared" si="6"/>
        <v> BRNO 27 </v>
      </c>
      <c r="B80" s="6" t="str">
        <f t="shared" si="7"/>
        <v>I</v>
      </c>
      <c r="C80" s="18">
        <f t="shared" si="8"/>
        <v>46108.288</v>
      </c>
      <c r="D80" s="8" t="str">
        <f t="shared" si="9"/>
        <v>vis</v>
      </c>
      <c r="E80" s="63">
        <f>VLOOKUP(C80,Active!C$21:E$967,3,FALSE)</f>
        <v>15235.967413617533</v>
      </c>
      <c r="F80" s="6" t="s">
        <v>137</v>
      </c>
      <c r="G80" s="8" t="str">
        <f t="shared" si="10"/>
        <v>46108.288</v>
      </c>
      <c r="H80" s="18">
        <f t="shared" si="11"/>
        <v>15236</v>
      </c>
      <c r="I80" s="64" t="s">
        <v>500</v>
      </c>
      <c r="J80" s="65" t="s">
        <v>501</v>
      </c>
      <c r="K80" s="64">
        <v>15236</v>
      </c>
      <c r="L80" s="64" t="s">
        <v>468</v>
      </c>
      <c r="M80" s="65" t="s">
        <v>158</v>
      </c>
      <c r="N80" s="65"/>
      <c r="O80" s="66" t="s">
        <v>413</v>
      </c>
      <c r="P80" s="66" t="s">
        <v>502</v>
      </c>
    </row>
    <row r="81" spans="1:16" ht="12.75" customHeight="1" thickBot="1" x14ac:dyDescent="0.25">
      <c r="A81" s="18" t="str">
        <f t="shared" si="6"/>
        <v> BBS 76 </v>
      </c>
      <c r="B81" s="6" t="str">
        <f t="shared" si="7"/>
        <v>I</v>
      </c>
      <c r="C81" s="18">
        <f t="shared" si="8"/>
        <v>46119.481</v>
      </c>
      <c r="D81" s="8" t="str">
        <f t="shared" si="9"/>
        <v>vis</v>
      </c>
      <c r="E81" s="63">
        <f>VLOOKUP(C81,Active!C$21:E$967,3,FALSE)</f>
        <v>15244.968594699872</v>
      </c>
      <c r="F81" s="6" t="s">
        <v>137</v>
      </c>
      <c r="G81" s="8" t="str">
        <f t="shared" si="10"/>
        <v>46119.481</v>
      </c>
      <c r="H81" s="18">
        <f t="shared" si="11"/>
        <v>15245</v>
      </c>
      <c r="I81" s="64" t="s">
        <v>503</v>
      </c>
      <c r="J81" s="65" t="s">
        <v>504</v>
      </c>
      <c r="K81" s="64">
        <v>15245</v>
      </c>
      <c r="L81" s="64" t="s">
        <v>505</v>
      </c>
      <c r="M81" s="65" t="s">
        <v>158</v>
      </c>
      <c r="N81" s="65"/>
      <c r="O81" s="66" t="s">
        <v>305</v>
      </c>
      <c r="P81" s="66" t="s">
        <v>494</v>
      </c>
    </row>
    <row r="82" spans="1:16" ht="12.75" customHeight="1" thickBot="1" x14ac:dyDescent="0.25">
      <c r="A82" s="18" t="str">
        <f t="shared" si="6"/>
        <v> AOEB 3 </v>
      </c>
      <c r="B82" s="6" t="str">
        <f t="shared" si="7"/>
        <v>I</v>
      </c>
      <c r="C82" s="18">
        <f t="shared" si="8"/>
        <v>46140.622000000003</v>
      </c>
      <c r="D82" s="8" t="str">
        <f t="shared" si="9"/>
        <v>vis</v>
      </c>
      <c r="E82" s="63">
        <f>VLOOKUP(C82,Active!C$21:E$967,3,FALSE)</f>
        <v>15261.969753393858</v>
      </c>
      <c r="F82" s="6" t="s">
        <v>137</v>
      </c>
      <c r="G82" s="8" t="str">
        <f t="shared" si="10"/>
        <v>46140.622</v>
      </c>
      <c r="H82" s="18">
        <f t="shared" si="11"/>
        <v>15262</v>
      </c>
      <c r="I82" s="64" t="s">
        <v>506</v>
      </c>
      <c r="J82" s="65" t="s">
        <v>507</v>
      </c>
      <c r="K82" s="64">
        <v>15262</v>
      </c>
      <c r="L82" s="64" t="s">
        <v>471</v>
      </c>
      <c r="M82" s="65" t="s">
        <v>158</v>
      </c>
      <c r="N82" s="65"/>
      <c r="O82" s="66" t="s">
        <v>497</v>
      </c>
      <c r="P82" s="66" t="s">
        <v>388</v>
      </c>
    </row>
    <row r="83" spans="1:16" ht="12.75" customHeight="1" thickBot="1" x14ac:dyDescent="0.25">
      <c r="A83" s="18" t="str">
        <f t="shared" si="6"/>
        <v> AOEB 3 </v>
      </c>
      <c r="B83" s="6" t="str">
        <f t="shared" si="7"/>
        <v>I</v>
      </c>
      <c r="C83" s="18">
        <f t="shared" si="8"/>
        <v>46150.572</v>
      </c>
      <c r="D83" s="8" t="str">
        <f t="shared" si="9"/>
        <v>vis</v>
      </c>
      <c r="E83" s="63">
        <f>VLOOKUP(C83,Active!C$21:E$967,3,FALSE)</f>
        <v>15269.971339364487</v>
      </c>
      <c r="F83" s="6" t="s">
        <v>137</v>
      </c>
      <c r="G83" s="8" t="str">
        <f t="shared" si="10"/>
        <v>46150.572</v>
      </c>
      <c r="H83" s="18">
        <f t="shared" si="11"/>
        <v>15270</v>
      </c>
      <c r="I83" s="64" t="s">
        <v>508</v>
      </c>
      <c r="J83" s="65" t="s">
        <v>509</v>
      </c>
      <c r="K83" s="64">
        <v>15270</v>
      </c>
      <c r="L83" s="64" t="s">
        <v>329</v>
      </c>
      <c r="M83" s="65" t="s">
        <v>158</v>
      </c>
      <c r="N83" s="65"/>
      <c r="O83" s="66" t="s">
        <v>497</v>
      </c>
      <c r="P83" s="66" t="s">
        <v>388</v>
      </c>
    </row>
    <row r="84" spans="1:16" ht="12.75" customHeight="1" thickBot="1" x14ac:dyDescent="0.25">
      <c r="A84" s="18" t="str">
        <f t="shared" si="6"/>
        <v> BBS 78 </v>
      </c>
      <c r="B84" s="6" t="str">
        <f t="shared" si="7"/>
        <v>I</v>
      </c>
      <c r="C84" s="18">
        <f t="shared" si="8"/>
        <v>46349.523999999998</v>
      </c>
      <c r="D84" s="8" t="str">
        <f t="shared" si="9"/>
        <v>vis</v>
      </c>
      <c r="E84" s="63">
        <f>VLOOKUP(C84,Active!C$21:E$967,3,FALSE)</f>
        <v>15429.964458161387</v>
      </c>
      <c r="F84" s="6" t="s">
        <v>137</v>
      </c>
      <c r="G84" s="8" t="str">
        <f t="shared" si="10"/>
        <v>46349.524</v>
      </c>
      <c r="H84" s="18">
        <f t="shared" si="11"/>
        <v>15430</v>
      </c>
      <c r="I84" s="64" t="s">
        <v>510</v>
      </c>
      <c r="J84" s="65" t="s">
        <v>511</v>
      </c>
      <c r="K84" s="64">
        <v>15430</v>
      </c>
      <c r="L84" s="64" t="s">
        <v>512</v>
      </c>
      <c r="M84" s="65" t="s">
        <v>158</v>
      </c>
      <c r="N84" s="65"/>
      <c r="O84" s="66" t="s">
        <v>305</v>
      </c>
      <c r="P84" s="66" t="s">
        <v>513</v>
      </c>
    </row>
    <row r="85" spans="1:16" ht="12.75" customHeight="1" thickBot="1" x14ac:dyDescent="0.25">
      <c r="A85" s="18" t="str">
        <f t="shared" si="6"/>
        <v> AOEB 3 </v>
      </c>
      <c r="B85" s="6" t="str">
        <f t="shared" si="7"/>
        <v>I</v>
      </c>
      <c r="C85" s="18">
        <f t="shared" si="8"/>
        <v>46431.593999999997</v>
      </c>
      <c r="D85" s="8" t="str">
        <f t="shared" si="9"/>
        <v>vis</v>
      </c>
      <c r="E85" s="63">
        <f>VLOOKUP(C85,Active!C$21:E$967,3,FALSE)</f>
        <v>15495.963469277945</v>
      </c>
      <c r="F85" s="6" t="s">
        <v>137</v>
      </c>
      <c r="G85" s="8" t="str">
        <f t="shared" si="10"/>
        <v>46431.594</v>
      </c>
      <c r="H85" s="18">
        <f t="shared" si="11"/>
        <v>15496</v>
      </c>
      <c r="I85" s="64" t="s">
        <v>514</v>
      </c>
      <c r="J85" s="65" t="s">
        <v>515</v>
      </c>
      <c r="K85" s="64">
        <v>15496</v>
      </c>
      <c r="L85" s="64" t="s">
        <v>516</v>
      </c>
      <c r="M85" s="65" t="s">
        <v>158</v>
      </c>
      <c r="N85" s="65"/>
      <c r="O85" s="66" t="s">
        <v>497</v>
      </c>
      <c r="P85" s="66" t="s">
        <v>388</v>
      </c>
    </row>
    <row r="86" spans="1:16" ht="12.75" customHeight="1" thickBot="1" x14ac:dyDescent="0.25">
      <c r="A86" s="18" t="str">
        <f t="shared" si="6"/>
        <v> AOEB 3 </v>
      </c>
      <c r="B86" s="6" t="str">
        <f t="shared" si="7"/>
        <v>I</v>
      </c>
      <c r="C86" s="18">
        <f t="shared" si="8"/>
        <v>46436.574999999997</v>
      </c>
      <c r="D86" s="8" t="str">
        <f t="shared" si="9"/>
        <v>vis</v>
      </c>
      <c r="E86" s="63">
        <f>VLOOKUP(C86,Active!C$21:E$967,3,FALSE)</f>
        <v>15499.969087340229</v>
      </c>
      <c r="F86" s="6" t="s">
        <v>137</v>
      </c>
      <c r="G86" s="8" t="str">
        <f t="shared" si="10"/>
        <v>46436.575</v>
      </c>
      <c r="H86" s="18">
        <f t="shared" si="11"/>
        <v>15500</v>
      </c>
      <c r="I86" s="64" t="s">
        <v>517</v>
      </c>
      <c r="J86" s="65" t="s">
        <v>518</v>
      </c>
      <c r="K86" s="64">
        <v>15500</v>
      </c>
      <c r="L86" s="64" t="s">
        <v>471</v>
      </c>
      <c r="M86" s="65" t="s">
        <v>158</v>
      </c>
      <c r="N86" s="65"/>
      <c r="O86" s="66" t="s">
        <v>497</v>
      </c>
      <c r="P86" s="66" t="s">
        <v>388</v>
      </c>
    </row>
    <row r="87" spans="1:16" ht="12.75" customHeight="1" thickBot="1" x14ac:dyDescent="0.25">
      <c r="A87" s="18" t="str">
        <f t="shared" si="6"/>
        <v> AOEB 3 </v>
      </c>
      <c r="B87" s="6" t="str">
        <f t="shared" si="7"/>
        <v>I</v>
      </c>
      <c r="C87" s="18">
        <f t="shared" si="8"/>
        <v>46441.548000000003</v>
      </c>
      <c r="D87" s="8" t="str">
        <f t="shared" si="9"/>
        <v>vis</v>
      </c>
      <c r="E87" s="63">
        <f>VLOOKUP(C87,Active!C$21:E$967,3,FALSE)</f>
        <v>15503.96827196656</v>
      </c>
      <c r="F87" s="6" t="s">
        <v>137</v>
      </c>
      <c r="G87" s="8" t="str">
        <f t="shared" si="10"/>
        <v>46441.548</v>
      </c>
      <c r="H87" s="18">
        <f t="shared" si="11"/>
        <v>15504</v>
      </c>
      <c r="I87" s="64" t="s">
        <v>519</v>
      </c>
      <c r="J87" s="65" t="s">
        <v>520</v>
      </c>
      <c r="K87" s="64">
        <v>15504</v>
      </c>
      <c r="L87" s="64" t="s">
        <v>505</v>
      </c>
      <c r="M87" s="65" t="s">
        <v>158</v>
      </c>
      <c r="N87" s="65"/>
      <c r="O87" s="66" t="s">
        <v>497</v>
      </c>
      <c r="P87" s="66" t="s">
        <v>388</v>
      </c>
    </row>
    <row r="88" spans="1:16" ht="12.75" customHeight="1" thickBot="1" x14ac:dyDescent="0.25">
      <c r="A88" s="18" t="str">
        <f t="shared" si="6"/>
        <v> AOEB 3 </v>
      </c>
      <c r="B88" s="6" t="str">
        <f t="shared" si="7"/>
        <v>I</v>
      </c>
      <c r="C88" s="18">
        <f t="shared" si="8"/>
        <v>46442.790999999997</v>
      </c>
      <c r="D88" s="8" t="str">
        <f t="shared" si="9"/>
        <v>vis</v>
      </c>
      <c r="E88" s="63">
        <f>VLOOKUP(C88,Active!C$21:E$967,3,FALSE)</f>
        <v>15504.967867078263</v>
      </c>
      <c r="F88" s="6" t="s">
        <v>137</v>
      </c>
      <c r="G88" s="8" t="str">
        <f t="shared" si="10"/>
        <v>46442.791</v>
      </c>
      <c r="H88" s="18">
        <f t="shared" si="11"/>
        <v>15505</v>
      </c>
      <c r="I88" s="64" t="s">
        <v>521</v>
      </c>
      <c r="J88" s="65" t="s">
        <v>522</v>
      </c>
      <c r="K88" s="64">
        <v>15505</v>
      </c>
      <c r="L88" s="64" t="s">
        <v>483</v>
      </c>
      <c r="M88" s="65" t="s">
        <v>158</v>
      </c>
      <c r="N88" s="65"/>
      <c r="O88" s="66" t="s">
        <v>497</v>
      </c>
      <c r="P88" s="66" t="s">
        <v>388</v>
      </c>
    </row>
    <row r="89" spans="1:16" ht="12.75" customHeight="1" thickBot="1" x14ac:dyDescent="0.25">
      <c r="A89" s="18" t="str">
        <f t="shared" si="6"/>
        <v> BRNO 28 </v>
      </c>
      <c r="B89" s="6" t="str">
        <f t="shared" si="7"/>
        <v>I</v>
      </c>
      <c r="C89" s="18">
        <f t="shared" si="8"/>
        <v>46517.404000000002</v>
      </c>
      <c r="D89" s="8" t="str">
        <f t="shared" si="9"/>
        <v>vis</v>
      </c>
      <c r="E89" s="63">
        <f>VLOOKUP(C89,Active!C$21:E$967,3,FALSE)</f>
        <v>15564.970111704073</v>
      </c>
      <c r="F89" s="6" t="s">
        <v>137</v>
      </c>
      <c r="G89" s="8" t="str">
        <f t="shared" si="10"/>
        <v>46517.404</v>
      </c>
      <c r="H89" s="18">
        <f t="shared" si="11"/>
        <v>15565</v>
      </c>
      <c r="I89" s="64" t="s">
        <v>523</v>
      </c>
      <c r="J89" s="65" t="s">
        <v>524</v>
      </c>
      <c r="K89" s="64">
        <v>15565</v>
      </c>
      <c r="L89" s="64" t="s">
        <v>525</v>
      </c>
      <c r="M89" s="65" t="s">
        <v>158</v>
      </c>
      <c r="N89" s="65"/>
      <c r="O89" s="66" t="s">
        <v>413</v>
      </c>
      <c r="P89" s="66" t="s">
        <v>526</v>
      </c>
    </row>
    <row r="90" spans="1:16" ht="12.75" customHeight="1" thickBot="1" x14ac:dyDescent="0.25">
      <c r="A90" s="18" t="str">
        <f t="shared" si="6"/>
        <v> BBS 82 </v>
      </c>
      <c r="B90" s="6" t="str">
        <f t="shared" si="7"/>
        <v>I</v>
      </c>
      <c r="C90" s="18">
        <f t="shared" si="8"/>
        <v>46762.375</v>
      </c>
      <c r="D90" s="8" t="str">
        <f t="shared" si="9"/>
        <v>vis</v>
      </c>
      <c r="E90" s="63">
        <f>VLOOKUP(C90,Active!C$21:E$967,3,FALSE)</f>
        <v>15761.970766660019</v>
      </c>
      <c r="F90" s="6" t="s">
        <v>137</v>
      </c>
      <c r="G90" s="8" t="str">
        <f t="shared" si="10"/>
        <v>46762.375</v>
      </c>
      <c r="H90" s="18">
        <f t="shared" si="11"/>
        <v>15762</v>
      </c>
      <c r="I90" s="64" t="s">
        <v>527</v>
      </c>
      <c r="J90" s="65" t="s">
        <v>528</v>
      </c>
      <c r="K90" s="64">
        <v>15762</v>
      </c>
      <c r="L90" s="64" t="s">
        <v>329</v>
      </c>
      <c r="M90" s="65" t="s">
        <v>158</v>
      </c>
      <c r="N90" s="65"/>
      <c r="O90" s="66" t="s">
        <v>529</v>
      </c>
      <c r="P90" s="66" t="s">
        <v>530</v>
      </c>
    </row>
    <row r="91" spans="1:16" ht="12.75" customHeight="1" thickBot="1" x14ac:dyDescent="0.25">
      <c r="A91" s="18" t="str">
        <f t="shared" si="6"/>
        <v> BBS 83 </v>
      </c>
      <c r="B91" s="6" t="str">
        <f t="shared" si="7"/>
        <v>I</v>
      </c>
      <c r="C91" s="18">
        <f t="shared" si="8"/>
        <v>46854.398000000001</v>
      </c>
      <c r="D91" s="8" t="str">
        <f t="shared" si="9"/>
        <v>vis</v>
      </c>
      <c r="E91" s="63">
        <f>VLOOKUP(C91,Active!C$21:E$967,3,FALSE)</f>
        <v>15835.973776285693</v>
      </c>
      <c r="F91" s="6" t="s">
        <v>137</v>
      </c>
      <c r="G91" s="8" t="str">
        <f t="shared" si="10"/>
        <v>46854.398</v>
      </c>
      <c r="H91" s="18">
        <f t="shared" si="11"/>
        <v>15836</v>
      </c>
      <c r="I91" s="64" t="s">
        <v>531</v>
      </c>
      <c r="J91" s="65" t="s">
        <v>532</v>
      </c>
      <c r="K91" s="64">
        <v>15836</v>
      </c>
      <c r="L91" s="64" t="s">
        <v>492</v>
      </c>
      <c r="M91" s="65" t="s">
        <v>158</v>
      </c>
      <c r="N91" s="65"/>
      <c r="O91" s="66" t="s">
        <v>493</v>
      </c>
      <c r="P91" s="66" t="s">
        <v>533</v>
      </c>
    </row>
    <row r="92" spans="1:16" ht="12.75" customHeight="1" thickBot="1" x14ac:dyDescent="0.25">
      <c r="A92" s="18" t="str">
        <f t="shared" si="6"/>
        <v> BBS 86 </v>
      </c>
      <c r="B92" s="6" t="str">
        <f t="shared" si="7"/>
        <v>I</v>
      </c>
      <c r="C92" s="18">
        <f t="shared" si="8"/>
        <v>47156.555999999997</v>
      </c>
      <c r="D92" s="8" t="str">
        <f t="shared" si="9"/>
        <v>vis</v>
      </c>
      <c r="E92" s="63">
        <f>VLOOKUP(C92,Active!C$21:E$967,3,FALSE)</f>
        <v>16078.963043995662</v>
      </c>
      <c r="F92" s="6" t="s">
        <v>137</v>
      </c>
      <c r="G92" s="8" t="str">
        <f t="shared" si="10"/>
        <v>47156.556</v>
      </c>
      <c r="H92" s="18">
        <f t="shared" si="11"/>
        <v>16079</v>
      </c>
      <c r="I92" s="64" t="s">
        <v>534</v>
      </c>
      <c r="J92" s="65" t="s">
        <v>535</v>
      </c>
      <c r="K92" s="64">
        <v>16079</v>
      </c>
      <c r="L92" s="64" t="s">
        <v>536</v>
      </c>
      <c r="M92" s="65" t="s">
        <v>158</v>
      </c>
      <c r="N92" s="65"/>
      <c r="O92" s="66" t="s">
        <v>537</v>
      </c>
      <c r="P92" s="66" t="s">
        <v>538</v>
      </c>
    </row>
    <row r="93" spans="1:16" ht="12.75" customHeight="1" thickBot="1" x14ac:dyDescent="0.25">
      <c r="A93" s="18" t="str">
        <f t="shared" si="6"/>
        <v> BBS 87 </v>
      </c>
      <c r="B93" s="6" t="str">
        <f t="shared" si="7"/>
        <v>I</v>
      </c>
      <c r="C93" s="18">
        <f t="shared" si="8"/>
        <v>47212.512999999999</v>
      </c>
      <c r="D93" s="8" t="str">
        <f t="shared" si="9"/>
        <v>vis</v>
      </c>
      <c r="E93" s="63">
        <f>VLOOKUP(C93,Active!C$21:E$967,3,FALSE)</f>
        <v>16123.962515971407</v>
      </c>
      <c r="F93" s="6" t="s">
        <v>137</v>
      </c>
      <c r="G93" s="8" t="str">
        <f t="shared" si="10"/>
        <v>47212.513</v>
      </c>
      <c r="H93" s="18">
        <f t="shared" si="11"/>
        <v>16124</v>
      </c>
      <c r="I93" s="64" t="s">
        <v>539</v>
      </c>
      <c r="J93" s="65" t="s">
        <v>540</v>
      </c>
      <c r="K93" s="64">
        <v>16124</v>
      </c>
      <c r="L93" s="64" t="s">
        <v>541</v>
      </c>
      <c r="M93" s="65" t="s">
        <v>158</v>
      </c>
      <c r="N93" s="65"/>
      <c r="O93" s="66" t="s">
        <v>305</v>
      </c>
      <c r="P93" s="66" t="s">
        <v>542</v>
      </c>
    </row>
    <row r="94" spans="1:16" ht="12.75" customHeight="1" thickBot="1" x14ac:dyDescent="0.25">
      <c r="A94" s="18" t="str">
        <f t="shared" si="6"/>
        <v> BBS 88 </v>
      </c>
      <c r="B94" s="6" t="str">
        <f t="shared" si="7"/>
        <v>I</v>
      </c>
      <c r="C94" s="18">
        <f t="shared" si="8"/>
        <v>47232.413</v>
      </c>
      <c r="D94" s="8" t="str">
        <f t="shared" si="9"/>
        <v>vis</v>
      </c>
      <c r="E94" s="63">
        <f>VLOOKUP(C94,Active!C$21:E$967,3,FALSE)</f>
        <v>16139.965687912672</v>
      </c>
      <c r="F94" s="6" t="s">
        <v>137</v>
      </c>
      <c r="G94" s="8" t="str">
        <f t="shared" si="10"/>
        <v>47232.413</v>
      </c>
      <c r="H94" s="18">
        <f t="shared" si="11"/>
        <v>16140</v>
      </c>
      <c r="I94" s="64" t="s">
        <v>543</v>
      </c>
      <c r="J94" s="65" t="s">
        <v>544</v>
      </c>
      <c r="K94" s="64">
        <v>16140</v>
      </c>
      <c r="L94" s="64" t="s">
        <v>250</v>
      </c>
      <c r="M94" s="65" t="s">
        <v>158</v>
      </c>
      <c r="N94" s="65"/>
      <c r="O94" s="66" t="s">
        <v>305</v>
      </c>
      <c r="P94" s="66" t="s">
        <v>545</v>
      </c>
    </row>
    <row r="95" spans="1:16" ht="12.75" customHeight="1" thickBot="1" x14ac:dyDescent="0.25">
      <c r="A95" s="18" t="str">
        <f t="shared" si="6"/>
        <v> BBS 88 </v>
      </c>
      <c r="B95" s="6" t="str">
        <f t="shared" si="7"/>
        <v>I</v>
      </c>
      <c r="C95" s="18">
        <f t="shared" si="8"/>
        <v>47247.330999999998</v>
      </c>
      <c r="D95" s="8" t="str">
        <f t="shared" si="9"/>
        <v>vis</v>
      </c>
      <c r="E95" s="63">
        <f>VLOOKUP(C95,Active!C$21:E$967,3,FALSE)</f>
        <v>16151.962437612156</v>
      </c>
      <c r="F95" s="6" t="s">
        <v>137</v>
      </c>
      <c r="G95" s="8" t="str">
        <f t="shared" si="10"/>
        <v>47247.331</v>
      </c>
      <c r="H95" s="18">
        <f t="shared" si="11"/>
        <v>16152</v>
      </c>
      <c r="I95" s="64" t="s">
        <v>546</v>
      </c>
      <c r="J95" s="65" t="s">
        <v>547</v>
      </c>
      <c r="K95" s="64">
        <v>16152</v>
      </c>
      <c r="L95" s="64" t="s">
        <v>541</v>
      </c>
      <c r="M95" s="65" t="s">
        <v>158</v>
      </c>
      <c r="N95" s="65"/>
      <c r="O95" s="66" t="s">
        <v>493</v>
      </c>
      <c r="P95" s="66" t="s">
        <v>545</v>
      </c>
    </row>
    <row r="96" spans="1:16" ht="12.75" customHeight="1" thickBot="1" x14ac:dyDescent="0.25">
      <c r="A96" s="18" t="str">
        <f t="shared" si="6"/>
        <v> BBS 89 </v>
      </c>
      <c r="B96" s="6" t="str">
        <f t="shared" si="7"/>
        <v>I</v>
      </c>
      <c r="C96" s="18">
        <f t="shared" si="8"/>
        <v>47432.608</v>
      </c>
      <c r="D96" s="8" t="str">
        <f t="shared" si="9"/>
        <v>vis</v>
      </c>
      <c r="E96" s="63">
        <f>VLOOKUP(C96,Active!C$21:E$967,3,FALSE)</f>
        <v>16300.958401821281</v>
      </c>
      <c r="F96" s="6" t="s">
        <v>137</v>
      </c>
      <c r="G96" s="8" t="str">
        <f t="shared" si="10"/>
        <v>47432.608</v>
      </c>
      <c r="H96" s="18">
        <f t="shared" si="11"/>
        <v>16301</v>
      </c>
      <c r="I96" s="64" t="s">
        <v>548</v>
      </c>
      <c r="J96" s="65" t="s">
        <v>549</v>
      </c>
      <c r="K96" s="64">
        <v>16301</v>
      </c>
      <c r="L96" s="64" t="s">
        <v>550</v>
      </c>
      <c r="M96" s="65" t="s">
        <v>158</v>
      </c>
      <c r="N96" s="65"/>
      <c r="O96" s="66" t="s">
        <v>313</v>
      </c>
      <c r="P96" s="66" t="s">
        <v>551</v>
      </c>
    </row>
    <row r="97" spans="1:16" ht="12.75" customHeight="1" thickBot="1" x14ac:dyDescent="0.25">
      <c r="A97" s="18" t="str">
        <f t="shared" si="6"/>
        <v> BBS 91 </v>
      </c>
      <c r="B97" s="6" t="str">
        <f t="shared" si="7"/>
        <v>I</v>
      </c>
      <c r="C97" s="18">
        <f t="shared" si="8"/>
        <v>47523.394999999997</v>
      </c>
      <c r="D97" s="8" t="str">
        <f t="shared" si="9"/>
        <v>vis</v>
      </c>
      <c r="E97" s="63">
        <f>VLOOKUP(C97,Active!C$21:E$967,3,FALSE)</f>
        <v>16373.967445591707</v>
      </c>
      <c r="F97" s="6" t="s">
        <v>137</v>
      </c>
      <c r="G97" s="8" t="str">
        <f t="shared" si="10"/>
        <v>47523.395</v>
      </c>
      <c r="H97" s="18">
        <f t="shared" si="11"/>
        <v>16374</v>
      </c>
      <c r="I97" s="64" t="s">
        <v>552</v>
      </c>
      <c r="J97" s="65" t="s">
        <v>553</v>
      </c>
      <c r="K97" s="64">
        <v>16374</v>
      </c>
      <c r="L97" s="64" t="s">
        <v>483</v>
      </c>
      <c r="M97" s="65" t="s">
        <v>158</v>
      </c>
      <c r="N97" s="65"/>
      <c r="O97" s="66" t="s">
        <v>493</v>
      </c>
      <c r="P97" s="66" t="s">
        <v>554</v>
      </c>
    </row>
    <row r="98" spans="1:16" ht="12.75" customHeight="1" thickBot="1" x14ac:dyDescent="0.25">
      <c r="A98" s="18" t="str">
        <f t="shared" si="6"/>
        <v> AOEB 3 </v>
      </c>
      <c r="B98" s="6" t="str">
        <f t="shared" si="7"/>
        <v>I</v>
      </c>
      <c r="C98" s="18">
        <f t="shared" si="8"/>
        <v>47539.565000000002</v>
      </c>
      <c r="D98" s="8" t="str">
        <f t="shared" si="9"/>
        <v>vis</v>
      </c>
      <c r="E98" s="63">
        <f>VLOOKUP(C98,Active!C$21:E$967,3,FALSE)</f>
        <v>16386.971028018357</v>
      </c>
      <c r="F98" s="6" t="s">
        <v>137</v>
      </c>
      <c r="G98" s="8" t="str">
        <f t="shared" si="10"/>
        <v>47539.565</v>
      </c>
      <c r="H98" s="18">
        <f t="shared" si="11"/>
        <v>16387</v>
      </c>
      <c r="I98" s="64" t="s">
        <v>555</v>
      </c>
      <c r="J98" s="65" t="s">
        <v>556</v>
      </c>
      <c r="K98" s="64">
        <v>16387</v>
      </c>
      <c r="L98" s="64" t="s">
        <v>329</v>
      </c>
      <c r="M98" s="65" t="s">
        <v>158</v>
      </c>
      <c r="N98" s="65"/>
      <c r="O98" s="66" t="s">
        <v>387</v>
      </c>
      <c r="P98" s="66" t="s">
        <v>388</v>
      </c>
    </row>
    <row r="99" spans="1:16" ht="12.75" customHeight="1" thickBot="1" x14ac:dyDescent="0.25">
      <c r="A99" s="18" t="str">
        <f t="shared" si="6"/>
        <v> BBS 91 </v>
      </c>
      <c r="B99" s="6" t="str">
        <f t="shared" si="7"/>
        <v>I</v>
      </c>
      <c r="C99" s="18">
        <f t="shared" si="8"/>
        <v>47554.476000000002</v>
      </c>
      <c r="D99" s="8" t="str">
        <f t="shared" si="9"/>
        <v>vis</v>
      </c>
      <c r="E99" s="63">
        <f>VLOOKUP(C99,Active!C$21:E$967,3,FALSE)</f>
        <v>16398.962148461382</v>
      </c>
      <c r="F99" s="6" t="s">
        <v>137</v>
      </c>
      <c r="G99" s="8" t="str">
        <f t="shared" si="10"/>
        <v>47554.476</v>
      </c>
      <c r="H99" s="18">
        <f t="shared" si="11"/>
        <v>16399</v>
      </c>
      <c r="I99" s="64" t="s">
        <v>557</v>
      </c>
      <c r="J99" s="65" t="s">
        <v>558</v>
      </c>
      <c r="K99" s="64">
        <v>16399</v>
      </c>
      <c r="L99" s="64" t="s">
        <v>541</v>
      </c>
      <c r="M99" s="65" t="s">
        <v>158</v>
      </c>
      <c r="N99" s="65"/>
      <c r="O99" s="66" t="s">
        <v>305</v>
      </c>
      <c r="P99" s="66" t="s">
        <v>554</v>
      </c>
    </row>
    <row r="100" spans="1:16" ht="12.75" customHeight="1" thickBot="1" x14ac:dyDescent="0.25">
      <c r="A100" s="18" t="str">
        <f t="shared" si="6"/>
        <v> BBS 91 </v>
      </c>
      <c r="B100" s="6" t="str">
        <f t="shared" si="7"/>
        <v>I</v>
      </c>
      <c r="C100" s="18">
        <f t="shared" si="8"/>
        <v>47564.423000000003</v>
      </c>
      <c r="D100" s="8" t="str">
        <f t="shared" si="9"/>
        <v>vis</v>
      </c>
      <c r="E100" s="63">
        <f>VLOOKUP(C100,Active!C$21:E$967,3,FALSE)</f>
        <v>16406.96132189353</v>
      </c>
      <c r="F100" s="6" t="s">
        <v>137</v>
      </c>
      <c r="G100" s="8" t="str">
        <f t="shared" si="10"/>
        <v>47564.423</v>
      </c>
      <c r="H100" s="18">
        <f t="shared" si="11"/>
        <v>16407</v>
      </c>
      <c r="I100" s="64" t="s">
        <v>559</v>
      </c>
      <c r="J100" s="65" t="s">
        <v>560</v>
      </c>
      <c r="K100" s="64">
        <v>16407</v>
      </c>
      <c r="L100" s="64" t="s">
        <v>561</v>
      </c>
      <c r="M100" s="65" t="s">
        <v>158</v>
      </c>
      <c r="N100" s="65"/>
      <c r="O100" s="66" t="s">
        <v>305</v>
      </c>
      <c r="P100" s="66" t="s">
        <v>554</v>
      </c>
    </row>
    <row r="101" spans="1:16" ht="12.75" customHeight="1" thickBot="1" x14ac:dyDescent="0.25">
      <c r="A101" s="18" t="str">
        <f t="shared" si="6"/>
        <v> BBS 91 </v>
      </c>
      <c r="B101" s="6" t="str">
        <f t="shared" si="7"/>
        <v>I</v>
      </c>
      <c r="C101" s="18">
        <f t="shared" si="8"/>
        <v>47569.4</v>
      </c>
      <c r="D101" s="8" t="str">
        <f t="shared" si="9"/>
        <v>vis</v>
      </c>
      <c r="E101" s="63">
        <f>VLOOKUP(C101,Active!C$21:E$967,3,FALSE)</f>
        <v>16410.963723237834</v>
      </c>
      <c r="F101" s="6" t="s">
        <v>137</v>
      </c>
      <c r="G101" s="8" t="str">
        <f t="shared" si="10"/>
        <v>47569.400</v>
      </c>
      <c r="H101" s="18">
        <f t="shared" si="11"/>
        <v>16411</v>
      </c>
      <c r="I101" s="64" t="s">
        <v>562</v>
      </c>
      <c r="J101" s="65" t="s">
        <v>563</v>
      </c>
      <c r="K101" s="64">
        <v>16411</v>
      </c>
      <c r="L101" s="64" t="s">
        <v>516</v>
      </c>
      <c r="M101" s="65" t="s">
        <v>158</v>
      </c>
      <c r="N101" s="65"/>
      <c r="O101" s="66" t="s">
        <v>305</v>
      </c>
      <c r="P101" s="66" t="s">
        <v>554</v>
      </c>
    </row>
    <row r="102" spans="1:16" ht="12.75" customHeight="1" thickBot="1" x14ac:dyDescent="0.25">
      <c r="A102" s="18" t="str">
        <f t="shared" si="6"/>
        <v> BBS 91 </v>
      </c>
      <c r="B102" s="6" t="str">
        <f t="shared" si="7"/>
        <v>I</v>
      </c>
      <c r="C102" s="18">
        <f t="shared" si="8"/>
        <v>47615.394999999997</v>
      </c>
      <c r="D102" s="8" t="str">
        <f t="shared" si="9"/>
        <v>vis</v>
      </c>
      <c r="E102" s="63">
        <f>VLOOKUP(C102,Active!C$21:E$967,3,FALSE)</f>
        <v>16447.951959089005</v>
      </c>
      <c r="F102" s="6" t="s">
        <v>137</v>
      </c>
      <c r="G102" s="8" t="str">
        <f t="shared" si="10"/>
        <v>47615.395</v>
      </c>
      <c r="H102" s="18">
        <f t="shared" si="11"/>
        <v>16448</v>
      </c>
      <c r="I102" s="64" t="s">
        <v>564</v>
      </c>
      <c r="J102" s="65" t="s">
        <v>565</v>
      </c>
      <c r="K102" s="64">
        <v>16448</v>
      </c>
      <c r="L102" s="64" t="s">
        <v>566</v>
      </c>
      <c r="M102" s="65" t="s">
        <v>158</v>
      </c>
      <c r="N102" s="65"/>
      <c r="O102" s="66" t="s">
        <v>305</v>
      </c>
      <c r="P102" s="66" t="s">
        <v>554</v>
      </c>
    </row>
    <row r="103" spans="1:16" ht="12.75" customHeight="1" thickBot="1" x14ac:dyDescent="0.25">
      <c r="A103" s="18" t="str">
        <f t="shared" si="6"/>
        <v> BBS 94 </v>
      </c>
      <c r="B103" s="6" t="str">
        <f t="shared" si="7"/>
        <v>I</v>
      </c>
      <c r="C103" s="18">
        <f t="shared" si="8"/>
        <v>47891.464</v>
      </c>
      <c r="D103" s="8" t="str">
        <f t="shared" si="9"/>
        <v>vis</v>
      </c>
      <c r="E103" s="63">
        <f>VLOOKUP(C103,Active!C$21:E$967,3,FALSE)</f>
        <v>16669.960987966035</v>
      </c>
      <c r="F103" s="6" t="s">
        <v>137</v>
      </c>
      <c r="G103" s="8" t="str">
        <f t="shared" si="10"/>
        <v>47891.464</v>
      </c>
      <c r="H103" s="18">
        <f t="shared" si="11"/>
        <v>16670</v>
      </c>
      <c r="I103" s="64" t="s">
        <v>567</v>
      </c>
      <c r="J103" s="65" t="s">
        <v>568</v>
      </c>
      <c r="K103" s="64">
        <v>16670</v>
      </c>
      <c r="L103" s="64" t="s">
        <v>569</v>
      </c>
      <c r="M103" s="65" t="s">
        <v>158</v>
      </c>
      <c r="N103" s="65"/>
      <c r="O103" s="66" t="s">
        <v>472</v>
      </c>
      <c r="P103" s="66" t="s">
        <v>570</v>
      </c>
    </row>
    <row r="104" spans="1:16" ht="12.75" customHeight="1" thickBot="1" x14ac:dyDescent="0.25">
      <c r="A104" s="18" t="str">
        <f t="shared" si="6"/>
        <v> BRNO 31 </v>
      </c>
      <c r="B104" s="6" t="str">
        <f t="shared" si="7"/>
        <v>I</v>
      </c>
      <c r="C104" s="18">
        <f t="shared" si="8"/>
        <v>47921.326000000001</v>
      </c>
      <c r="D104" s="8" t="str">
        <f t="shared" si="9"/>
        <v>vis</v>
      </c>
      <c r="E104" s="63">
        <f>VLOOKUP(C104,Active!C$21:E$967,3,FALSE)</f>
        <v>16693.975396031863</v>
      </c>
      <c r="F104" s="6" t="s">
        <v>137</v>
      </c>
      <c r="G104" s="8" t="str">
        <f t="shared" si="10"/>
        <v>47921.326</v>
      </c>
      <c r="H104" s="18">
        <f t="shared" si="11"/>
        <v>16694</v>
      </c>
      <c r="I104" s="64" t="s">
        <v>571</v>
      </c>
      <c r="J104" s="65" t="s">
        <v>572</v>
      </c>
      <c r="K104" s="64">
        <v>16694</v>
      </c>
      <c r="L104" s="64" t="s">
        <v>403</v>
      </c>
      <c r="M104" s="65" t="s">
        <v>158</v>
      </c>
      <c r="N104" s="65"/>
      <c r="O104" s="66" t="s">
        <v>573</v>
      </c>
      <c r="P104" s="66" t="s">
        <v>574</v>
      </c>
    </row>
    <row r="105" spans="1:16" ht="12.75" customHeight="1" thickBot="1" x14ac:dyDescent="0.25">
      <c r="A105" s="18" t="str">
        <f t="shared" si="6"/>
        <v> BBS 94 </v>
      </c>
      <c r="B105" s="6" t="str">
        <f t="shared" si="7"/>
        <v>I</v>
      </c>
      <c r="C105" s="18">
        <f t="shared" si="8"/>
        <v>47947.413</v>
      </c>
      <c r="D105" s="8" t="str">
        <f t="shared" si="9"/>
        <v>vis</v>
      </c>
      <c r="E105" s="63">
        <f>VLOOKUP(C105,Active!C$21:E$967,3,FALSE)</f>
        <v>16714.95402650582</v>
      </c>
      <c r="F105" s="6" t="s">
        <v>137</v>
      </c>
      <c r="G105" s="8" t="str">
        <f t="shared" si="10"/>
        <v>47947.413</v>
      </c>
      <c r="H105" s="18">
        <f t="shared" si="11"/>
        <v>16715</v>
      </c>
      <c r="I105" s="64" t="s">
        <v>575</v>
      </c>
      <c r="J105" s="65" t="s">
        <v>576</v>
      </c>
      <c r="K105" s="64">
        <v>16715</v>
      </c>
      <c r="L105" s="64" t="s">
        <v>577</v>
      </c>
      <c r="M105" s="65" t="s">
        <v>158</v>
      </c>
      <c r="N105" s="65"/>
      <c r="O105" s="66" t="s">
        <v>305</v>
      </c>
      <c r="P105" s="66" t="s">
        <v>570</v>
      </c>
    </row>
    <row r="106" spans="1:16" ht="12.75" customHeight="1" thickBot="1" x14ac:dyDescent="0.25">
      <c r="A106" s="18" t="str">
        <f t="shared" si="6"/>
        <v> BBS 94 </v>
      </c>
      <c r="B106" s="6" t="str">
        <f t="shared" si="7"/>
        <v>I</v>
      </c>
      <c r="C106" s="18">
        <f t="shared" si="8"/>
        <v>47967.32</v>
      </c>
      <c r="D106" s="8" t="str">
        <f t="shared" si="9"/>
        <v>vis</v>
      </c>
      <c r="E106" s="63">
        <f>VLOOKUP(C106,Active!C$21:E$967,3,FALSE)</f>
        <v>16730.962827703548</v>
      </c>
      <c r="F106" s="6" t="s">
        <v>137</v>
      </c>
      <c r="G106" s="8" t="str">
        <f t="shared" si="10"/>
        <v>47967.320</v>
      </c>
      <c r="H106" s="18">
        <f t="shared" si="11"/>
        <v>16731</v>
      </c>
      <c r="I106" s="64" t="s">
        <v>578</v>
      </c>
      <c r="J106" s="65" t="s">
        <v>579</v>
      </c>
      <c r="K106" s="64">
        <v>16731</v>
      </c>
      <c r="L106" s="64" t="s">
        <v>536</v>
      </c>
      <c r="M106" s="65" t="s">
        <v>158</v>
      </c>
      <c r="N106" s="65"/>
      <c r="O106" s="66" t="s">
        <v>313</v>
      </c>
      <c r="P106" s="66" t="s">
        <v>570</v>
      </c>
    </row>
    <row r="107" spans="1:16" ht="12.75" customHeight="1" thickBot="1" x14ac:dyDescent="0.25">
      <c r="A107" s="18" t="str">
        <f t="shared" si="6"/>
        <v> BBS 95 </v>
      </c>
      <c r="B107" s="6" t="str">
        <f t="shared" si="7"/>
        <v>I</v>
      </c>
      <c r="C107" s="18">
        <f t="shared" si="8"/>
        <v>48003.379000000001</v>
      </c>
      <c r="D107" s="8" t="str">
        <f t="shared" si="9"/>
        <v>vis</v>
      </c>
      <c r="E107" s="63">
        <f>VLOOKUP(C107,Active!C$21:E$967,3,FALSE)</f>
        <v>16759.960736097015</v>
      </c>
      <c r="F107" s="6" t="s">
        <v>137</v>
      </c>
      <c r="G107" s="8" t="str">
        <f t="shared" si="10"/>
        <v>48003.379</v>
      </c>
      <c r="H107" s="18">
        <f t="shared" si="11"/>
        <v>16760</v>
      </c>
      <c r="I107" s="64" t="s">
        <v>580</v>
      </c>
      <c r="J107" s="65" t="s">
        <v>581</v>
      </c>
      <c r="K107" s="64">
        <v>16760</v>
      </c>
      <c r="L107" s="64" t="s">
        <v>569</v>
      </c>
      <c r="M107" s="65" t="s">
        <v>158</v>
      </c>
      <c r="N107" s="65"/>
      <c r="O107" s="66" t="s">
        <v>305</v>
      </c>
      <c r="P107" s="66" t="s">
        <v>582</v>
      </c>
    </row>
    <row r="108" spans="1:16" ht="12.75" customHeight="1" thickBot="1" x14ac:dyDescent="0.25">
      <c r="A108" s="18" t="str">
        <f t="shared" si="6"/>
        <v> AOEB 3 </v>
      </c>
      <c r="B108" s="6" t="str">
        <f t="shared" si="7"/>
        <v>I</v>
      </c>
      <c r="C108" s="18">
        <f t="shared" si="8"/>
        <v>48295.612000000001</v>
      </c>
      <c r="D108" s="8" t="str">
        <f t="shared" si="9"/>
        <v>vis</v>
      </c>
      <c r="E108" s="63">
        <f>VLOOKUP(C108,Active!C$21:E$967,3,FALSE)</f>
        <v>16994.968522323717</v>
      </c>
      <c r="F108" s="6" t="s">
        <v>137</v>
      </c>
      <c r="G108" s="8" t="str">
        <f t="shared" si="10"/>
        <v>48295.612</v>
      </c>
      <c r="H108" s="18">
        <f t="shared" si="11"/>
        <v>16995</v>
      </c>
      <c r="I108" s="64" t="s">
        <v>583</v>
      </c>
      <c r="J108" s="65" t="s">
        <v>584</v>
      </c>
      <c r="K108" s="64">
        <v>16995</v>
      </c>
      <c r="L108" s="64" t="s">
        <v>505</v>
      </c>
      <c r="M108" s="65" t="s">
        <v>158</v>
      </c>
      <c r="N108" s="65"/>
      <c r="O108" s="66" t="s">
        <v>387</v>
      </c>
      <c r="P108" s="66" t="s">
        <v>388</v>
      </c>
    </row>
    <row r="109" spans="1:16" ht="12.75" customHeight="1" thickBot="1" x14ac:dyDescent="0.25">
      <c r="A109" s="18" t="str">
        <f t="shared" si="6"/>
        <v> BBS 97 </v>
      </c>
      <c r="B109" s="6" t="str">
        <f t="shared" si="7"/>
        <v>I</v>
      </c>
      <c r="C109" s="18">
        <f t="shared" si="8"/>
        <v>48309.279999999999</v>
      </c>
      <c r="D109" s="8" t="str">
        <f t="shared" si="9"/>
        <v>vis</v>
      </c>
      <c r="E109" s="63">
        <f>VLOOKUP(C109,Active!C$21:E$967,3,FALSE)</f>
        <v>17005.960047655033</v>
      </c>
      <c r="F109" s="6" t="s">
        <v>137</v>
      </c>
      <c r="G109" s="8" t="str">
        <f t="shared" si="10"/>
        <v>48309.280</v>
      </c>
      <c r="H109" s="18">
        <f t="shared" si="11"/>
        <v>17006</v>
      </c>
      <c r="I109" s="64" t="s">
        <v>585</v>
      </c>
      <c r="J109" s="65" t="s">
        <v>586</v>
      </c>
      <c r="K109" s="64">
        <v>17006</v>
      </c>
      <c r="L109" s="64" t="s">
        <v>587</v>
      </c>
      <c r="M109" s="65" t="s">
        <v>158</v>
      </c>
      <c r="N109" s="65"/>
      <c r="O109" s="66" t="s">
        <v>313</v>
      </c>
      <c r="P109" s="66" t="s">
        <v>588</v>
      </c>
    </row>
    <row r="110" spans="1:16" ht="12.75" customHeight="1" thickBot="1" x14ac:dyDescent="0.25">
      <c r="A110" s="18" t="str">
        <f t="shared" si="6"/>
        <v> BBS 97 </v>
      </c>
      <c r="B110" s="6" t="str">
        <f t="shared" si="7"/>
        <v>I</v>
      </c>
      <c r="C110" s="18">
        <f t="shared" si="8"/>
        <v>48345.345999999998</v>
      </c>
      <c r="D110" s="8" t="str">
        <f t="shared" si="9"/>
        <v>vis</v>
      </c>
      <c r="E110" s="63">
        <f>VLOOKUP(C110,Active!C$21:E$967,3,FALSE)</f>
        <v>17034.963585304962</v>
      </c>
      <c r="F110" s="6" t="s">
        <v>137</v>
      </c>
      <c r="G110" s="8" t="str">
        <f t="shared" si="10"/>
        <v>48345.346</v>
      </c>
      <c r="H110" s="18">
        <f t="shared" si="11"/>
        <v>17035</v>
      </c>
      <c r="I110" s="64" t="s">
        <v>589</v>
      </c>
      <c r="J110" s="65" t="s">
        <v>590</v>
      </c>
      <c r="K110" s="64">
        <v>17035</v>
      </c>
      <c r="L110" s="64" t="s">
        <v>516</v>
      </c>
      <c r="M110" s="65" t="s">
        <v>158</v>
      </c>
      <c r="N110" s="65"/>
      <c r="O110" s="66" t="s">
        <v>305</v>
      </c>
      <c r="P110" s="66" t="s">
        <v>588</v>
      </c>
    </row>
    <row r="111" spans="1:16" ht="12.75" customHeight="1" thickBot="1" x14ac:dyDescent="0.25">
      <c r="A111" s="18" t="str">
        <f t="shared" si="6"/>
        <v> BBS 100 </v>
      </c>
      <c r="B111" s="6" t="str">
        <f t="shared" si="7"/>
        <v>I</v>
      </c>
      <c r="C111" s="18">
        <f t="shared" si="8"/>
        <v>48677.347999999998</v>
      </c>
      <c r="D111" s="8" t="str">
        <f t="shared" si="9"/>
        <v>vis</v>
      </c>
      <c r="E111" s="63">
        <f>VLOOKUP(C111,Active!C$21:E$967,3,FALSE)</f>
        <v>17301.952785849862</v>
      </c>
      <c r="F111" s="6" t="s">
        <v>137</v>
      </c>
      <c r="G111" s="8" t="str">
        <f t="shared" si="10"/>
        <v>48677.348</v>
      </c>
      <c r="H111" s="18">
        <f t="shared" si="11"/>
        <v>17302</v>
      </c>
      <c r="I111" s="64" t="s">
        <v>591</v>
      </c>
      <c r="J111" s="65" t="s">
        <v>592</v>
      </c>
      <c r="K111" s="64">
        <v>17302</v>
      </c>
      <c r="L111" s="64" t="s">
        <v>593</v>
      </c>
      <c r="M111" s="65" t="s">
        <v>158</v>
      </c>
      <c r="N111" s="65"/>
      <c r="O111" s="66" t="s">
        <v>305</v>
      </c>
      <c r="P111" s="66" t="s">
        <v>594</v>
      </c>
    </row>
    <row r="112" spans="1:16" ht="12.75" customHeight="1" thickBot="1" x14ac:dyDescent="0.25">
      <c r="A112" s="18" t="str">
        <f t="shared" si="6"/>
        <v> BBS 102 </v>
      </c>
      <c r="B112" s="6" t="str">
        <f t="shared" si="7"/>
        <v>I</v>
      </c>
      <c r="C112" s="18">
        <f t="shared" si="8"/>
        <v>48872.586000000003</v>
      </c>
      <c r="D112" s="8" t="str">
        <f t="shared" si="9"/>
        <v>vis</v>
      </c>
      <c r="E112" s="63">
        <f>VLOOKUP(C112,Active!C$21:E$967,3,FALSE)</f>
        <v>17458.959182004062</v>
      </c>
      <c r="F112" s="6" t="s">
        <v>137</v>
      </c>
      <c r="G112" s="8" t="str">
        <f t="shared" si="10"/>
        <v>48872.586</v>
      </c>
      <c r="H112" s="18">
        <f t="shared" si="11"/>
        <v>17459</v>
      </c>
      <c r="I112" s="64" t="s">
        <v>595</v>
      </c>
      <c r="J112" s="65" t="s">
        <v>596</v>
      </c>
      <c r="K112" s="64">
        <v>17459</v>
      </c>
      <c r="L112" s="64" t="s">
        <v>597</v>
      </c>
      <c r="M112" s="65" t="s">
        <v>158</v>
      </c>
      <c r="N112" s="65"/>
      <c r="O112" s="66" t="s">
        <v>313</v>
      </c>
      <c r="P112" s="66" t="s">
        <v>598</v>
      </c>
    </row>
    <row r="113" spans="1:16" ht="12.75" customHeight="1" thickBot="1" x14ac:dyDescent="0.25">
      <c r="A113" s="18" t="str">
        <f t="shared" si="6"/>
        <v> BBS 103 </v>
      </c>
      <c r="B113" s="6" t="str">
        <f t="shared" si="7"/>
        <v>I</v>
      </c>
      <c r="C113" s="18">
        <f t="shared" si="8"/>
        <v>49055.379000000001</v>
      </c>
      <c r="D113" s="8" t="str">
        <f t="shared" si="9"/>
        <v>vis</v>
      </c>
      <c r="E113" s="63">
        <f>VLOOKUP(C113,Active!C$21:E$967,3,FALSE)</f>
        <v>17605.957564348755</v>
      </c>
      <c r="F113" s="6" t="s">
        <v>137</v>
      </c>
      <c r="G113" s="8" t="str">
        <f t="shared" si="10"/>
        <v>49055.379</v>
      </c>
      <c r="H113" s="18">
        <f t="shared" si="11"/>
        <v>17606</v>
      </c>
      <c r="I113" s="64" t="s">
        <v>599</v>
      </c>
      <c r="J113" s="65" t="s">
        <v>600</v>
      </c>
      <c r="K113" s="64">
        <v>17606</v>
      </c>
      <c r="L113" s="64" t="s">
        <v>601</v>
      </c>
      <c r="M113" s="65" t="s">
        <v>158</v>
      </c>
      <c r="N113" s="65"/>
      <c r="O113" s="66" t="s">
        <v>305</v>
      </c>
      <c r="P113" s="66" t="s">
        <v>602</v>
      </c>
    </row>
    <row r="114" spans="1:16" ht="12.75" customHeight="1" thickBot="1" x14ac:dyDescent="0.25">
      <c r="A114" s="18" t="str">
        <f t="shared" si="6"/>
        <v> BBS 103 </v>
      </c>
      <c r="B114" s="6" t="str">
        <f t="shared" si="7"/>
        <v>I</v>
      </c>
      <c r="C114" s="18">
        <f t="shared" si="8"/>
        <v>49060.349000000002</v>
      </c>
      <c r="D114" s="8" t="str">
        <f t="shared" si="9"/>
        <v>vis</v>
      </c>
      <c r="E114" s="63">
        <f>VLOOKUP(C114,Active!C$21:E$967,3,FALSE)</f>
        <v>17609.9543364366</v>
      </c>
      <c r="F114" s="6" t="s">
        <v>137</v>
      </c>
      <c r="G114" s="8" t="str">
        <f t="shared" si="10"/>
        <v>49060.349</v>
      </c>
      <c r="H114" s="18">
        <f t="shared" si="11"/>
        <v>17610</v>
      </c>
      <c r="I114" s="64" t="s">
        <v>603</v>
      </c>
      <c r="J114" s="65" t="s">
        <v>604</v>
      </c>
      <c r="K114" s="64">
        <v>17610</v>
      </c>
      <c r="L114" s="64" t="s">
        <v>577</v>
      </c>
      <c r="M114" s="65" t="s">
        <v>158</v>
      </c>
      <c r="N114" s="65"/>
      <c r="O114" s="66" t="s">
        <v>305</v>
      </c>
      <c r="P114" s="66" t="s">
        <v>602</v>
      </c>
    </row>
    <row r="115" spans="1:16" ht="12.75" customHeight="1" thickBot="1" x14ac:dyDescent="0.25">
      <c r="A115" s="18" t="str">
        <f t="shared" si="6"/>
        <v> AOEB 3 </v>
      </c>
      <c r="B115" s="6" t="str">
        <f t="shared" si="7"/>
        <v>I</v>
      </c>
      <c r="C115" s="18">
        <f t="shared" si="8"/>
        <v>49061.599000000002</v>
      </c>
      <c r="D115" s="8" t="str">
        <f t="shared" si="9"/>
        <v>vis</v>
      </c>
      <c r="E115" s="63">
        <f>VLOOKUP(C115,Active!C$21:E$967,3,FALSE)</f>
        <v>17610.959560804771</v>
      </c>
      <c r="F115" s="6" t="s">
        <v>137</v>
      </c>
      <c r="G115" s="8" t="str">
        <f t="shared" si="10"/>
        <v>49061.599</v>
      </c>
      <c r="H115" s="18">
        <f t="shared" si="11"/>
        <v>17611</v>
      </c>
      <c r="I115" s="64" t="s">
        <v>605</v>
      </c>
      <c r="J115" s="65" t="s">
        <v>606</v>
      </c>
      <c r="K115" s="64">
        <v>17611</v>
      </c>
      <c r="L115" s="64" t="s">
        <v>587</v>
      </c>
      <c r="M115" s="65" t="s">
        <v>158</v>
      </c>
      <c r="N115" s="65"/>
      <c r="O115" s="66" t="s">
        <v>387</v>
      </c>
      <c r="P115" s="66" t="s">
        <v>388</v>
      </c>
    </row>
    <row r="116" spans="1:16" ht="12.75" customHeight="1" thickBot="1" x14ac:dyDescent="0.25">
      <c r="A116" s="18" t="str">
        <f t="shared" si="6"/>
        <v> BBS 103 </v>
      </c>
      <c r="B116" s="6" t="str">
        <f t="shared" si="7"/>
        <v>I</v>
      </c>
      <c r="C116" s="18">
        <f t="shared" si="8"/>
        <v>49075.281999999999</v>
      </c>
      <c r="D116" s="8" t="str">
        <f t="shared" si="9"/>
        <v>vis</v>
      </c>
      <c r="E116" s="63">
        <f>VLOOKUP(C116,Active!C$21:E$967,3,FALSE)</f>
        <v>17621.963148828501</v>
      </c>
      <c r="F116" s="6" t="s">
        <v>137</v>
      </c>
      <c r="G116" s="8" t="str">
        <f t="shared" si="10"/>
        <v>49075.282</v>
      </c>
      <c r="H116" s="18">
        <f t="shared" si="11"/>
        <v>17622</v>
      </c>
      <c r="I116" s="64" t="s">
        <v>607</v>
      </c>
      <c r="J116" s="65" t="s">
        <v>608</v>
      </c>
      <c r="K116" s="64">
        <v>17622</v>
      </c>
      <c r="L116" s="64" t="s">
        <v>536</v>
      </c>
      <c r="M116" s="65" t="s">
        <v>158</v>
      </c>
      <c r="N116" s="65"/>
      <c r="O116" s="66" t="s">
        <v>313</v>
      </c>
      <c r="P116" s="66" t="s">
        <v>602</v>
      </c>
    </row>
    <row r="117" spans="1:16" ht="12.75" customHeight="1" thickBot="1" x14ac:dyDescent="0.25">
      <c r="A117" s="18" t="str">
        <f t="shared" si="6"/>
        <v> BRNO 31 </v>
      </c>
      <c r="B117" s="6" t="str">
        <f t="shared" si="7"/>
        <v>I</v>
      </c>
      <c r="C117" s="18">
        <f t="shared" si="8"/>
        <v>49689.565999999999</v>
      </c>
      <c r="D117" s="8" t="str">
        <f t="shared" si="9"/>
        <v>vis</v>
      </c>
      <c r="E117" s="63">
        <f>VLOOKUP(C117,Active!C$21:E$967,3,FALSE)</f>
        <v>18115.957745449978</v>
      </c>
      <c r="F117" s="6" t="s">
        <v>137</v>
      </c>
      <c r="G117" s="8" t="str">
        <f t="shared" si="10"/>
        <v>49689.566</v>
      </c>
      <c r="H117" s="18">
        <f t="shared" si="11"/>
        <v>18116</v>
      </c>
      <c r="I117" s="64" t="s">
        <v>609</v>
      </c>
      <c r="J117" s="65" t="s">
        <v>610</v>
      </c>
      <c r="K117" s="64">
        <v>18116</v>
      </c>
      <c r="L117" s="64" t="s">
        <v>601</v>
      </c>
      <c r="M117" s="65" t="s">
        <v>158</v>
      </c>
      <c r="N117" s="65"/>
      <c r="O117" s="66" t="s">
        <v>611</v>
      </c>
      <c r="P117" s="66" t="s">
        <v>574</v>
      </c>
    </row>
    <row r="118" spans="1:16" ht="12.75" customHeight="1" thickBot="1" x14ac:dyDescent="0.25">
      <c r="A118" s="18" t="str">
        <f t="shared" si="6"/>
        <v> BBS 109 </v>
      </c>
      <c r="B118" s="6" t="str">
        <f t="shared" si="7"/>
        <v>I</v>
      </c>
      <c r="C118" s="18">
        <f t="shared" si="8"/>
        <v>49719.404000000002</v>
      </c>
      <c r="D118" s="8" t="str">
        <f t="shared" si="9"/>
        <v>vis</v>
      </c>
      <c r="E118" s="63">
        <f>VLOOKUP(C118,Active!C$21:E$967,3,FALSE)</f>
        <v>18139.952853207942</v>
      </c>
      <c r="F118" s="6" t="s">
        <v>137</v>
      </c>
      <c r="G118" s="8" t="str">
        <f t="shared" si="10"/>
        <v>49719.404</v>
      </c>
      <c r="H118" s="18">
        <f t="shared" si="11"/>
        <v>18140</v>
      </c>
      <c r="I118" s="64" t="s">
        <v>617</v>
      </c>
      <c r="J118" s="65" t="s">
        <v>618</v>
      </c>
      <c r="K118" s="64">
        <v>18140</v>
      </c>
      <c r="L118" s="64" t="s">
        <v>593</v>
      </c>
      <c r="M118" s="65" t="s">
        <v>158</v>
      </c>
      <c r="N118" s="65"/>
      <c r="O118" s="66" t="s">
        <v>619</v>
      </c>
      <c r="P118" s="66" t="s">
        <v>620</v>
      </c>
    </row>
    <row r="119" spans="1:16" ht="12.75" customHeight="1" thickBot="1" x14ac:dyDescent="0.25">
      <c r="A119" s="18" t="str">
        <f t="shared" si="6"/>
        <v> BBS 109 </v>
      </c>
      <c r="B119" s="6" t="str">
        <f t="shared" si="7"/>
        <v>I</v>
      </c>
      <c r="C119" s="18">
        <f t="shared" si="8"/>
        <v>49745.531000000003</v>
      </c>
      <c r="D119" s="8" t="str">
        <f t="shared" si="9"/>
        <v>vis</v>
      </c>
      <c r="E119" s="63">
        <f>VLOOKUP(C119,Active!C$21:E$967,3,FALSE)</f>
        <v>18160.963650861679</v>
      </c>
      <c r="F119" s="6" t="s">
        <v>137</v>
      </c>
      <c r="G119" s="8" t="str">
        <f t="shared" si="10"/>
        <v>49745.531</v>
      </c>
      <c r="H119" s="18">
        <f t="shared" si="11"/>
        <v>18161</v>
      </c>
      <c r="I119" s="64" t="s">
        <v>621</v>
      </c>
      <c r="J119" s="65" t="s">
        <v>622</v>
      </c>
      <c r="K119" s="64">
        <v>18161</v>
      </c>
      <c r="L119" s="64" t="s">
        <v>516</v>
      </c>
      <c r="M119" s="65" t="s">
        <v>158</v>
      </c>
      <c r="N119" s="65"/>
      <c r="O119" s="66" t="s">
        <v>619</v>
      </c>
      <c r="P119" s="66" t="s">
        <v>620</v>
      </c>
    </row>
    <row r="120" spans="1:16" ht="12.75" customHeight="1" thickBot="1" x14ac:dyDescent="0.25">
      <c r="A120" s="18" t="str">
        <f t="shared" si="6"/>
        <v> BBS 108 </v>
      </c>
      <c r="B120" s="6" t="str">
        <f t="shared" si="7"/>
        <v>I</v>
      </c>
      <c r="C120" s="18">
        <f t="shared" si="8"/>
        <v>49790.290999999997</v>
      </c>
      <c r="D120" s="8" t="str">
        <f t="shared" si="9"/>
        <v>vis</v>
      </c>
      <c r="E120" s="63">
        <f>VLOOKUP(C120,Active!C$21:E$967,3,FALSE)</f>
        <v>18196.958725037101</v>
      </c>
      <c r="F120" s="6" t="s">
        <v>137</v>
      </c>
      <c r="G120" s="8" t="str">
        <f t="shared" si="10"/>
        <v>49790.291</v>
      </c>
      <c r="H120" s="18">
        <f t="shared" si="11"/>
        <v>18197</v>
      </c>
      <c r="I120" s="64" t="s">
        <v>628</v>
      </c>
      <c r="J120" s="65" t="s">
        <v>629</v>
      </c>
      <c r="K120" s="64">
        <v>18197</v>
      </c>
      <c r="L120" s="64" t="s">
        <v>597</v>
      </c>
      <c r="M120" s="65" t="s">
        <v>158</v>
      </c>
      <c r="N120" s="65"/>
      <c r="O120" s="66" t="s">
        <v>305</v>
      </c>
      <c r="P120" s="66" t="s">
        <v>630</v>
      </c>
    </row>
    <row r="121" spans="1:16" ht="12.75" customHeight="1" thickBot="1" x14ac:dyDescent="0.25">
      <c r="A121" s="18" t="str">
        <f t="shared" si="6"/>
        <v> BBS 109 </v>
      </c>
      <c r="B121" s="6" t="str">
        <f t="shared" si="7"/>
        <v>I</v>
      </c>
      <c r="C121" s="18">
        <f t="shared" si="8"/>
        <v>49811.419000000002</v>
      </c>
      <c r="D121" s="8" t="str">
        <f t="shared" si="9"/>
        <v>vis</v>
      </c>
      <c r="E121" s="63">
        <f>VLOOKUP(C121,Active!C$21:E$967,3,FALSE)</f>
        <v>18213.949429397657</v>
      </c>
      <c r="F121" s="6" t="s">
        <v>137</v>
      </c>
      <c r="G121" s="8" t="str">
        <f t="shared" si="10"/>
        <v>49811.419</v>
      </c>
      <c r="H121" s="18">
        <f t="shared" si="11"/>
        <v>18214</v>
      </c>
      <c r="I121" s="64" t="s">
        <v>631</v>
      </c>
      <c r="J121" s="65" t="s">
        <v>632</v>
      </c>
      <c r="K121" s="64">
        <v>18214</v>
      </c>
      <c r="L121" s="64" t="s">
        <v>633</v>
      </c>
      <c r="M121" s="65" t="s">
        <v>158</v>
      </c>
      <c r="N121" s="65"/>
      <c r="O121" s="66" t="s">
        <v>305</v>
      </c>
      <c r="P121" s="66" t="s">
        <v>620</v>
      </c>
    </row>
    <row r="122" spans="1:16" ht="12.75" customHeight="1" thickBot="1" x14ac:dyDescent="0.25">
      <c r="A122" s="18" t="str">
        <f t="shared" si="6"/>
        <v> BBS 111 </v>
      </c>
      <c r="B122" s="6" t="str">
        <f t="shared" si="7"/>
        <v>I</v>
      </c>
      <c r="C122" s="18">
        <f t="shared" si="8"/>
        <v>50153.385000000002</v>
      </c>
      <c r="D122" s="8" t="str">
        <f t="shared" si="9"/>
        <v>vis</v>
      </c>
      <c r="E122" s="63">
        <f>VLOOKUP(C122,Active!C$21:E$967,3,FALSE)</f>
        <v>18488.951474426114</v>
      </c>
      <c r="F122" s="6" t="s">
        <v>137</v>
      </c>
      <c r="G122" s="8" t="str">
        <f t="shared" si="10"/>
        <v>50153.385</v>
      </c>
      <c r="H122" s="18">
        <f t="shared" si="11"/>
        <v>18489</v>
      </c>
      <c r="I122" s="64" t="s">
        <v>634</v>
      </c>
      <c r="J122" s="65" t="s">
        <v>635</v>
      </c>
      <c r="K122" s="64">
        <v>18489</v>
      </c>
      <c r="L122" s="64" t="s">
        <v>566</v>
      </c>
      <c r="M122" s="65" t="s">
        <v>158</v>
      </c>
      <c r="N122" s="65"/>
      <c r="O122" s="66" t="s">
        <v>305</v>
      </c>
      <c r="P122" s="66" t="s">
        <v>636</v>
      </c>
    </row>
    <row r="123" spans="1:16" ht="12.75" customHeight="1" thickBot="1" x14ac:dyDescent="0.25">
      <c r="A123" s="18" t="str">
        <f t="shared" si="6"/>
        <v> BBS 111 </v>
      </c>
      <c r="B123" s="6" t="str">
        <f t="shared" si="7"/>
        <v>I</v>
      </c>
      <c r="C123" s="18">
        <f t="shared" si="8"/>
        <v>50158.368000000002</v>
      </c>
      <c r="D123" s="8" t="str">
        <f t="shared" si="9"/>
        <v>vis</v>
      </c>
      <c r="E123" s="63">
        <f>VLOOKUP(C123,Active!C$21:E$967,3,FALSE)</f>
        <v>18492.958700847386</v>
      </c>
      <c r="F123" s="6" t="s">
        <v>137</v>
      </c>
      <c r="G123" s="8" t="str">
        <f t="shared" si="10"/>
        <v>50158.368</v>
      </c>
      <c r="H123" s="18">
        <f t="shared" si="11"/>
        <v>18493</v>
      </c>
      <c r="I123" s="64" t="s">
        <v>637</v>
      </c>
      <c r="J123" s="65" t="s">
        <v>638</v>
      </c>
      <c r="K123" s="64">
        <v>18493</v>
      </c>
      <c r="L123" s="64" t="s">
        <v>597</v>
      </c>
      <c r="M123" s="65" t="s">
        <v>158</v>
      </c>
      <c r="N123" s="65"/>
      <c r="O123" s="66" t="s">
        <v>305</v>
      </c>
      <c r="P123" s="66" t="s">
        <v>636</v>
      </c>
    </row>
    <row r="124" spans="1:16" ht="12.75" customHeight="1" thickBot="1" x14ac:dyDescent="0.25">
      <c r="A124" s="18" t="str">
        <f t="shared" si="6"/>
        <v> BBS 114 </v>
      </c>
      <c r="B124" s="6" t="str">
        <f t="shared" si="7"/>
        <v>I</v>
      </c>
      <c r="C124" s="18">
        <f t="shared" si="8"/>
        <v>50464.273000000001</v>
      </c>
      <c r="D124" s="8" t="str">
        <f t="shared" si="9"/>
        <v>vis</v>
      </c>
      <c r="E124" s="63">
        <f>VLOOKUP(C124,Active!C$21:E$967,3,FALSE)</f>
        <v>18738.961229123383</v>
      </c>
      <c r="F124" s="6" t="s">
        <v>137</v>
      </c>
      <c r="G124" s="8" t="str">
        <f t="shared" si="10"/>
        <v>50464.273</v>
      </c>
      <c r="H124" s="18">
        <f t="shared" si="11"/>
        <v>18739</v>
      </c>
      <c r="I124" s="64" t="s">
        <v>642</v>
      </c>
      <c r="J124" s="65" t="s">
        <v>643</v>
      </c>
      <c r="K124" s="64">
        <v>18739</v>
      </c>
      <c r="L124" s="64" t="s">
        <v>561</v>
      </c>
      <c r="M124" s="65" t="s">
        <v>158</v>
      </c>
      <c r="N124" s="65"/>
      <c r="O124" s="66" t="s">
        <v>313</v>
      </c>
      <c r="P124" s="66" t="s">
        <v>644</v>
      </c>
    </row>
    <row r="125" spans="1:16" ht="12.75" customHeight="1" thickBot="1" x14ac:dyDescent="0.25">
      <c r="A125" s="18" t="str">
        <f t="shared" si="6"/>
        <v> BBS 116 </v>
      </c>
      <c r="B125" s="6" t="str">
        <f t="shared" si="7"/>
        <v>I</v>
      </c>
      <c r="C125" s="18">
        <f t="shared" si="8"/>
        <v>50541.364000000001</v>
      </c>
      <c r="D125" s="8" t="str">
        <f t="shared" si="9"/>
        <v>vis</v>
      </c>
      <c r="E125" s="63">
        <f>VLOOKUP(C125,Active!C$21:E$967,3,FALSE)</f>
        <v>18800.956230536645</v>
      </c>
      <c r="F125" s="6" t="s">
        <v>137</v>
      </c>
      <c r="G125" s="8" t="str">
        <f t="shared" si="10"/>
        <v>50541.364</v>
      </c>
      <c r="H125" s="18">
        <f t="shared" si="11"/>
        <v>18801</v>
      </c>
      <c r="I125" s="64" t="s">
        <v>649</v>
      </c>
      <c r="J125" s="65" t="s">
        <v>650</v>
      </c>
      <c r="K125" s="64">
        <v>18801</v>
      </c>
      <c r="L125" s="64" t="s">
        <v>651</v>
      </c>
      <c r="M125" s="65" t="s">
        <v>436</v>
      </c>
      <c r="N125" s="65" t="s">
        <v>437</v>
      </c>
      <c r="O125" s="66" t="s">
        <v>537</v>
      </c>
      <c r="P125" s="66" t="s">
        <v>652</v>
      </c>
    </row>
    <row r="126" spans="1:16" ht="12.75" customHeight="1" thickBot="1" x14ac:dyDescent="0.25">
      <c r="A126" s="18" t="str">
        <f t="shared" si="6"/>
        <v> BBS 115 </v>
      </c>
      <c r="B126" s="6" t="str">
        <f t="shared" si="7"/>
        <v>I</v>
      </c>
      <c r="C126" s="18">
        <f t="shared" si="8"/>
        <v>50546.334000000003</v>
      </c>
      <c r="D126" s="8" t="str">
        <f t="shared" si="9"/>
        <v>vis</v>
      </c>
      <c r="E126" s="63">
        <f>VLOOKUP(C126,Active!C$21:E$967,3,FALSE)</f>
        <v>18804.95300262449</v>
      </c>
      <c r="F126" s="6" t="s">
        <v>137</v>
      </c>
      <c r="G126" s="8" t="str">
        <f t="shared" si="10"/>
        <v>50546.334</v>
      </c>
      <c r="H126" s="18">
        <f t="shared" si="11"/>
        <v>18805</v>
      </c>
      <c r="I126" s="64" t="s">
        <v>653</v>
      </c>
      <c r="J126" s="65" t="s">
        <v>654</v>
      </c>
      <c r="K126" s="64">
        <v>18805</v>
      </c>
      <c r="L126" s="64" t="s">
        <v>655</v>
      </c>
      <c r="M126" s="65" t="s">
        <v>158</v>
      </c>
      <c r="N126" s="65"/>
      <c r="O126" s="66" t="s">
        <v>305</v>
      </c>
      <c r="P126" s="66" t="s">
        <v>656</v>
      </c>
    </row>
    <row r="127" spans="1:16" ht="12.75" customHeight="1" thickBot="1" x14ac:dyDescent="0.25">
      <c r="A127" s="18" t="str">
        <f t="shared" si="6"/>
        <v> BBS 117 </v>
      </c>
      <c r="B127" s="6" t="str">
        <f t="shared" si="7"/>
        <v>I</v>
      </c>
      <c r="C127" s="18">
        <f t="shared" si="8"/>
        <v>50883.33</v>
      </c>
      <c r="D127" s="8" t="str">
        <f t="shared" si="9"/>
        <v>vis</v>
      </c>
      <c r="E127" s="63">
        <f>VLOOKUP(C127,Active!C$21:E$967,3,FALSE)</f>
        <v>19075.958275565103</v>
      </c>
      <c r="F127" s="6" t="s">
        <v>137</v>
      </c>
      <c r="G127" s="8" t="str">
        <f t="shared" si="10"/>
        <v>50883.330</v>
      </c>
      <c r="H127" s="18">
        <f t="shared" si="11"/>
        <v>19076</v>
      </c>
      <c r="I127" s="64" t="s">
        <v>657</v>
      </c>
      <c r="J127" s="65" t="s">
        <v>658</v>
      </c>
      <c r="K127" s="64">
        <v>19076</v>
      </c>
      <c r="L127" s="64" t="s">
        <v>550</v>
      </c>
      <c r="M127" s="65" t="s">
        <v>158</v>
      </c>
      <c r="N127" s="65"/>
      <c r="O127" s="66" t="s">
        <v>305</v>
      </c>
      <c r="P127" s="66" t="s">
        <v>659</v>
      </c>
    </row>
    <row r="128" spans="1:16" ht="12.75" customHeight="1" thickBot="1" x14ac:dyDescent="0.25">
      <c r="A128" s="18" t="str">
        <f t="shared" si="6"/>
        <v> BBS 117 </v>
      </c>
      <c r="B128" s="6" t="str">
        <f t="shared" si="7"/>
        <v>I</v>
      </c>
      <c r="C128" s="18">
        <f t="shared" si="8"/>
        <v>50883.332000000002</v>
      </c>
      <c r="D128" s="8" t="str">
        <f t="shared" si="9"/>
        <v>vis</v>
      </c>
      <c r="E128" s="63">
        <f>VLOOKUP(C128,Active!C$21:E$967,3,FALSE)</f>
        <v>19075.95988392409</v>
      </c>
      <c r="F128" s="6" t="s">
        <v>137</v>
      </c>
      <c r="G128" s="8" t="str">
        <f t="shared" si="10"/>
        <v>50883.332</v>
      </c>
      <c r="H128" s="18">
        <f t="shared" si="11"/>
        <v>19076</v>
      </c>
      <c r="I128" s="64" t="s">
        <v>660</v>
      </c>
      <c r="J128" s="65" t="s">
        <v>661</v>
      </c>
      <c r="K128" s="64">
        <v>19076</v>
      </c>
      <c r="L128" s="64" t="s">
        <v>587</v>
      </c>
      <c r="M128" s="65" t="s">
        <v>158</v>
      </c>
      <c r="N128" s="65"/>
      <c r="O128" s="66" t="s">
        <v>313</v>
      </c>
      <c r="P128" s="66" t="s">
        <v>659</v>
      </c>
    </row>
    <row r="129" spans="1:16" ht="12.75" customHeight="1" thickBot="1" x14ac:dyDescent="0.25">
      <c r="A129" s="18" t="str">
        <f t="shared" si="6"/>
        <v> BBS 119 </v>
      </c>
      <c r="B129" s="6" t="str">
        <f t="shared" si="7"/>
        <v>I</v>
      </c>
      <c r="C129" s="18">
        <f t="shared" si="8"/>
        <v>51088.51</v>
      </c>
      <c r="D129" s="8" t="str">
        <f t="shared" si="9"/>
        <v>vis</v>
      </c>
      <c r="E129" s="63">
        <f>VLOOKUP(C129,Active!C$21:E$967,3,FALSE)</f>
        <v>19240.959824253972</v>
      </c>
      <c r="F129" s="6" t="s">
        <v>137</v>
      </c>
      <c r="G129" s="8" t="str">
        <f t="shared" si="10"/>
        <v>51088.510</v>
      </c>
      <c r="H129" s="18">
        <f t="shared" si="11"/>
        <v>19241</v>
      </c>
      <c r="I129" s="64" t="s">
        <v>662</v>
      </c>
      <c r="J129" s="65" t="s">
        <v>663</v>
      </c>
      <c r="K129" s="64">
        <v>19241</v>
      </c>
      <c r="L129" s="64" t="s">
        <v>587</v>
      </c>
      <c r="M129" s="65" t="s">
        <v>158</v>
      </c>
      <c r="N129" s="65"/>
      <c r="O129" s="66" t="s">
        <v>313</v>
      </c>
      <c r="P129" s="66" t="s">
        <v>664</v>
      </c>
    </row>
    <row r="130" spans="1:16" ht="12.75" customHeight="1" thickBot="1" x14ac:dyDescent="0.25">
      <c r="A130" s="18" t="str">
        <f t="shared" si="6"/>
        <v> BBS 120 </v>
      </c>
      <c r="B130" s="6" t="str">
        <f t="shared" si="7"/>
        <v>I</v>
      </c>
      <c r="C130" s="18">
        <f t="shared" si="8"/>
        <v>51251.398999999998</v>
      </c>
      <c r="D130" s="8" t="str">
        <f t="shared" si="9"/>
        <v>vis</v>
      </c>
      <c r="E130" s="63">
        <f>VLOOKUP(C130,Active!C$21:E$967,3,FALSE)</f>
        <v>19371.951817939422</v>
      </c>
      <c r="F130" s="6" t="s">
        <v>137</v>
      </c>
      <c r="G130" s="8" t="str">
        <f t="shared" si="10"/>
        <v>51251.399</v>
      </c>
      <c r="H130" s="18">
        <f t="shared" si="11"/>
        <v>19372</v>
      </c>
      <c r="I130" s="64" t="s">
        <v>665</v>
      </c>
      <c r="J130" s="65" t="s">
        <v>666</v>
      </c>
      <c r="K130" s="64">
        <v>19372</v>
      </c>
      <c r="L130" s="64" t="s">
        <v>566</v>
      </c>
      <c r="M130" s="65" t="s">
        <v>158</v>
      </c>
      <c r="N130" s="65"/>
      <c r="O130" s="66" t="s">
        <v>313</v>
      </c>
      <c r="P130" s="66" t="s">
        <v>667</v>
      </c>
    </row>
    <row r="131" spans="1:16" ht="12.75" customHeight="1" thickBot="1" x14ac:dyDescent="0.25">
      <c r="A131" s="18" t="str">
        <f t="shared" si="6"/>
        <v>IBVS 5224 </v>
      </c>
      <c r="B131" s="6" t="str">
        <f t="shared" si="7"/>
        <v>I</v>
      </c>
      <c r="C131" s="18">
        <f t="shared" si="8"/>
        <v>51922.888899999998</v>
      </c>
      <c r="D131" s="8" t="str">
        <f t="shared" si="9"/>
        <v>vis</v>
      </c>
      <c r="E131" s="63">
        <f>VLOOKUP(C131,Active!C$21:E$967,3,FALSE)</f>
        <v>19911.950226307366</v>
      </c>
      <c r="F131" s="6" t="s">
        <v>137</v>
      </c>
      <c r="G131" s="8" t="str">
        <f t="shared" si="10"/>
        <v>51922.8889</v>
      </c>
      <c r="H131" s="18">
        <f t="shared" si="11"/>
        <v>19912</v>
      </c>
      <c r="I131" s="64" t="s">
        <v>672</v>
      </c>
      <c r="J131" s="65" t="s">
        <v>673</v>
      </c>
      <c r="K131" s="64">
        <v>19912</v>
      </c>
      <c r="L131" s="64" t="s">
        <v>674</v>
      </c>
      <c r="M131" s="65" t="s">
        <v>436</v>
      </c>
      <c r="N131" s="65" t="s">
        <v>437</v>
      </c>
      <c r="O131" s="66" t="s">
        <v>675</v>
      </c>
      <c r="P131" s="67" t="s">
        <v>676</v>
      </c>
    </row>
    <row r="132" spans="1:16" ht="12.75" customHeight="1" thickBot="1" x14ac:dyDescent="0.25">
      <c r="A132" s="18" t="str">
        <f t="shared" si="6"/>
        <v> BBS 129 </v>
      </c>
      <c r="B132" s="6" t="str">
        <f t="shared" si="7"/>
        <v>I</v>
      </c>
      <c r="C132" s="18">
        <f t="shared" si="8"/>
        <v>52655.313000000002</v>
      </c>
      <c r="D132" s="8" t="str">
        <f t="shared" si="9"/>
        <v>vis</v>
      </c>
      <c r="E132" s="63">
        <f>VLOOKUP(C132,Active!C$21:E$967,3,FALSE)</f>
        <v>20500.950668831261</v>
      </c>
      <c r="F132" s="6" t="s">
        <v>137</v>
      </c>
      <c r="G132" s="8" t="str">
        <f t="shared" si="10"/>
        <v>52655.3130</v>
      </c>
      <c r="H132" s="18">
        <f t="shared" si="11"/>
        <v>20501</v>
      </c>
      <c r="I132" s="64" t="s">
        <v>697</v>
      </c>
      <c r="J132" s="65" t="s">
        <v>698</v>
      </c>
      <c r="K132" s="64">
        <v>20501</v>
      </c>
      <c r="L132" s="64" t="s">
        <v>699</v>
      </c>
      <c r="M132" s="65" t="s">
        <v>436</v>
      </c>
      <c r="N132" s="65" t="s">
        <v>437</v>
      </c>
      <c r="O132" s="66" t="s">
        <v>529</v>
      </c>
      <c r="P132" s="66" t="s">
        <v>700</v>
      </c>
    </row>
    <row r="133" spans="1:16" ht="12.75" customHeight="1" thickBot="1" x14ac:dyDescent="0.25">
      <c r="A133" s="18" t="str">
        <f t="shared" si="6"/>
        <v> BBS 129 </v>
      </c>
      <c r="B133" s="6" t="str">
        <f t="shared" si="7"/>
        <v>II</v>
      </c>
      <c r="C133" s="18">
        <f t="shared" si="8"/>
        <v>52719.357000000004</v>
      </c>
      <c r="D133" s="8" t="str">
        <f t="shared" si="9"/>
        <v>vis</v>
      </c>
      <c r="E133" s="63">
        <f>VLOOKUP(C133,Active!C$21:E$967,3,FALSE)</f>
        <v>20552.45354037932</v>
      </c>
      <c r="F133" s="6" t="s">
        <v>137</v>
      </c>
      <c r="G133" s="8" t="str">
        <f t="shared" si="10"/>
        <v>52719.357</v>
      </c>
      <c r="H133" s="18">
        <f t="shared" si="11"/>
        <v>20552.5</v>
      </c>
      <c r="I133" s="64" t="s">
        <v>701</v>
      </c>
      <c r="J133" s="65" t="s">
        <v>702</v>
      </c>
      <c r="K133" s="64">
        <v>20552.5</v>
      </c>
      <c r="L133" s="64" t="s">
        <v>655</v>
      </c>
      <c r="M133" s="65" t="s">
        <v>436</v>
      </c>
      <c r="N133" s="65" t="s">
        <v>437</v>
      </c>
      <c r="O133" s="66" t="s">
        <v>529</v>
      </c>
      <c r="P133" s="66" t="s">
        <v>700</v>
      </c>
    </row>
    <row r="134" spans="1:16" ht="12.75" customHeight="1" thickBot="1" x14ac:dyDescent="0.25">
      <c r="A134" s="18" t="str">
        <f t="shared" si="6"/>
        <v>IBVS 5493 </v>
      </c>
      <c r="B134" s="6" t="str">
        <f t="shared" si="7"/>
        <v>I</v>
      </c>
      <c r="C134" s="18">
        <f t="shared" si="8"/>
        <v>52964.945200000002</v>
      </c>
      <c r="D134" s="8" t="str">
        <f t="shared" si="9"/>
        <v>vis</v>
      </c>
      <c r="E134" s="63">
        <f>VLOOKUP(C134,Active!C$21:E$967,3,FALSE)</f>
        <v>20749.950534919295</v>
      </c>
      <c r="F134" s="6" t="s">
        <v>137</v>
      </c>
      <c r="G134" s="8" t="str">
        <f t="shared" si="10"/>
        <v>52964.9452</v>
      </c>
      <c r="H134" s="18">
        <f t="shared" si="11"/>
        <v>20750</v>
      </c>
      <c r="I134" s="64" t="s">
        <v>703</v>
      </c>
      <c r="J134" s="65" t="s">
        <v>704</v>
      </c>
      <c r="K134" s="64">
        <v>20750</v>
      </c>
      <c r="L134" s="64" t="s">
        <v>705</v>
      </c>
      <c r="M134" s="65" t="s">
        <v>436</v>
      </c>
      <c r="N134" s="65" t="s">
        <v>437</v>
      </c>
      <c r="O134" s="66" t="s">
        <v>675</v>
      </c>
      <c r="P134" s="67" t="s">
        <v>706</v>
      </c>
    </row>
    <row r="135" spans="1:16" ht="12.75" customHeight="1" thickBot="1" x14ac:dyDescent="0.25">
      <c r="A135" s="18" t="str">
        <f t="shared" si="6"/>
        <v> BBS 130 </v>
      </c>
      <c r="B135" s="6" t="str">
        <f t="shared" si="7"/>
        <v>I</v>
      </c>
      <c r="C135" s="18">
        <f t="shared" si="8"/>
        <v>52978.627999999997</v>
      </c>
      <c r="D135" s="8" t="str">
        <f t="shared" si="9"/>
        <v>vis</v>
      </c>
      <c r="E135" s="63">
        <f>VLOOKUP(C135,Active!C$21:E$967,3,FALSE)</f>
        <v>20760.953962107124</v>
      </c>
      <c r="F135" s="6" t="s">
        <v>137</v>
      </c>
      <c r="G135" s="8" t="str">
        <f t="shared" si="10"/>
        <v>52978.628</v>
      </c>
      <c r="H135" s="18">
        <f t="shared" si="11"/>
        <v>20761</v>
      </c>
      <c r="I135" s="64" t="s">
        <v>707</v>
      </c>
      <c r="J135" s="65" t="s">
        <v>708</v>
      </c>
      <c r="K135" s="64">
        <v>20761</v>
      </c>
      <c r="L135" s="64" t="s">
        <v>577</v>
      </c>
      <c r="M135" s="65" t="s">
        <v>158</v>
      </c>
      <c r="N135" s="65"/>
      <c r="O135" s="66" t="s">
        <v>313</v>
      </c>
      <c r="P135" s="66" t="s">
        <v>709</v>
      </c>
    </row>
    <row r="136" spans="1:16" ht="12.75" customHeight="1" thickBot="1" x14ac:dyDescent="0.25">
      <c r="A136" s="18" t="str">
        <f t="shared" si="6"/>
        <v>OEJV 0074 </v>
      </c>
      <c r="B136" s="6" t="str">
        <f t="shared" si="7"/>
        <v>I</v>
      </c>
      <c r="C136" s="18">
        <f t="shared" si="8"/>
        <v>53079.346149999998</v>
      </c>
      <c r="D136" s="8" t="str">
        <f t="shared" si="9"/>
        <v>vis</v>
      </c>
      <c r="E136" s="63">
        <f>VLOOKUP(C136,Active!C$21:E$967,3,FALSE)</f>
        <v>20841.949433064714</v>
      </c>
      <c r="F136" s="6" t="s">
        <v>137</v>
      </c>
      <c r="G136" s="8" t="str">
        <f t="shared" si="10"/>
        <v>53079.34615</v>
      </c>
      <c r="H136" s="18">
        <f t="shared" si="11"/>
        <v>20842</v>
      </c>
      <c r="I136" s="64" t="s">
        <v>710</v>
      </c>
      <c r="J136" s="65" t="s">
        <v>711</v>
      </c>
      <c r="K136" s="64">
        <v>20842</v>
      </c>
      <c r="L136" s="64" t="s">
        <v>712</v>
      </c>
      <c r="M136" s="65" t="s">
        <v>688</v>
      </c>
      <c r="N136" s="65" t="s">
        <v>129</v>
      </c>
      <c r="O136" s="66" t="s">
        <v>713</v>
      </c>
      <c r="P136" s="67" t="s">
        <v>714</v>
      </c>
    </row>
    <row r="137" spans="1:16" ht="12.75" customHeight="1" thickBot="1" x14ac:dyDescent="0.25">
      <c r="A137" s="18" t="str">
        <f t="shared" si="6"/>
        <v>IBVS 5809 </v>
      </c>
      <c r="B137" s="6" t="str">
        <f t="shared" si="7"/>
        <v>II</v>
      </c>
      <c r="C137" s="18">
        <f t="shared" si="8"/>
        <v>53300.069799999997</v>
      </c>
      <c r="D137" s="8" t="str">
        <f t="shared" si="9"/>
        <v>vis</v>
      </c>
      <c r="E137" s="63">
        <f>VLOOKUP(C137,Active!C$21:E$967,3,FALSE)</f>
        <v>21019.450866353825</v>
      </c>
      <c r="F137" s="6" t="s">
        <v>137</v>
      </c>
      <c r="G137" s="8" t="str">
        <f t="shared" si="10"/>
        <v>53300.0698</v>
      </c>
      <c r="H137" s="18">
        <f t="shared" si="11"/>
        <v>21019.5</v>
      </c>
      <c r="I137" s="64" t="s">
        <v>715</v>
      </c>
      <c r="J137" s="65" t="s">
        <v>716</v>
      </c>
      <c r="K137" s="64">
        <v>21019.5</v>
      </c>
      <c r="L137" s="64" t="s">
        <v>717</v>
      </c>
      <c r="M137" s="65" t="s">
        <v>688</v>
      </c>
      <c r="N137" s="65" t="s">
        <v>137</v>
      </c>
      <c r="O137" s="66" t="s">
        <v>718</v>
      </c>
      <c r="P137" s="67" t="s">
        <v>719</v>
      </c>
    </row>
    <row r="138" spans="1:16" ht="12.75" customHeight="1" thickBot="1" x14ac:dyDescent="0.25">
      <c r="A138" s="18" t="str">
        <f t="shared" si="6"/>
        <v>IBVS 5809 </v>
      </c>
      <c r="B138" s="6" t="str">
        <f t="shared" si="7"/>
        <v>I</v>
      </c>
      <c r="C138" s="18">
        <f t="shared" si="8"/>
        <v>53300.688000000002</v>
      </c>
      <c r="D138" s="8" t="str">
        <f t="shared" si="9"/>
        <v>vis</v>
      </c>
      <c r="E138" s="63">
        <f>VLOOKUP(C138,Active!C$21:E$967,3,FALSE)</f>
        <v>21019.948010117354</v>
      </c>
      <c r="F138" s="6" t="s">
        <v>137</v>
      </c>
      <c r="G138" s="8" t="str">
        <f t="shared" si="10"/>
        <v>53300.688</v>
      </c>
      <c r="H138" s="18">
        <f t="shared" si="11"/>
        <v>21020</v>
      </c>
      <c r="I138" s="64" t="s">
        <v>720</v>
      </c>
      <c r="J138" s="65" t="s">
        <v>721</v>
      </c>
      <c r="K138" s="64">
        <v>21020</v>
      </c>
      <c r="L138" s="64" t="s">
        <v>722</v>
      </c>
      <c r="M138" s="65" t="s">
        <v>688</v>
      </c>
      <c r="N138" s="65" t="s">
        <v>137</v>
      </c>
      <c r="O138" s="66" t="s">
        <v>718</v>
      </c>
      <c r="P138" s="67" t="s">
        <v>719</v>
      </c>
    </row>
    <row r="139" spans="1:16" ht="12.75" customHeight="1" thickBot="1" x14ac:dyDescent="0.25">
      <c r="A139" s="18" t="str">
        <f t="shared" ref="A139:A202" si="12">P139</f>
        <v>IBVS 5809 </v>
      </c>
      <c r="B139" s="6" t="str">
        <f t="shared" ref="B139:B202" si="13">IF(H139=INT(H139),"I","II")</f>
        <v>II</v>
      </c>
      <c r="C139" s="18">
        <f t="shared" ref="C139:C202" si="14">1*G139</f>
        <v>53301.302000000003</v>
      </c>
      <c r="D139" s="8" t="str">
        <f t="shared" ref="D139:D202" si="15">VLOOKUP(F139,I$1:J$5,2,FALSE)</f>
        <v>vis</v>
      </c>
      <c r="E139" s="63">
        <f>VLOOKUP(C139,Active!C$21:E$967,3,FALSE)</f>
        <v>21020.441776326999</v>
      </c>
      <c r="F139" s="6" t="s">
        <v>137</v>
      </c>
      <c r="G139" s="8" t="str">
        <f t="shared" ref="G139:G202" si="16">MID(I139,3,LEN(I139)-3)</f>
        <v>53301.302</v>
      </c>
      <c r="H139" s="18">
        <f t="shared" ref="H139:H202" si="17">1*K139</f>
        <v>21020.5</v>
      </c>
      <c r="I139" s="64" t="s">
        <v>723</v>
      </c>
      <c r="J139" s="65" t="s">
        <v>724</v>
      </c>
      <c r="K139" s="64">
        <v>21020.5</v>
      </c>
      <c r="L139" s="64" t="s">
        <v>725</v>
      </c>
      <c r="M139" s="65" t="s">
        <v>688</v>
      </c>
      <c r="N139" s="65" t="s">
        <v>137</v>
      </c>
      <c r="O139" s="66" t="s">
        <v>718</v>
      </c>
      <c r="P139" s="67" t="s">
        <v>719</v>
      </c>
    </row>
    <row r="140" spans="1:16" ht="12.75" customHeight="1" thickBot="1" x14ac:dyDescent="0.25">
      <c r="A140" s="18" t="str">
        <f t="shared" si="12"/>
        <v>IBVS 5809 </v>
      </c>
      <c r="B140" s="6" t="str">
        <f t="shared" si="13"/>
        <v>I</v>
      </c>
      <c r="C140" s="18">
        <f t="shared" si="14"/>
        <v>53301.935700000002</v>
      </c>
      <c r="D140" s="8" t="str">
        <f t="shared" si="15"/>
        <v>vis</v>
      </c>
      <c r="E140" s="63">
        <f>VLOOKUP(C140,Active!C$21:E$967,3,FALSE)</f>
        <v>21020.951384872686</v>
      </c>
      <c r="F140" s="6" t="s">
        <v>137</v>
      </c>
      <c r="G140" s="8" t="str">
        <f t="shared" si="16"/>
        <v>53301.9357</v>
      </c>
      <c r="H140" s="18">
        <f t="shared" si="17"/>
        <v>21021</v>
      </c>
      <c r="I140" s="64" t="s">
        <v>726</v>
      </c>
      <c r="J140" s="65" t="s">
        <v>727</v>
      </c>
      <c r="K140" s="64">
        <v>21021</v>
      </c>
      <c r="L140" s="64" t="s">
        <v>696</v>
      </c>
      <c r="M140" s="65" t="s">
        <v>688</v>
      </c>
      <c r="N140" s="65" t="s">
        <v>137</v>
      </c>
      <c r="O140" s="66" t="s">
        <v>718</v>
      </c>
      <c r="P140" s="67" t="s">
        <v>719</v>
      </c>
    </row>
    <row r="141" spans="1:16" ht="12.75" customHeight="1" thickBot="1" x14ac:dyDescent="0.25">
      <c r="A141" s="18" t="str">
        <f t="shared" si="12"/>
        <v>IBVS 5809 </v>
      </c>
      <c r="B141" s="6" t="str">
        <f t="shared" si="13"/>
        <v>I</v>
      </c>
      <c r="C141" s="18">
        <f t="shared" si="14"/>
        <v>53303.1783</v>
      </c>
      <c r="D141" s="8" t="str">
        <f t="shared" si="15"/>
        <v>vis</v>
      </c>
      <c r="E141" s="63">
        <f>VLOOKUP(C141,Active!C$21:E$967,3,FALSE)</f>
        <v>21021.950658312591</v>
      </c>
      <c r="F141" s="6" t="s">
        <v>137</v>
      </c>
      <c r="G141" s="8" t="str">
        <f t="shared" si="16"/>
        <v>53303.1783</v>
      </c>
      <c r="H141" s="18">
        <f t="shared" si="17"/>
        <v>21022</v>
      </c>
      <c r="I141" s="64" t="s">
        <v>728</v>
      </c>
      <c r="J141" s="65" t="s">
        <v>729</v>
      </c>
      <c r="K141" s="64">
        <v>21022</v>
      </c>
      <c r="L141" s="64" t="s">
        <v>730</v>
      </c>
      <c r="M141" s="65" t="s">
        <v>688</v>
      </c>
      <c r="N141" s="65" t="s">
        <v>137</v>
      </c>
      <c r="O141" s="66" t="s">
        <v>718</v>
      </c>
      <c r="P141" s="67" t="s">
        <v>719</v>
      </c>
    </row>
    <row r="142" spans="1:16" ht="12.75" customHeight="1" thickBot="1" x14ac:dyDescent="0.25">
      <c r="A142" s="18" t="str">
        <f t="shared" si="12"/>
        <v>IBVS 5653 </v>
      </c>
      <c r="B142" s="6" t="str">
        <f t="shared" si="13"/>
        <v>I</v>
      </c>
      <c r="C142" s="18">
        <f t="shared" si="14"/>
        <v>53385.2428</v>
      </c>
      <c r="D142" s="8" t="str">
        <f t="shared" si="15"/>
        <v>vis</v>
      </c>
      <c r="E142" s="63">
        <f>VLOOKUP(C142,Active!C$21:E$967,3,FALSE)</f>
        <v>21087.945246441934</v>
      </c>
      <c r="F142" s="6" t="s">
        <v>137</v>
      </c>
      <c r="G142" s="8" t="str">
        <f t="shared" si="16"/>
        <v>53385.2428</v>
      </c>
      <c r="H142" s="18">
        <f t="shared" si="17"/>
        <v>21088</v>
      </c>
      <c r="I142" s="64" t="s">
        <v>738</v>
      </c>
      <c r="J142" s="65" t="s">
        <v>739</v>
      </c>
      <c r="K142" s="64">
        <v>21088</v>
      </c>
      <c r="L142" s="64" t="s">
        <v>740</v>
      </c>
      <c r="M142" s="65" t="s">
        <v>436</v>
      </c>
      <c r="N142" s="65" t="s">
        <v>437</v>
      </c>
      <c r="O142" s="66" t="s">
        <v>741</v>
      </c>
      <c r="P142" s="67" t="s">
        <v>742</v>
      </c>
    </row>
    <row r="143" spans="1:16" ht="12.75" customHeight="1" thickBot="1" x14ac:dyDescent="0.25">
      <c r="A143" s="18" t="str">
        <f t="shared" si="12"/>
        <v>OEJV 0074 </v>
      </c>
      <c r="B143" s="6" t="str">
        <f t="shared" si="13"/>
        <v>I</v>
      </c>
      <c r="C143" s="18">
        <f t="shared" si="14"/>
        <v>53763.270629999999</v>
      </c>
      <c r="D143" s="8" t="str">
        <f t="shared" si="15"/>
        <v>vis</v>
      </c>
      <c r="E143" s="63">
        <f>VLOOKUP(C143,Active!C$21:E$967,3,FALSE)</f>
        <v>21391.947475691824</v>
      </c>
      <c r="F143" s="6" t="s">
        <v>137</v>
      </c>
      <c r="G143" s="8" t="str">
        <f t="shared" si="16"/>
        <v>53763.27063</v>
      </c>
      <c r="H143" s="18">
        <f t="shared" si="17"/>
        <v>21392</v>
      </c>
      <c r="I143" s="64" t="s">
        <v>752</v>
      </c>
      <c r="J143" s="65" t="s">
        <v>753</v>
      </c>
      <c r="K143" s="64">
        <v>21392</v>
      </c>
      <c r="L143" s="64" t="s">
        <v>754</v>
      </c>
      <c r="M143" s="65" t="s">
        <v>688</v>
      </c>
      <c r="N143" s="65" t="s">
        <v>755</v>
      </c>
      <c r="O143" s="66" t="s">
        <v>756</v>
      </c>
      <c r="P143" s="67" t="s">
        <v>714</v>
      </c>
    </row>
    <row r="144" spans="1:16" ht="12.75" customHeight="1" thickBot="1" x14ac:dyDescent="0.25">
      <c r="A144" s="18" t="str">
        <f t="shared" si="12"/>
        <v>BAVM 186 </v>
      </c>
      <c r="B144" s="6" t="str">
        <f t="shared" si="13"/>
        <v>I</v>
      </c>
      <c r="C144" s="18">
        <f t="shared" si="14"/>
        <v>54141.297100000003</v>
      </c>
      <c r="D144" s="8" t="str">
        <f t="shared" si="15"/>
        <v>vis</v>
      </c>
      <c r="E144" s="63">
        <f>VLOOKUP(C144,Active!C$21:E$967,3,FALSE)</f>
        <v>21695.948611257609</v>
      </c>
      <c r="F144" s="6" t="s">
        <v>137</v>
      </c>
      <c r="G144" s="8" t="str">
        <f t="shared" si="16"/>
        <v>54141.2971</v>
      </c>
      <c r="H144" s="18">
        <f t="shared" si="17"/>
        <v>21696</v>
      </c>
      <c r="I144" s="64" t="s">
        <v>769</v>
      </c>
      <c r="J144" s="65" t="s">
        <v>770</v>
      </c>
      <c r="K144" s="64">
        <v>21696</v>
      </c>
      <c r="L144" s="64" t="s">
        <v>771</v>
      </c>
      <c r="M144" s="65" t="s">
        <v>688</v>
      </c>
      <c r="N144" s="65" t="s">
        <v>772</v>
      </c>
      <c r="O144" s="66" t="s">
        <v>773</v>
      </c>
      <c r="P144" s="67" t="s">
        <v>774</v>
      </c>
    </row>
    <row r="145" spans="1:16" ht="12.75" customHeight="1" thickBot="1" x14ac:dyDescent="0.25">
      <c r="A145" s="18" t="str">
        <f t="shared" si="12"/>
        <v>JAAVSO 36(2);171 </v>
      </c>
      <c r="B145" s="6" t="str">
        <f t="shared" si="13"/>
        <v>I</v>
      </c>
      <c r="C145" s="18">
        <f t="shared" si="14"/>
        <v>54485.746500000001</v>
      </c>
      <c r="D145" s="8" t="str">
        <f t="shared" si="15"/>
        <v>vis</v>
      </c>
      <c r="E145" s="63">
        <f>VLOOKUP(C145,Active!C$21:E$967,3,FALSE)</f>
        <v>21972.947755642792</v>
      </c>
      <c r="F145" s="6" t="s">
        <v>137</v>
      </c>
      <c r="G145" s="8" t="str">
        <f t="shared" si="16"/>
        <v>54485.7465</v>
      </c>
      <c r="H145" s="18">
        <f t="shared" si="17"/>
        <v>21973</v>
      </c>
      <c r="I145" s="64" t="s">
        <v>784</v>
      </c>
      <c r="J145" s="65" t="s">
        <v>785</v>
      </c>
      <c r="K145" s="64" t="s">
        <v>786</v>
      </c>
      <c r="L145" s="64" t="s">
        <v>787</v>
      </c>
      <c r="M145" s="65" t="s">
        <v>688</v>
      </c>
      <c r="N145" s="65" t="s">
        <v>689</v>
      </c>
      <c r="O145" s="66" t="s">
        <v>737</v>
      </c>
      <c r="P145" s="67" t="s">
        <v>788</v>
      </c>
    </row>
    <row r="146" spans="1:16" ht="12.75" customHeight="1" thickBot="1" x14ac:dyDescent="0.25">
      <c r="A146" s="18" t="str">
        <f t="shared" si="12"/>
        <v>IBVS 5938 </v>
      </c>
      <c r="B146" s="6" t="str">
        <f t="shared" si="13"/>
        <v>I</v>
      </c>
      <c r="C146" s="18">
        <f t="shared" si="14"/>
        <v>54857.549800000001</v>
      </c>
      <c r="D146" s="8" t="str">
        <f t="shared" si="15"/>
        <v>vis</v>
      </c>
      <c r="E146" s="63">
        <f>VLOOKUP(C146,Active!C$21:E$967,3,FALSE)</f>
        <v>22271.944345503562</v>
      </c>
      <c r="F146" s="6" t="s">
        <v>137</v>
      </c>
      <c r="G146" s="8" t="str">
        <f t="shared" si="16"/>
        <v>54857.5498</v>
      </c>
      <c r="H146" s="18">
        <f t="shared" si="17"/>
        <v>22272</v>
      </c>
      <c r="I146" s="64" t="s">
        <v>789</v>
      </c>
      <c r="J146" s="65" t="s">
        <v>790</v>
      </c>
      <c r="K146" s="64" t="s">
        <v>791</v>
      </c>
      <c r="L146" s="64" t="s">
        <v>792</v>
      </c>
      <c r="M146" s="65" t="s">
        <v>688</v>
      </c>
      <c r="N146" s="65" t="s">
        <v>137</v>
      </c>
      <c r="O146" s="66" t="s">
        <v>690</v>
      </c>
      <c r="P146" s="67" t="s">
        <v>793</v>
      </c>
    </row>
    <row r="147" spans="1:16" ht="12.75" customHeight="1" thickBot="1" x14ac:dyDescent="0.25">
      <c r="A147" s="18" t="str">
        <f t="shared" si="12"/>
        <v>BAVM 214 </v>
      </c>
      <c r="B147" s="6" t="str">
        <f t="shared" si="13"/>
        <v>I</v>
      </c>
      <c r="C147" s="18">
        <f t="shared" si="14"/>
        <v>54861.280100000004</v>
      </c>
      <c r="D147" s="8" t="str">
        <f t="shared" si="15"/>
        <v>vis</v>
      </c>
      <c r="E147" s="63">
        <f>VLOOKUP(C147,Active!C$21:E$967,3,FALSE)</f>
        <v>22274.944176272031</v>
      </c>
      <c r="F147" s="6" t="s">
        <v>137</v>
      </c>
      <c r="G147" s="8" t="str">
        <f t="shared" si="16"/>
        <v>54861.2801</v>
      </c>
      <c r="H147" s="18">
        <f t="shared" si="17"/>
        <v>22275</v>
      </c>
      <c r="I147" s="64" t="s">
        <v>794</v>
      </c>
      <c r="J147" s="65" t="s">
        <v>795</v>
      </c>
      <c r="K147" s="64" t="s">
        <v>796</v>
      </c>
      <c r="L147" s="64" t="s">
        <v>797</v>
      </c>
      <c r="M147" s="65" t="s">
        <v>688</v>
      </c>
      <c r="N147" s="65" t="s">
        <v>798</v>
      </c>
      <c r="O147" s="66" t="s">
        <v>799</v>
      </c>
      <c r="P147" s="67" t="s">
        <v>800</v>
      </c>
    </row>
    <row r="148" spans="1:16" ht="12.75" customHeight="1" thickBot="1" x14ac:dyDescent="0.25">
      <c r="A148" s="18" t="str">
        <f t="shared" si="12"/>
        <v>BAVM 209 </v>
      </c>
      <c r="B148" s="6" t="str">
        <f t="shared" si="13"/>
        <v>I</v>
      </c>
      <c r="C148" s="18">
        <f t="shared" si="14"/>
        <v>54861.280400000003</v>
      </c>
      <c r="D148" s="8" t="str">
        <f t="shared" si="15"/>
        <v>vis</v>
      </c>
      <c r="E148" s="63">
        <f>VLOOKUP(C148,Active!C$21:E$967,3,FALSE)</f>
        <v>22274.94441752588</v>
      </c>
      <c r="F148" s="6" t="s">
        <v>137</v>
      </c>
      <c r="G148" s="8" t="str">
        <f t="shared" si="16"/>
        <v>54861.2804</v>
      </c>
      <c r="H148" s="18">
        <f t="shared" si="17"/>
        <v>22275</v>
      </c>
      <c r="I148" s="64" t="s">
        <v>801</v>
      </c>
      <c r="J148" s="65" t="s">
        <v>795</v>
      </c>
      <c r="K148" s="64" t="s">
        <v>796</v>
      </c>
      <c r="L148" s="64" t="s">
        <v>802</v>
      </c>
      <c r="M148" s="65" t="s">
        <v>688</v>
      </c>
      <c r="N148" s="65" t="s">
        <v>803</v>
      </c>
      <c r="O148" s="66" t="s">
        <v>804</v>
      </c>
      <c r="P148" s="67" t="s">
        <v>805</v>
      </c>
    </row>
    <row r="149" spans="1:16" ht="12.75" customHeight="1" thickBot="1" x14ac:dyDescent="0.25">
      <c r="A149" s="18" t="str">
        <f t="shared" si="12"/>
        <v>IBVS 5929 </v>
      </c>
      <c r="B149" s="6" t="str">
        <f t="shared" si="13"/>
        <v>I</v>
      </c>
      <c r="C149" s="18">
        <f t="shared" si="14"/>
        <v>54888.637199999997</v>
      </c>
      <c r="D149" s="8" t="str">
        <f t="shared" si="15"/>
        <v>vis</v>
      </c>
      <c r="E149" s="63">
        <f>VLOOKUP(C149,Active!C$21:E$967,3,FALSE)</f>
        <v>22296.944195121992</v>
      </c>
      <c r="F149" s="6" t="s">
        <v>137</v>
      </c>
      <c r="G149" s="8" t="str">
        <f t="shared" si="16"/>
        <v>54888.6372</v>
      </c>
      <c r="H149" s="18">
        <f t="shared" si="17"/>
        <v>22297</v>
      </c>
      <c r="I149" s="64" t="s">
        <v>806</v>
      </c>
      <c r="J149" s="65" t="s">
        <v>807</v>
      </c>
      <c r="K149" s="64" t="s">
        <v>808</v>
      </c>
      <c r="L149" s="64" t="s">
        <v>797</v>
      </c>
      <c r="M149" s="65" t="s">
        <v>688</v>
      </c>
      <c r="N149" s="65" t="s">
        <v>129</v>
      </c>
      <c r="O149" s="66" t="s">
        <v>675</v>
      </c>
      <c r="P149" s="67" t="s">
        <v>809</v>
      </c>
    </row>
    <row r="150" spans="1:16" ht="12.75" customHeight="1" thickBot="1" x14ac:dyDescent="0.25">
      <c r="A150" s="18" t="str">
        <f t="shared" si="12"/>
        <v> JAAVSO 38;120 </v>
      </c>
      <c r="B150" s="6" t="str">
        <f t="shared" si="13"/>
        <v>I</v>
      </c>
      <c r="C150" s="18">
        <f t="shared" si="14"/>
        <v>55210.7045</v>
      </c>
      <c r="D150" s="8" t="str">
        <f t="shared" si="15"/>
        <v>vis</v>
      </c>
      <c r="E150" s="63">
        <f>VLOOKUP(C150,Active!C$21:E$967,3,FALSE)</f>
        <v>22555.94411364253</v>
      </c>
      <c r="F150" s="6" t="s">
        <v>137</v>
      </c>
      <c r="G150" s="8" t="str">
        <f t="shared" si="16"/>
        <v>55210.7045</v>
      </c>
      <c r="H150" s="18">
        <f t="shared" si="17"/>
        <v>22556</v>
      </c>
      <c r="I150" s="64" t="s">
        <v>810</v>
      </c>
      <c r="J150" s="65" t="s">
        <v>811</v>
      </c>
      <c r="K150" s="64" t="s">
        <v>812</v>
      </c>
      <c r="L150" s="64" t="s">
        <v>813</v>
      </c>
      <c r="M150" s="65" t="s">
        <v>688</v>
      </c>
      <c r="N150" s="65" t="s">
        <v>689</v>
      </c>
      <c r="O150" s="66" t="s">
        <v>387</v>
      </c>
      <c r="P150" s="66" t="s">
        <v>814</v>
      </c>
    </row>
    <row r="151" spans="1:16" ht="12.75" customHeight="1" thickBot="1" x14ac:dyDescent="0.25">
      <c r="A151" s="18" t="str">
        <f t="shared" si="12"/>
        <v> JAAVSO 39;94 </v>
      </c>
      <c r="B151" s="6" t="str">
        <f t="shared" si="13"/>
        <v>I</v>
      </c>
      <c r="C151" s="18">
        <f t="shared" si="14"/>
        <v>55271.637999999999</v>
      </c>
      <c r="D151" s="8" t="str">
        <f t="shared" si="15"/>
        <v>vis</v>
      </c>
      <c r="E151" s="63">
        <f>VLOOKUP(C151,Active!C$21:E$967,3,FALSE)</f>
        <v>22604.945584872828</v>
      </c>
      <c r="F151" s="6" t="s">
        <v>137</v>
      </c>
      <c r="G151" s="8" t="str">
        <f t="shared" si="16"/>
        <v>55271.6380</v>
      </c>
      <c r="H151" s="18">
        <f t="shared" si="17"/>
        <v>22605</v>
      </c>
      <c r="I151" s="64" t="s">
        <v>815</v>
      </c>
      <c r="J151" s="65" t="s">
        <v>816</v>
      </c>
      <c r="K151" s="64" t="s">
        <v>817</v>
      </c>
      <c r="L151" s="64" t="s">
        <v>818</v>
      </c>
      <c r="M151" s="65" t="s">
        <v>688</v>
      </c>
      <c r="N151" s="65" t="s">
        <v>689</v>
      </c>
      <c r="O151" s="66" t="s">
        <v>387</v>
      </c>
      <c r="P151" s="66" t="s">
        <v>819</v>
      </c>
    </row>
    <row r="152" spans="1:16" ht="12.75" customHeight="1" thickBot="1" x14ac:dyDescent="0.25">
      <c r="A152" s="18" t="str">
        <f t="shared" si="12"/>
        <v>IBVS 5988 </v>
      </c>
      <c r="B152" s="6" t="str">
        <f t="shared" si="13"/>
        <v>II</v>
      </c>
      <c r="C152" s="18">
        <f t="shared" si="14"/>
        <v>55595.566700000003</v>
      </c>
      <c r="D152" s="8" t="str">
        <f t="shared" si="15"/>
        <v>vis</v>
      </c>
      <c r="E152" s="63">
        <f>VLOOKUP(C152,Active!C$21:E$967,3,FALSE)</f>
        <v>22865.442403104495</v>
      </c>
      <c r="F152" s="6" t="s">
        <v>137</v>
      </c>
      <c r="G152" s="8" t="str">
        <f t="shared" si="16"/>
        <v>55595.5667</v>
      </c>
      <c r="H152" s="18">
        <f t="shared" si="17"/>
        <v>22865.5</v>
      </c>
      <c r="I152" s="64" t="s">
        <v>825</v>
      </c>
      <c r="J152" s="65" t="s">
        <v>826</v>
      </c>
      <c r="K152" s="64" t="s">
        <v>827</v>
      </c>
      <c r="L152" s="64" t="s">
        <v>828</v>
      </c>
      <c r="M152" s="65" t="s">
        <v>688</v>
      </c>
      <c r="N152" s="65" t="s">
        <v>829</v>
      </c>
      <c r="O152" s="66" t="s">
        <v>830</v>
      </c>
      <c r="P152" s="67" t="s">
        <v>831</v>
      </c>
    </row>
    <row r="153" spans="1:16" ht="12.75" customHeight="1" thickBot="1" x14ac:dyDescent="0.25">
      <c r="A153" s="18" t="str">
        <f t="shared" si="12"/>
        <v>IBVS 5992 </v>
      </c>
      <c r="B153" s="6" t="str">
        <f t="shared" si="13"/>
        <v>I</v>
      </c>
      <c r="C153" s="18">
        <f t="shared" si="14"/>
        <v>55603.624100000001</v>
      </c>
      <c r="D153" s="8" t="str">
        <f t="shared" si="15"/>
        <v>vis</v>
      </c>
      <c r="E153" s="63">
        <f>VLOOKUP(C153,Active!C$21:E$967,3,FALSE)</f>
        <v>22871.921998963768</v>
      </c>
      <c r="F153" s="6" t="s">
        <v>137</v>
      </c>
      <c r="G153" s="8" t="str">
        <f t="shared" si="16"/>
        <v>55603.6241</v>
      </c>
      <c r="H153" s="18">
        <f t="shared" si="17"/>
        <v>22872</v>
      </c>
      <c r="I153" s="64" t="s">
        <v>832</v>
      </c>
      <c r="J153" s="65" t="s">
        <v>833</v>
      </c>
      <c r="K153" s="64" t="s">
        <v>834</v>
      </c>
      <c r="L153" s="64" t="s">
        <v>835</v>
      </c>
      <c r="M153" s="65" t="s">
        <v>688</v>
      </c>
      <c r="N153" s="65" t="s">
        <v>137</v>
      </c>
      <c r="O153" s="66" t="s">
        <v>278</v>
      </c>
      <c r="P153" s="67" t="s">
        <v>836</v>
      </c>
    </row>
    <row r="154" spans="1:16" ht="12.75" customHeight="1" thickBot="1" x14ac:dyDescent="0.25">
      <c r="A154" s="18" t="str">
        <f t="shared" si="12"/>
        <v> JAAVSO 41;122 </v>
      </c>
      <c r="B154" s="6" t="str">
        <f t="shared" si="13"/>
        <v>I</v>
      </c>
      <c r="C154" s="18">
        <f t="shared" si="14"/>
        <v>55940.643700000001</v>
      </c>
      <c r="D154" s="8" t="str">
        <f t="shared" si="15"/>
        <v>vis</v>
      </c>
      <c r="E154" s="63">
        <f>VLOOKUP(C154,Active!C$21:E$967,3,FALSE)</f>
        <v>23142.946250540448</v>
      </c>
      <c r="F154" s="6" t="s">
        <v>137</v>
      </c>
      <c r="G154" s="8" t="str">
        <f t="shared" si="16"/>
        <v>55940.6437</v>
      </c>
      <c r="H154" s="18">
        <f t="shared" si="17"/>
        <v>23143</v>
      </c>
      <c r="I154" s="64" t="s">
        <v>846</v>
      </c>
      <c r="J154" s="65" t="s">
        <v>847</v>
      </c>
      <c r="K154" s="64" t="s">
        <v>848</v>
      </c>
      <c r="L154" s="64" t="s">
        <v>849</v>
      </c>
      <c r="M154" s="65" t="s">
        <v>688</v>
      </c>
      <c r="N154" s="65" t="s">
        <v>137</v>
      </c>
      <c r="O154" s="66" t="s">
        <v>765</v>
      </c>
      <c r="P154" s="66" t="s">
        <v>850</v>
      </c>
    </row>
    <row r="155" spans="1:16" ht="12.75" customHeight="1" thickBot="1" x14ac:dyDescent="0.25">
      <c r="A155" s="18" t="str">
        <f t="shared" si="12"/>
        <v>OEJV 0160 </v>
      </c>
      <c r="B155" s="6" t="str">
        <f t="shared" si="13"/>
        <v>I</v>
      </c>
      <c r="C155" s="18">
        <f t="shared" si="14"/>
        <v>55959.295330000001</v>
      </c>
      <c r="D155" s="8" t="str">
        <f t="shared" si="15"/>
        <v>vis</v>
      </c>
      <c r="E155" s="63">
        <f>VLOOKUP(C155,Active!C$21:E$967,3,FALSE)</f>
        <v>23157.945508926121</v>
      </c>
      <c r="F155" s="6" t="s">
        <v>137</v>
      </c>
      <c r="G155" s="8" t="str">
        <f t="shared" si="16"/>
        <v>55959.29533</v>
      </c>
      <c r="H155" s="18">
        <f t="shared" si="17"/>
        <v>23158</v>
      </c>
      <c r="I155" s="64" t="s">
        <v>851</v>
      </c>
      <c r="J155" s="65" t="s">
        <v>852</v>
      </c>
      <c r="K155" s="64" t="s">
        <v>853</v>
      </c>
      <c r="L155" s="64" t="s">
        <v>854</v>
      </c>
      <c r="M155" s="65" t="s">
        <v>688</v>
      </c>
      <c r="N155" s="65" t="s">
        <v>129</v>
      </c>
      <c r="O155" s="66" t="s">
        <v>855</v>
      </c>
      <c r="P155" s="67" t="s">
        <v>856</v>
      </c>
    </row>
    <row r="156" spans="1:16" ht="12.75" customHeight="1" thickBot="1" x14ac:dyDescent="0.25">
      <c r="A156" s="18" t="str">
        <f t="shared" si="12"/>
        <v>BAVM 239 </v>
      </c>
      <c r="B156" s="6" t="str">
        <f t="shared" si="13"/>
        <v>I</v>
      </c>
      <c r="C156" s="18">
        <f t="shared" si="14"/>
        <v>57057.307399999998</v>
      </c>
      <c r="D156" s="8" t="str">
        <f t="shared" si="15"/>
        <v>vis</v>
      </c>
      <c r="E156" s="63">
        <f>VLOOKUP(C156,Active!C$21:E$967,3,FALSE)</f>
        <v>24040.944300373005</v>
      </c>
      <c r="F156" s="6" t="s">
        <v>137</v>
      </c>
      <c r="G156" s="8" t="str">
        <f t="shared" si="16"/>
        <v>57057.3074</v>
      </c>
      <c r="H156" s="18">
        <f t="shared" si="17"/>
        <v>24041</v>
      </c>
      <c r="I156" s="64" t="s">
        <v>869</v>
      </c>
      <c r="J156" s="65" t="s">
        <v>870</v>
      </c>
      <c r="K156" s="64" t="s">
        <v>871</v>
      </c>
      <c r="L156" s="64" t="s">
        <v>872</v>
      </c>
      <c r="M156" s="65" t="s">
        <v>688</v>
      </c>
      <c r="N156" s="65" t="s">
        <v>772</v>
      </c>
      <c r="O156" s="66" t="s">
        <v>773</v>
      </c>
      <c r="P156" s="67" t="s">
        <v>873</v>
      </c>
    </row>
    <row r="157" spans="1:16" ht="12.75" customHeight="1" thickBot="1" x14ac:dyDescent="0.25">
      <c r="A157" s="18" t="str">
        <f t="shared" si="12"/>
        <v> PZ 3.30 </v>
      </c>
      <c r="B157" s="6" t="str">
        <f t="shared" si="13"/>
        <v>I</v>
      </c>
      <c r="C157" s="18">
        <f t="shared" si="14"/>
        <v>15100.31</v>
      </c>
      <c r="D157" s="8" t="str">
        <f t="shared" si="15"/>
        <v>vis</v>
      </c>
      <c r="E157" s="63">
        <f>VLOOKUP(C157,Active!C$21:E$967,3,FALSE)</f>
        <v>-9700.0126610019615</v>
      </c>
      <c r="F157" s="6" t="s">
        <v>137</v>
      </c>
      <c r="G157" s="8" t="str">
        <f t="shared" si="16"/>
        <v>15100.31</v>
      </c>
      <c r="H157" s="18">
        <f t="shared" si="17"/>
        <v>-9700</v>
      </c>
      <c r="I157" s="64" t="s">
        <v>141</v>
      </c>
      <c r="J157" s="65" t="s">
        <v>142</v>
      </c>
      <c r="K157" s="64">
        <v>-9700</v>
      </c>
      <c r="L157" s="64" t="s">
        <v>143</v>
      </c>
      <c r="M157" s="65" t="s">
        <v>144</v>
      </c>
      <c r="N157" s="65"/>
      <c r="O157" s="66" t="s">
        <v>145</v>
      </c>
      <c r="P157" s="66" t="s">
        <v>146</v>
      </c>
    </row>
    <row r="158" spans="1:16" ht="12.75" customHeight="1" thickBot="1" x14ac:dyDescent="0.25">
      <c r="A158" s="18" t="str">
        <f t="shared" si="12"/>
        <v> PZ 3.30 </v>
      </c>
      <c r="B158" s="6" t="str">
        <f t="shared" si="13"/>
        <v>I</v>
      </c>
      <c r="C158" s="18">
        <f t="shared" si="14"/>
        <v>17296.349999999999</v>
      </c>
      <c r="D158" s="8" t="str">
        <f t="shared" si="15"/>
        <v>vis</v>
      </c>
      <c r="E158" s="63">
        <f>VLOOKUP(C158,Active!C$21:E$967,3,FALSE)</f>
        <v>-7934.0023238214026</v>
      </c>
      <c r="F158" s="6" t="s">
        <v>137</v>
      </c>
      <c r="G158" s="8" t="str">
        <f t="shared" si="16"/>
        <v>17296.35</v>
      </c>
      <c r="H158" s="18">
        <f t="shared" si="17"/>
        <v>-7934</v>
      </c>
      <c r="I158" s="64" t="s">
        <v>147</v>
      </c>
      <c r="J158" s="65" t="s">
        <v>148</v>
      </c>
      <c r="K158" s="64">
        <v>-7934</v>
      </c>
      <c r="L158" s="64" t="s">
        <v>149</v>
      </c>
      <c r="M158" s="65" t="s">
        <v>144</v>
      </c>
      <c r="N158" s="65"/>
      <c r="O158" s="66" t="s">
        <v>145</v>
      </c>
      <c r="P158" s="66" t="s">
        <v>146</v>
      </c>
    </row>
    <row r="159" spans="1:16" ht="12.75" customHeight="1" thickBot="1" x14ac:dyDescent="0.25">
      <c r="A159" s="18" t="str">
        <f t="shared" si="12"/>
        <v> KVBB 6.21 </v>
      </c>
      <c r="B159" s="6" t="str">
        <f t="shared" si="13"/>
        <v>I</v>
      </c>
      <c r="C159" s="18">
        <f t="shared" si="14"/>
        <v>24992.39</v>
      </c>
      <c r="D159" s="8" t="str">
        <f t="shared" si="15"/>
        <v>vis</v>
      </c>
      <c r="E159" s="63">
        <f>VLOOKUP(C159,Active!C$21:E$967,3,FALSE)</f>
        <v>-1745.0047666935359</v>
      </c>
      <c r="F159" s="6" t="s">
        <v>137</v>
      </c>
      <c r="G159" s="8" t="str">
        <f t="shared" si="16"/>
        <v>24992.390</v>
      </c>
      <c r="H159" s="18">
        <f t="shared" si="17"/>
        <v>-1745</v>
      </c>
      <c r="I159" s="64" t="s">
        <v>150</v>
      </c>
      <c r="J159" s="65" t="s">
        <v>151</v>
      </c>
      <c r="K159" s="64">
        <v>-1745</v>
      </c>
      <c r="L159" s="64" t="s">
        <v>152</v>
      </c>
      <c r="M159" s="65" t="s">
        <v>140</v>
      </c>
      <c r="N159" s="65"/>
      <c r="O159" s="66" t="s">
        <v>153</v>
      </c>
      <c r="P159" s="66" t="s">
        <v>154</v>
      </c>
    </row>
    <row r="160" spans="1:16" ht="12.75" customHeight="1" thickBot="1" x14ac:dyDescent="0.25">
      <c r="A160" s="18" t="str">
        <f t="shared" si="12"/>
        <v> NNVS 11 </v>
      </c>
      <c r="B160" s="6" t="str">
        <f t="shared" si="13"/>
        <v>I</v>
      </c>
      <c r="C160" s="18">
        <f t="shared" si="14"/>
        <v>25620.367999999999</v>
      </c>
      <c r="D160" s="8" t="str">
        <f t="shared" si="15"/>
        <v>vis</v>
      </c>
      <c r="E160" s="63">
        <f>VLOOKUP(C160,Active!C$21:E$967,3,FALSE)</f>
        <v>-1239.9977360738876</v>
      </c>
      <c r="F160" s="6" t="s">
        <v>137</v>
      </c>
      <c r="G160" s="8" t="str">
        <f t="shared" si="16"/>
        <v>25620.368</v>
      </c>
      <c r="H160" s="18">
        <f t="shared" si="17"/>
        <v>-1240</v>
      </c>
      <c r="I160" s="64" t="s">
        <v>155</v>
      </c>
      <c r="J160" s="65" t="s">
        <v>156</v>
      </c>
      <c r="K160" s="64">
        <v>-1240</v>
      </c>
      <c r="L160" s="64" t="s">
        <v>157</v>
      </c>
      <c r="M160" s="65" t="s">
        <v>158</v>
      </c>
      <c r="N160" s="65"/>
      <c r="O160" s="66" t="s">
        <v>145</v>
      </c>
      <c r="P160" s="66" t="s">
        <v>159</v>
      </c>
    </row>
    <row r="161" spans="1:16" ht="12.75" customHeight="1" thickBot="1" x14ac:dyDescent="0.25">
      <c r="A161" s="18" t="str">
        <f t="shared" si="12"/>
        <v> AN 258.288 </v>
      </c>
      <c r="B161" s="6" t="str">
        <f t="shared" si="13"/>
        <v>I</v>
      </c>
      <c r="C161" s="18">
        <f t="shared" si="14"/>
        <v>25707.406999999999</v>
      </c>
      <c r="D161" s="8" t="str">
        <f t="shared" si="15"/>
        <v>vis</v>
      </c>
      <c r="E161" s="63">
        <f>VLOOKUP(C161,Active!C$21:E$967,3,FALSE)</f>
        <v>-1170.0027570489792</v>
      </c>
      <c r="F161" s="6" t="s">
        <v>137</v>
      </c>
      <c r="G161" s="8" t="str">
        <f t="shared" si="16"/>
        <v>25707.407</v>
      </c>
      <c r="H161" s="18">
        <f t="shared" si="17"/>
        <v>-1170</v>
      </c>
      <c r="I161" s="64" t="s">
        <v>160</v>
      </c>
      <c r="J161" s="65" t="s">
        <v>161</v>
      </c>
      <c r="K161" s="64">
        <v>-1170</v>
      </c>
      <c r="L161" s="64" t="s">
        <v>139</v>
      </c>
      <c r="M161" s="65" t="s">
        <v>158</v>
      </c>
      <c r="N161" s="65"/>
      <c r="O161" s="66" t="s">
        <v>162</v>
      </c>
      <c r="P161" s="66" t="s">
        <v>163</v>
      </c>
    </row>
    <row r="162" spans="1:16" ht="12.75" customHeight="1" thickBot="1" x14ac:dyDescent="0.25">
      <c r="A162" s="18" t="str">
        <f t="shared" si="12"/>
        <v> IODE 4.2.54 </v>
      </c>
      <c r="B162" s="6" t="str">
        <f t="shared" si="13"/>
        <v>I</v>
      </c>
      <c r="C162" s="18">
        <f t="shared" si="14"/>
        <v>26325.429</v>
      </c>
      <c r="D162" s="8" t="str">
        <f t="shared" si="15"/>
        <v>vis</v>
      </c>
      <c r="E162" s="63">
        <f>VLOOKUP(C162,Active!C$21:E$967,3,FALSE)</f>
        <v>-673.00213747692874</v>
      </c>
      <c r="F162" s="6" t="s">
        <v>137</v>
      </c>
      <c r="G162" s="8" t="str">
        <f t="shared" si="16"/>
        <v>26325.429</v>
      </c>
      <c r="H162" s="18">
        <f t="shared" si="17"/>
        <v>-673</v>
      </c>
      <c r="I162" s="64" t="s">
        <v>164</v>
      </c>
      <c r="J162" s="65" t="s">
        <v>165</v>
      </c>
      <c r="K162" s="64">
        <v>-673</v>
      </c>
      <c r="L162" s="64" t="s">
        <v>139</v>
      </c>
      <c r="M162" s="65" t="s">
        <v>158</v>
      </c>
      <c r="N162" s="65"/>
      <c r="O162" s="66" t="s">
        <v>166</v>
      </c>
      <c r="P162" s="66" t="s">
        <v>167</v>
      </c>
    </row>
    <row r="163" spans="1:16" ht="12.75" customHeight="1" thickBot="1" x14ac:dyDescent="0.25">
      <c r="A163" s="18" t="str">
        <f t="shared" si="12"/>
        <v> AAC 2.61 </v>
      </c>
      <c r="B163" s="6" t="str">
        <f t="shared" si="13"/>
        <v>I</v>
      </c>
      <c r="C163" s="18">
        <f t="shared" si="14"/>
        <v>27162.303</v>
      </c>
      <c r="D163" s="8" t="str">
        <f t="shared" si="15"/>
        <v>vis</v>
      </c>
      <c r="E163" s="63">
        <f>VLOOKUP(C163,Active!C$21:E$967,3,FALSE)</f>
        <v>-5.2271667140852997E-3</v>
      </c>
      <c r="F163" s="6" t="s">
        <v>137</v>
      </c>
      <c r="G163" s="8" t="str">
        <f t="shared" si="16"/>
        <v>27162.303</v>
      </c>
      <c r="H163" s="18">
        <f t="shared" si="17"/>
        <v>0</v>
      </c>
      <c r="I163" s="64" t="s">
        <v>168</v>
      </c>
      <c r="J163" s="65" t="s">
        <v>169</v>
      </c>
      <c r="K163" s="64">
        <v>0</v>
      </c>
      <c r="L163" s="64" t="s">
        <v>170</v>
      </c>
      <c r="M163" s="65" t="s">
        <v>158</v>
      </c>
      <c r="N163" s="65"/>
      <c r="O163" s="66" t="s">
        <v>171</v>
      </c>
      <c r="P163" s="66" t="s">
        <v>172</v>
      </c>
    </row>
    <row r="164" spans="1:16" ht="12.75" customHeight="1" thickBot="1" x14ac:dyDescent="0.25">
      <c r="A164" s="18" t="str">
        <f t="shared" si="12"/>
        <v> AN 257.211 </v>
      </c>
      <c r="B164" s="6" t="str">
        <f t="shared" si="13"/>
        <v>I</v>
      </c>
      <c r="C164" s="18">
        <f t="shared" si="14"/>
        <v>27474.424999999999</v>
      </c>
      <c r="D164" s="8" t="str">
        <f t="shared" si="15"/>
        <v>vis</v>
      </c>
      <c r="E164" s="63">
        <f>VLOOKUP(C164,Active!C$21:E$967,3,FALSE)</f>
        <v>250.99688502681141</v>
      </c>
      <c r="F164" s="6" t="s">
        <v>137</v>
      </c>
      <c r="G164" s="8" t="str">
        <f t="shared" si="16"/>
        <v>27474.425</v>
      </c>
      <c r="H164" s="18">
        <f t="shared" si="17"/>
        <v>251</v>
      </c>
      <c r="I164" s="64" t="s">
        <v>173</v>
      </c>
      <c r="J164" s="65" t="s">
        <v>174</v>
      </c>
      <c r="K164" s="64">
        <v>251</v>
      </c>
      <c r="L164" s="64" t="s">
        <v>175</v>
      </c>
      <c r="M164" s="65" t="s">
        <v>158</v>
      </c>
      <c r="N164" s="65"/>
      <c r="O164" s="66" t="s">
        <v>176</v>
      </c>
      <c r="P164" s="66" t="s">
        <v>177</v>
      </c>
    </row>
    <row r="165" spans="1:16" ht="12.75" customHeight="1" thickBot="1" x14ac:dyDescent="0.25">
      <c r="A165" s="18" t="str">
        <f t="shared" si="12"/>
        <v> AN 257.211 </v>
      </c>
      <c r="B165" s="6" t="str">
        <f t="shared" si="13"/>
        <v>I</v>
      </c>
      <c r="C165" s="18">
        <f t="shared" si="14"/>
        <v>27479.403999999999</v>
      </c>
      <c r="D165" s="8" t="str">
        <f t="shared" si="15"/>
        <v>vis</v>
      </c>
      <c r="E165" s="63">
        <f>VLOOKUP(C165,Active!C$21:E$967,3,FALSE)</f>
        <v>255.00089473010502</v>
      </c>
      <c r="F165" s="6" t="s">
        <v>137</v>
      </c>
      <c r="G165" s="8" t="str">
        <f t="shared" si="16"/>
        <v>27479.404</v>
      </c>
      <c r="H165" s="18">
        <f t="shared" si="17"/>
        <v>255</v>
      </c>
      <c r="I165" s="64" t="s">
        <v>178</v>
      </c>
      <c r="J165" s="65" t="s">
        <v>179</v>
      </c>
      <c r="K165" s="64">
        <v>255</v>
      </c>
      <c r="L165" s="64" t="s">
        <v>180</v>
      </c>
      <c r="M165" s="65" t="s">
        <v>158</v>
      </c>
      <c r="N165" s="65"/>
      <c r="O165" s="66" t="s">
        <v>176</v>
      </c>
      <c r="P165" s="66" t="s">
        <v>177</v>
      </c>
    </row>
    <row r="166" spans="1:16" ht="12.75" customHeight="1" thickBot="1" x14ac:dyDescent="0.25">
      <c r="A166" s="18" t="str">
        <f t="shared" si="12"/>
        <v> AN 257.211 </v>
      </c>
      <c r="B166" s="6" t="str">
        <f t="shared" si="13"/>
        <v>I</v>
      </c>
      <c r="C166" s="18">
        <f t="shared" si="14"/>
        <v>27484.374</v>
      </c>
      <c r="D166" s="8" t="str">
        <f t="shared" si="15"/>
        <v>vis</v>
      </c>
      <c r="E166" s="63">
        <f>VLOOKUP(C166,Active!C$21:E$967,3,FALSE)</f>
        <v>258.99766681794927</v>
      </c>
      <c r="F166" s="6" t="s">
        <v>137</v>
      </c>
      <c r="G166" s="8" t="str">
        <f t="shared" si="16"/>
        <v>27484.374</v>
      </c>
      <c r="H166" s="18">
        <f t="shared" si="17"/>
        <v>259</v>
      </c>
      <c r="I166" s="64" t="s">
        <v>181</v>
      </c>
      <c r="J166" s="65" t="s">
        <v>182</v>
      </c>
      <c r="K166" s="64">
        <v>259</v>
      </c>
      <c r="L166" s="64" t="s">
        <v>139</v>
      </c>
      <c r="M166" s="65" t="s">
        <v>158</v>
      </c>
      <c r="N166" s="65"/>
      <c r="O166" s="66" t="s">
        <v>176</v>
      </c>
      <c r="P166" s="66" t="s">
        <v>177</v>
      </c>
    </row>
    <row r="167" spans="1:16" ht="12.75" customHeight="1" thickBot="1" x14ac:dyDescent="0.25">
      <c r="A167" s="18" t="str">
        <f t="shared" si="12"/>
        <v> AN 257.211 </v>
      </c>
      <c r="B167" s="6" t="str">
        <f t="shared" si="13"/>
        <v>I</v>
      </c>
      <c r="C167" s="18">
        <f t="shared" si="14"/>
        <v>27545.305</v>
      </c>
      <c r="D167" s="8" t="str">
        <f t="shared" si="15"/>
        <v>vis</v>
      </c>
      <c r="E167" s="63">
        <f>VLOOKUP(C167,Active!C$21:E$967,3,FALSE)</f>
        <v>307.99712759951495</v>
      </c>
      <c r="F167" s="6" t="s">
        <v>137</v>
      </c>
      <c r="G167" s="8" t="str">
        <f t="shared" si="16"/>
        <v>27545.305</v>
      </c>
      <c r="H167" s="18">
        <f t="shared" si="17"/>
        <v>308</v>
      </c>
      <c r="I167" s="64" t="s">
        <v>183</v>
      </c>
      <c r="J167" s="65" t="s">
        <v>184</v>
      </c>
      <c r="K167" s="64">
        <v>308</v>
      </c>
      <c r="L167" s="64" t="s">
        <v>175</v>
      </c>
      <c r="M167" s="65" t="s">
        <v>158</v>
      </c>
      <c r="N167" s="65"/>
      <c r="O167" s="66" t="s">
        <v>176</v>
      </c>
      <c r="P167" s="66" t="s">
        <v>177</v>
      </c>
    </row>
    <row r="168" spans="1:16" ht="12.75" customHeight="1" thickBot="1" x14ac:dyDescent="0.25">
      <c r="A168" s="18" t="str">
        <f t="shared" si="12"/>
        <v> AN 257.211 </v>
      </c>
      <c r="B168" s="6" t="str">
        <f t="shared" si="13"/>
        <v>I</v>
      </c>
      <c r="C168" s="18">
        <f t="shared" si="14"/>
        <v>27806.448</v>
      </c>
      <c r="D168" s="8" t="str">
        <f t="shared" si="15"/>
        <v>vis</v>
      </c>
      <c r="E168" s="63">
        <f>VLOOKUP(C168,Active!C$21:E$967,3,FALSE)</f>
        <v>518.00297334109666</v>
      </c>
      <c r="F168" s="6" t="s">
        <v>137</v>
      </c>
      <c r="G168" s="8" t="str">
        <f t="shared" si="16"/>
        <v>27806.448</v>
      </c>
      <c r="H168" s="18">
        <f t="shared" si="17"/>
        <v>518</v>
      </c>
      <c r="I168" s="64" t="s">
        <v>185</v>
      </c>
      <c r="J168" s="65" t="s">
        <v>186</v>
      </c>
      <c r="K168" s="64">
        <v>518</v>
      </c>
      <c r="L168" s="64" t="s">
        <v>187</v>
      </c>
      <c r="M168" s="65" t="s">
        <v>158</v>
      </c>
      <c r="N168" s="65"/>
      <c r="O168" s="66" t="s">
        <v>176</v>
      </c>
      <c r="P168" s="66" t="s">
        <v>177</v>
      </c>
    </row>
    <row r="169" spans="1:16" ht="12.75" customHeight="1" thickBot="1" x14ac:dyDescent="0.25">
      <c r="A169" s="18" t="str">
        <f t="shared" si="12"/>
        <v> AN 257.211 </v>
      </c>
      <c r="B169" s="6" t="str">
        <f t="shared" si="13"/>
        <v>I</v>
      </c>
      <c r="C169" s="18">
        <f t="shared" si="14"/>
        <v>27826.333999999999</v>
      </c>
      <c r="D169" s="8" t="str">
        <f t="shared" si="15"/>
        <v>vis</v>
      </c>
      <c r="E169" s="63">
        <f>VLOOKUP(C169,Active!C$21:E$967,3,FALSE)</f>
        <v>533.99488676943588</v>
      </c>
      <c r="F169" s="6" t="s">
        <v>137</v>
      </c>
      <c r="G169" s="8" t="str">
        <f t="shared" si="16"/>
        <v>27826.334</v>
      </c>
      <c r="H169" s="18">
        <f t="shared" si="17"/>
        <v>534</v>
      </c>
      <c r="I169" s="64" t="s">
        <v>188</v>
      </c>
      <c r="J169" s="65" t="s">
        <v>189</v>
      </c>
      <c r="K169" s="64">
        <v>534</v>
      </c>
      <c r="L169" s="64" t="s">
        <v>152</v>
      </c>
      <c r="M169" s="65" t="s">
        <v>158</v>
      </c>
      <c r="N169" s="65"/>
      <c r="O169" s="66" t="s">
        <v>176</v>
      </c>
      <c r="P169" s="66" t="s">
        <v>177</v>
      </c>
    </row>
    <row r="170" spans="1:16" ht="12.75" customHeight="1" thickBot="1" x14ac:dyDescent="0.25">
      <c r="A170" s="18" t="str">
        <f t="shared" si="12"/>
        <v> AN 257.211 </v>
      </c>
      <c r="B170" s="6" t="str">
        <f t="shared" si="13"/>
        <v>I</v>
      </c>
      <c r="C170" s="18">
        <f t="shared" si="14"/>
        <v>27913.383000000002</v>
      </c>
      <c r="D170" s="8" t="str">
        <f t="shared" si="15"/>
        <v>vis</v>
      </c>
      <c r="E170" s="63">
        <f>VLOOKUP(C170,Active!C$21:E$967,3,FALSE)</f>
        <v>603.99790758929134</v>
      </c>
      <c r="F170" s="6" t="s">
        <v>137</v>
      </c>
      <c r="G170" s="8" t="str">
        <f t="shared" si="16"/>
        <v>27913.383</v>
      </c>
      <c r="H170" s="18">
        <f t="shared" si="17"/>
        <v>604</v>
      </c>
      <c r="I170" s="64" t="s">
        <v>190</v>
      </c>
      <c r="J170" s="65" t="s">
        <v>191</v>
      </c>
      <c r="K170" s="64">
        <v>604</v>
      </c>
      <c r="L170" s="64" t="s">
        <v>139</v>
      </c>
      <c r="M170" s="65" t="s">
        <v>158</v>
      </c>
      <c r="N170" s="65"/>
      <c r="O170" s="66" t="s">
        <v>176</v>
      </c>
      <c r="P170" s="66" t="s">
        <v>177</v>
      </c>
    </row>
    <row r="171" spans="1:16" ht="12.75" customHeight="1" thickBot="1" x14ac:dyDescent="0.25">
      <c r="A171" s="18" t="str">
        <f t="shared" si="12"/>
        <v> AAC 4.114 </v>
      </c>
      <c r="B171" s="6" t="str">
        <f t="shared" si="13"/>
        <v>I</v>
      </c>
      <c r="C171" s="18">
        <f t="shared" si="14"/>
        <v>32642.432000000001</v>
      </c>
      <c r="D171" s="8" t="str">
        <f t="shared" si="15"/>
        <v>vis</v>
      </c>
      <c r="E171" s="63">
        <f>VLOOKUP(C171,Active!C$21:E$967,3,FALSE)</f>
        <v>4407.0021420446701</v>
      </c>
      <c r="F171" s="6" t="s">
        <v>137</v>
      </c>
      <c r="G171" s="8" t="str">
        <f t="shared" si="16"/>
        <v>32642.432</v>
      </c>
      <c r="H171" s="18">
        <f t="shared" si="17"/>
        <v>4407</v>
      </c>
      <c r="I171" s="64" t="s">
        <v>192</v>
      </c>
      <c r="J171" s="65" t="s">
        <v>193</v>
      </c>
      <c r="K171" s="64">
        <v>4407</v>
      </c>
      <c r="L171" s="64" t="s">
        <v>157</v>
      </c>
      <c r="M171" s="65" t="s">
        <v>158</v>
      </c>
      <c r="N171" s="65"/>
      <c r="O171" s="66" t="s">
        <v>194</v>
      </c>
      <c r="P171" s="66" t="s">
        <v>195</v>
      </c>
    </row>
    <row r="172" spans="1:16" ht="12.75" customHeight="1" thickBot="1" x14ac:dyDescent="0.25">
      <c r="A172" s="18" t="str">
        <f t="shared" si="12"/>
        <v> AAC 5.6 </v>
      </c>
      <c r="B172" s="6" t="str">
        <f t="shared" si="13"/>
        <v>I</v>
      </c>
      <c r="C172" s="18">
        <f t="shared" si="14"/>
        <v>33245.523000000001</v>
      </c>
      <c r="D172" s="8" t="str">
        <f t="shared" si="15"/>
        <v>vis</v>
      </c>
      <c r="E172" s="63">
        <f>VLOOKUP(C172,Active!C$21:E$967,3,FALSE)</f>
        <v>4891.9955575838048</v>
      </c>
      <c r="F172" s="6" t="s">
        <v>137</v>
      </c>
      <c r="G172" s="8" t="str">
        <f t="shared" si="16"/>
        <v>33245.523</v>
      </c>
      <c r="H172" s="18">
        <f t="shared" si="17"/>
        <v>4892</v>
      </c>
      <c r="I172" s="64" t="s">
        <v>196</v>
      </c>
      <c r="J172" s="65" t="s">
        <v>197</v>
      </c>
      <c r="K172" s="64">
        <v>4892</v>
      </c>
      <c r="L172" s="64" t="s">
        <v>152</v>
      </c>
      <c r="M172" s="65" t="s">
        <v>158</v>
      </c>
      <c r="N172" s="65"/>
      <c r="O172" s="66" t="s">
        <v>194</v>
      </c>
      <c r="P172" s="66" t="s">
        <v>198</v>
      </c>
    </row>
    <row r="173" spans="1:16" ht="12.75" customHeight="1" thickBot="1" x14ac:dyDescent="0.25">
      <c r="A173" s="18" t="str">
        <f t="shared" si="12"/>
        <v> BTOK 30.218 </v>
      </c>
      <c r="B173" s="6" t="str">
        <f t="shared" si="13"/>
        <v>I</v>
      </c>
      <c r="C173" s="18">
        <f t="shared" si="14"/>
        <v>33294.027000000002</v>
      </c>
      <c r="D173" s="8" t="str">
        <f t="shared" si="15"/>
        <v>vis</v>
      </c>
      <c r="E173" s="63">
        <f>VLOOKUP(C173,Active!C$21:E$967,3,FALSE)</f>
        <v>4931.0014797867734</v>
      </c>
      <c r="F173" s="6" t="s">
        <v>137</v>
      </c>
      <c r="G173" s="8" t="str">
        <f t="shared" si="16"/>
        <v>33294.027</v>
      </c>
      <c r="H173" s="18">
        <f t="shared" si="17"/>
        <v>4931</v>
      </c>
      <c r="I173" s="64" t="s">
        <v>199</v>
      </c>
      <c r="J173" s="65" t="s">
        <v>200</v>
      </c>
      <c r="K173" s="64">
        <v>4931</v>
      </c>
      <c r="L173" s="64" t="s">
        <v>201</v>
      </c>
      <c r="M173" s="65" t="s">
        <v>140</v>
      </c>
      <c r="N173" s="65"/>
      <c r="O173" s="66" t="s">
        <v>202</v>
      </c>
      <c r="P173" s="66" t="s">
        <v>203</v>
      </c>
    </row>
    <row r="174" spans="1:16" ht="12.75" customHeight="1" thickBot="1" x14ac:dyDescent="0.25">
      <c r="A174" s="18" t="str">
        <f t="shared" si="12"/>
        <v> AAC 5.8 </v>
      </c>
      <c r="B174" s="6" t="str">
        <f t="shared" si="13"/>
        <v>I</v>
      </c>
      <c r="C174" s="18">
        <f t="shared" si="14"/>
        <v>33306.457999999999</v>
      </c>
      <c r="D174" s="8" t="str">
        <f t="shared" si="15"/>
        <v>vis</v>
      </c>
      <c r="E174" s="63">
        <f>VLOOKUP(C174,Active!C$21:E$967,3,FALSE)</f>
        <v>4940.9982350833461</v>
      </c>
      <c r="F174" s="6" t="s">
        <v>137</v>
      </c>
      <c r="G174" s="8" t="str">
        <f t="shared" si="16"/>
        <v>33306.458</v>
      </c>
      <c r="H174" s="18">
        <f t="shared" si="17"/>
        <v>4941</v>
      </c>
      <c r="I174" s="64" t="s">
        <v>204</v>
      </c>
      <c r="J174" s="65" t="s">
        <v>205</v>
      </c>
      <c r="K174" s="64">
        <v>4941</v>
      </c>
      <c r="L174" s="64" t="s">
        <v>206</v>
      </c>
      <c r="M174" s="65" t="s">
        <v>158</v>
      </c>
      <c r="N174" s="65"/>
      <c r="O174" s="66" t="s">
        <v>194</v>
      </c>
      <c r="P174" s="66" t="s">
        <v>207</v>
      </c>
    </row>
    <row r="175" spans="1:16" ht="12.75" customHeight="1" thickBot="1" x14ac:dyDescent="0.25">
      <c r="A175" s="18" t="str">
        <f t="shared" si="12"/>
        <v> AAC 5.8 </v>
      </c>
      <c r="B175" s="6" t="str">
        <f t="shared" si="13"/>
        <v>I</v>
      </c>
      <c r="C175" s="18">
        <f t="shared" si="14"/>
        <v>33362.409</v>
      </c>
      <c r="D175" s="8" t="str">
        <f t="shared" si="15"/>
        <v>vis</v>
      </c>
      <c r="E175" s="63">
        <f>VLOOKUP(C175,Active!C$21:E$967,3,FALSE)</f>
        <v>4985.9928819821234</v>
      </c>
      <c r="F175" s="6" t="s">
        <v>137</v>
      </c>
      <c r="G175" s="8" t="str">
        <f t="shared" si="16"/>
        <v>33362.409</v>
      </c>
      <c r="H175" s="18">
        <f t="shared" si="17"/>
        <v>4986</v>
      </c>
      <c r="I175" s="64" t="s">
        <v>208</v>
      </c>
      <c r="J175" s="65" t="s">
        <v>209</v>
      </c>
      <c r="K175" s="64">
        <v>4986</v>
      </c>
      <c r="L175" s="64" t="s">
        <v>210</v>
      </c>
      <c r="M175" s="65" t="s">
        <v>158</v>
      </c>
      <c r="N175" s="65"/>
      <c r="O175" s="66" t="s">
        <v>194</v>
      </c>
      <c r="P175" s="66" t="s">
        <v>207</v>
      </c>
    </row>
    <row r="176" spans="1:16" ht="12.75" customHeight="1" thickBot="1" x14ac:dyDescent="0.25">
      <c r="A176" s="18" t="str">
        <f t="shared" si="12"/>
        <v> BTOK 49.385 </v>
      </c>
      <c r="B176" s="6" t="str">
        <f t="shared" si="13"/>
        <v>I</v>
      </c>
      <c r="C176" s="18">
        <f t="shared" si="14"/>
        <v>33626.04</v>
      </c>
      <c r="D176" s="8" t="str">
        <f t="shared" si="15"/>
        <v>vis</v>
      </c>
      <c r="E176" s="63">
        <f>VLOOKUP(C176,Active!C$21:E$967,3,FALSE)</f>
        <v>5197.9995263061119</v>
      </c>
      <c r="F176" s="6" t="s">
        <v>137</v>
      </c>
      <c r="G176" s="8" t="str">
        <f t="shared" si="16"/>
        <v>33626.04</v>
      </c>
      <c r="H176" s="18">
        <f t="shared" si="17"/>
        <v>5198</v>
      </c>
      <c r="I176" s="64" t="s">
        <v>211</v>
      </c>
      <c r="J176" s="65" t="s">
        <v>212</v>
      </c>
      <c r="K176" s="64">
        <v>5198</v>
      </c>
      <c r="L176" s="64" t="s">
        <v>149</v>
      </c>
      <c r="M176" s="65" t="s">
        <v>140</v>
      </c>
      <c r="N176" s="65"/>
      <c r="O176" s="66" t="s">
        <v>202</v>
      </c>
      <c r="P176" s="66" t="s">
        <v>213</v>
      </c>
    </row>
    <row r="177" spans="1:16" ht="12.75" customHeight="1" thickBot="1" x14ac:dyDescent="0.25">
      <c r="A177" s="18" t="str">
        <f t="shared" si="12"/>
        <v> AAC 5.10 </v>
      </c>
      <c r="B177" s="6" t="str">
        <f t="shared" si="13"/>
        <v>I</v>
      </c>
      <c r="C177" s="18">
        <f t="shared" si="14"/>
        <v>33689.46</v>
      </c>
      <c r="D177" s="8" t="str">
        <f t="shared" si="15"/>
        <v>vis</v>
      </c>
      <c r="E177" s="63">
        <f>VLOOKUP(C177,Active!C$21:E$967,3,FALSE)</f>
        <v>5249.0005898495756</v>
      </c>
      <c r="F177" s="6" t="s">
        <v>137</v>
      </c>
      <c r="G177" s="8" t="str">
        <f t="shared" si="16"/>
        <v>33689.460</v>
      </c>
      <c r="H177" s="18">
        <f t="shared" si="17"/>
        <v>5249</v>
      </c>
      <c r="I177" s="64" t="s">
        <v>214</v>
      </c>
      <c r="J177" s="65" t="s">
        <v>215</v>
      </c>
      <c r="K177" s="64">
        <v>5249</v>
      </c>
      <c r="L177" s="64" t="s">
        <v>180</v>
      </c>
      <c r="M177" s="65" t="s">
        <v>158</v>
      </c>
      <c r="N177" s="65"/>
      <c r="O177" s="66" t="s">
        <v>194</v>
      </c>
      <c r="P177" s="66" t="s">
        <v>216</v>
      </c>
    </row>
    <row r="178" spans="1:16" ht="12.75" customHeight="1" thickBot="1" x14ac:dyDescent="0.25">
      <c r="A178" s="18" t="str">
        <f t="shared" si="12"/>
        <v> AAC 5.52 </v>
      </c>
      <c r="B178" s="6" t="str">
        <f t="shared" si="13"/>
        <v>I</v>
      </c>
      <c r="C178" s="18">
        <f t="shared" si="14"/>
        <v>34358.457000000002</v>
      </c>
      <c r="D178" s="8" t="str">
        <f t="shared" si="15"/>
        <v>vis</v>
      </c>
      <c r="E178" s="63">
        <f>VLOOKUP(C178,Active!C$21:E$967,3,FALSE)</f>
        <v>5786.9942591555937</v>
      </c>
      <c r="F178" s="6" t="s">
        <v>137</v>
      </c>
      <c r="G178" s="8" t="str">
        <f t="shared" si="16"/>
        <v>34358.457</v>
      </c>
      <c r="H178" s="18">
        <f t="shared" si="17"/>
        <v>5787</v>
      </c>
      <c r="I178" s="64" t="s">
        <v>217</v>
      </c>
      <c r="J178" s="65" t="s">
        <v>218</v>
      </c>
      <c r="K178" s="64">
        <v>5787</v>
      </c>
      <c r="L178" s="64" t="s">
        <v>170</v>
      </c>
      <c r="M178" s="65" t="s">
        <v>158</v>
      </c>
      <c r="N178" s="65"/>
      <c r="O178" s="66" t="s">
        <v>194</v>
      </c>
      <c r="P178" s="66" t="s">
        <v>219</v>
      </c>
    </row>
    <row r="179" spans="1:16" ht="12.75" customHeight="1" thickBot="1" x14ac:dyDescent="0.25">
      <c r="A179" s="18" t="str">
        <f t="shared" si="12"/>
        <v> AAC 5.190 </v>
      </c>
      <c r="B179" s="6" t="str">
        <f t="shared" si="13"/>
        <v>I</v>
      </c>
      <c r="C179" s="18">
        <f t="shared" si="14"/>
        <v>34419.389000000003</v>
      </c>
      <c r="D179" s="8" t="str">
        <f t="shared" si="15"/>
        <v>vis</v>
      </c>
      <c r="E179" s="63">
        <f>VLOOKUP(C179,Active!C$21:E$967,3,FALSE)</f>
        <v>5835.9945241166542</v>
      </c>
      <c r="F179" s="6" t="s">
        <v>137</v>
      </c>
      <c r="G179" s="8" t="str">
        <f t="shared" si="16"/>
        <v>34419.389</v>
      </c>
      <c r="H179" s="18">
        <f t="shared" si="17"/>
        <v>5836</v>
      </c>
      <c r="I179" s="64" t="s">
        <v>220</v>
      </c>
      <c r="J179" s="65" t="s">
        <v>221</v>
      </c>
      <c r="K179" s="64">
        <v>5836</v>
      </c>
      <c r="L179" s="64" t="s">
        <v>170</v>
      </c>
      <c r="M179" s="65" t="s">
        <v>158</v>
      </c>
      <c r="N179" s="65"/>
      <c r="O179" s="66" t="s">
        <v>194</v>
      </c>
      <c r="P179" s="66" t="s">
        <v>222</v>
      </c>
    </row>
    <row r="180" spans="1:16" ht="12.75" customHeight="1" thickBot="1" x14ac:dyDescent="0.25">
      <c r="A180" s="18" t="str">
        <f t="shared" si="12"/>
        <v> AAC 5.190 </v>
      </c>
      <c r="B180" s="6" t="str">
        <f t="shared" si="13"/>
        <v>I</v>
      </c>
      <c r="C180" s="18">
        <f t="shared" si="14"/>
        <v>34439.288</v>
      </c>
      <c r="D180" s="8" t="str">
        <f t="shared" si="15"/>
        <v>vis</v>
      </c>
      <c r="E180" s="63">
        <f>VLOOKUP(C180,Active!C$21:E$967,3,FALSE)</f>
        <v>5851.9968918784216</v>
      </c>
      <c r="F180" s="6" t="s">
        <v>137</v>
      </c>
      <c r="G180" s="8" t="str">
        <f t="shared" si="16"/>
        <v>34439.288</v>
      </c>
      <c r="H180" s="18">
        <f t="shared" si="17"/>
        <v>5852</v>
      </c>
      <c r="I180" s="64" t="s">
        <v>223</v>
      </c>
      <c r="J180" s="65" t="s">
        <v>224</v>
      </c>
      <c r="K180" s="64">
        <v>5852</v>
      </c>
      <c r="L180" s="64" t="s">
        <v>175</v>
      </c>
      <c r="M180" s="65" t="s">
        <v>158</v>
      </c>
      <c r="N180" s="65"/>
      <c r="O180" s="66" t="s">
        <v>194</v>
      </c>
      <c r="P180" s="66" t="s">
        <v>222</v>
      </c>
    </row>
    <row r="181" spans="1:16" ht="12.75" customHeight="1" thickBot="1" x14ac:dyDescent="0.25">
      <c r="A181" s="18" t="str">
        <f t="shared" si="12"/>
        <v> AAC 5.190 </v>
      </c>
      <c r="B181" s="6" t="str">
        <f t="shared" si="13"/>
        <v>I</v>
      </c>
      <c r="C181" s="18">
        <f t="shared" si="14"/>
        <v>34480.317999999999</v>
      </c>
      <c r="D181" s="8" t="str">
        <f t="shared" si="15"/>
        <v>vis</v>
      </c>
      <c r="E181" s="63">
        <f>VLOOKUP(C181,Active!C$21:E$967,3,FALSE)</f>
        <v>5884.9923765392277</v>
      </c>
      <c r="F181" s="6" t="s">
        <v>137</v>
      </c>
      <c r="G181" s="8" t="str">
        <f t="shared" si="16"/>
        <v>34480.318</v>
      </c>
      <c r="H181" s="18">
        <f t="shared" si="17"/>
        <v>5885</v>
      </c>
      <c r="I181" s="64" t="s">
        <v>225</v>
      </c>
      <c r="J181" s="65" t="s">
        <v>226</v>
      </c>
      <c r="K181" s="64">
        <v>5885</v>
      </c>
      <c r="L181" s="64" t="s">
        <v>210</v>
      </c>
      <c r="M181" s="65" t="s">
        <v>158</v>
      </c>
      <c r="N181" s="65"/>
      <c r="O181" s="66" t="s">
        <v>194</v>
      </c>
      <c r="P181" s="66" t="s">
        <v>222</v>
      </c>
    </row>
    <row r="182" spans="1:16" ht="12.75" customHeight="1" thickBot="1" x14ac:dyDescent="0.25">
      <c r="A182" s="18" t="str">
        <f t="shared" si="12"/>
        <v> AAC 5.194 </v>
      </c>
      <c r="B182" s="6" t="str">
        <f t="shared" si="13"/>
        <v>I</v>
      </c>
      <c r="C182" s="18">
        <f t="shared" si="14"/>
        <v>34797.415999999997</v>
      </c>
      <c r="D182" s="8" t="str">
        <f t="shared" si="15"/>
        <v>vis</v>
      </c>
      <c r="E182" s="63">
        <f>VLOOKUP(C182,Active!C$21:E$967,3,FALSE)</f>
        <v>6139.9960858975628</v>
      </c>
      <c r="F182" s="6" t="s">
        <v>137</v>
      </c>
      <c r="G182" s="8" t="str">
        <f t="shared" si="16"/>
        <v>34797.416</v>
      </c>
      <c r="H182" s="18">
        <f t="shared" si="17"/>
        <v>6140</v>
      </c>
      <c r="I182" s="64" t="s">
        <v>227</v>
      </c>
      <c r="J182" s="65" t="s">
        <v>228</v>
      </c>
      <c r="K182" s="64">
        <v>6140</v>
      </c>
      <c r="L182" s="64" t="s">
        <v>229</v>
      </c>
      <c r="M182" s="65" t="s">
        <v>158</v>
      </c>
      <c r="N182" s="65"/>
      <c r="O182" s="66" t="s">
        <v>194</v>
      </c>
      <c r="P182" s="66" t="s">
        <v>230</v>
      </c>
    </row>
    <row r="183" spans="1:16" ht="12.75" customHeight="1" thickBot="1" x14ac:dyDescent="0.25">
      <c r="A183" s="18" t="str">
        <f t="shared" si="12"/>
        <v> AA 7.189 </v>
      </c>
      <c r="B183" s="6" t="str">
        <f t="shared" si="13"/>
        <v>I</v>
      </c>
      <c r="C183" s="18">
        <f t="shared" si="14"/>
        <v>35134.411999999997</v>
      </c>
      <c r="D183" s="8" t="str">
        <f t="shared" si="15"/>
        <v>vis</v>
      </c>
      <c r="E183" s="63">
        <f>VLOOKUP(C183,Active!C$21:E$967,3,FALSE)</f>
        <v>6411.0013588381735</v>
      </c>
      <c r="F183" s="6" t="s">
        <v>137</v>
      </c>
      <c r="G183" s="8" t="str">
        <f t="shared" si="16"/>
        <v>35134.412</v>
      </c>
      <c r="H183" s="18">
        <f t="shared" si="17"/>
        <v>6411</v>
      </c>
      <c r="I183" s="64" t="s">
        <v>231</v>
      </c>
      <c r="J183" s="65" t="s">
        <v>232</v>
      </c>
      <c r="K183" s="64">
        <v>6411</v>
      </c>
      <c r="L183" s="64" t="s">
        <v>201</v>
      </c>
      <c r="M183" s="65" t="s">
        <v>158</v>
      </c>
      <c r="N183" s="65"/>
      <c r="O183" s="66" t="s">
        <v>194</v>
      </c>
      <c r="P183" s="66" t="s">
        <v>233</v>
      </c>
    </row>
    <row r="184" spans="1:16" ht="12.75" customHeight="1" thickBot="1" x14ac:dyDescent="0.25">
      <c r="A184" s="18" t="str">
        <f t="shared" si="12"/>
        <v> MVS 2.123 </v>
      </c>
      <c r="B184" s="6" t="str">
        <f t="shared" si="13"/>
        <v>I</v>
      </c>
      <c r="C184" s="18">
        <f t="shared" si="14"/>
        <v>35900.385999999999</v>
      </c>
      <c r="D184" s="8" t="str">
        <f t="shared" si="15"/>
        <v>vis</v>
      </c>
      <c r="E184" s="63">
        <f>VLOOKUP(C184,Active!C$21:E$967,3,FALSE)</f>
        <v>7026.9819429857962</v>
      </c>
      <c r="F184" s="6" t="s">
        <v>137</v>
      </c>
      <c r="G184" s="8" t="str">
        <f t="shared" si="16"/>
        <v>35900.386</v>
      </c>
      <c r="H184" s="18">
        <f t="shared" si="17"/>
        <v>7027</v>
      </c>
      <c r="I184" s="64" t="s">
        <v>234</v>
      </c>
      <c r="J184" s="65" t="s">
        <v>235</v>
      </c>
      <c r="K184" s="64">
        <v>7027</v>
      </c>
      <c r="L184" s="64" t="s">
        <v>236</v>
      </c>
      <c r="M184" s="65" t="s">
        <v>144</v>
      </c>
      <c r="N184" s="65"/>
      <c r="O184" s="66" t="s">
        <v>237</v>
      </c>
      <c r="P184" s="66" t="s">
        <v>238</v>
      </c>
    </row>
    <row r="185" spans="1:16" ht="12.75" customHeight="1" thickBot="1" x14ac:dyDescent="0.25">
      <c r="A185" s="18" t="str">
        <f t="shared" si="12"/>
        <v> AA 8.190 </v>
      </c>
      <c r="B185" s="6" t="str">
        <f t="shared" si="13"/>
        <v>I</v>
      </c>
      <c r="C185" s="18">
        <f t="shared" si="14"/>
        <v>35905.379999999997</v>
      </c>
      <c r="D185" s="8" t="str">
        <f t="shared" si="15"/>
        <v>vis</v>
      </c>
      <c r="E185" s="63">
        <f>VLOOKUP(C185,Active!C$21:E$967,3,FALSE)</f>
        <v>7030.9980153815077</v>
      </c>
      <c r="F185" s="6" t="s">
        <v>137</v>
      </c>
      <c r="G185" s="8" t="str">
        <f t="shared" si="16"/>
        <v>35905.380</v>
      </c>
      <c r="H185" s="18">
        <f t="shared" si="17"/>
        <v>7031</v>
      </c>
      <c r="I185" s="64" t="s">
        <v>239</v>
      </c>
      <c r="J185" s="65" t="s">
        <v>240</v>
      </c>
      <c r="K185" s="64">
        <v>7031</v>
      </c>
      <c r="L185" s="64" t="s">
        <v>206</v>
      </c>
      <c r="M185" s="65" t="s">
        <v>158</v>
      </c>
      <c r="N185" s="65"/>
      <c r="O185" s="66" t="s">
        <v>194</v>
      </c>
      <c r="P185" s="66" t="s">
        <v>241</v>
      </c>
    </row>
    <row r="186" spans="1:16" ht="12.75" customHeight="1" thickBot="1" x14ac:dyDescent="0.25">
      <c r="A186" s="18" t="str">
        <f t="shared" si="12"/>
        <v> MVS 2.123 </v>
      </c>
      <c r="B186" s="6" t="str">
        <f t="shared" si="13"/>
        <v>I</v>
      </c>
      <c r="C186" s="18">
        <f t="shared" si="14"/>
        <v>36288.410000000003</v>
      </c>
      <c r="D186" s="8" t="str">
        <f t="shared" si="15"/>
        <v>vis</v>
      </c>
      <c r="E186" s="63">
        <f>VLOOKUP(C186,Active!C$21:E$967,3,FALSE)</f>
        <v>7339.0228871735881</v>
      </c>
      <c r="F186" s="6" t="s">
        <v>137</v>
      </c>
      <c r="G186" s="8" t="str">
        <f t="shared" si="16"/>
        <v>36288.410</v>
      </c>
      <c r="H186" s="18">
        <f t="shared" si="17"/>
        <v>7339</v>
      </c>
      <c r="I186" s="64" t="s">
        <v>242</v>
      </c>
      <c r="J186" s="65" t="s">
        <v>243</v>
      </c>
      <c r="K186" s="64">
        <v>7339</v>
      </c>
      <c r="L186" s="64" t="s">
        <v>244</v>
      </c>
      <c r="M186" s="65" t="s">
        <v>144</v>
      </c>
      <c r="N186" s="65"/>
      <c r="O186" s="66" t="s">
        <v>237</v>
      </c>
      <c r="P186" s="66" t="s">
        <v>238</v>
      </c>
    </row>
    <row r="187" spans="1:16" ht="12.75" customHeight="1" thickBot="1" x14ac:dyDescent="0.25">
      <c r="A187" s="18" t="str">
        <f t="shared" si="12"/>
        <v> AA 10.69 </v>
      </c>
      <c r="B187" s="6" t="str">
        <f t="shared" si="13"/>
        <v>I</v>
      </c>
      <c r="C187" s="18">
        <f t="shared" si="14"/>
        <v>36630.341</v>
      </c>
      <c r="D187" s="8" t="str">
        <f t="shared" si="15"/>
        <v>vis</v>
      </c>
      <c r="E187" s="63">
        <f>VLOOKUP(C187,Active!C$21:E$967,3,FALSE)</f>
        <v>7613.9967859197313</v>
      </c>
      <c r="F187" s="6" t="s">
        <v>137</v>
      </c>
      <c r="G187" s="8" t="str">
        <f t="shared" si="16"/>
        <v>36630.341</v>
      </c>
      <c r="H187" s="18">
        <f t="shared" si="17"/>
        <v>7614</v>
      </c>
      <c r="I187" s="64" t="s">
        <v>245</v>
      </c>
      <c r="J187" s="65" t="s">
        <v>246</v>
      </c>
      <c r="K187" s="64">
        <v>7614</v>
      </c>
      <c r="L187" s="64" t="s">
        <v>175</v>
      </c>
      <c r="M187" s="65" t="s">
        <v>158</v>
      </c>
      <c r="N187" s="65"/>
      <c r="O187" s="66" t="s">
        <v>194</v>
      </c>
      <c r="P187" s="66" t="s">
        <v>247</v>
      </c>
    </row>
    <row r="188" spans="1:16" ht="12.75" customHeight="1" thickBot="1" x14ac:dyDescent="0.25">
      <c r="A188" s="18" t="str">
        <f t="shared" si="12"/>
        <v> HABZ 92 </v>
      </c>
      <c r="B188" s="6" t="str">
        <f t="shared" si="13"/>
        <v>I</v>
      </c>
      <c r="C188" s="18">
        <f t="shared" si="14"/>
        <v>36896.411999999997</v>
      </c>
      <c r="D188" s="8" t="str">
        <f t="shared" si="15"/>
        <v>vis</v>
      </c>
      <c r="E188" s="63">
        <f>VLOOKUP(C188,Active!C$21:E$967,3,FALSE)</f>
        <v>7827.9656282103833</v>
      </c>
      <c r="F188" s="6" t="s">
        <v>137</v>
      </c>
      <c r="G188" s="8" t="str">
        <f t="shared" si="16"/>
        <v>36896.412</v>
      </c>
      <c r="H188" s="18">
        <f t="shared" si="17"/>
        <v>7828</v>
      </c>
      <c r="I188" s="64" t="s">
        <v>248</v>
      </c>
      <c r="J188" s="65" t="s">
        <v>249</v>
      </c>
      <c r="K188" s="64">
        <v>7828</v>
      </c>
      <c r="L188" s="64" t="s">
        <v>250</v>
      </c>
      <c r="M188" s="65" t="s">
        <v>144</v>
      </c>
      <c r="N188" s="65"/>
      <c r="O188" s="66" t="s">
        <v>251</v>
      </c>
      <c r="P188" s="66" t="s">
        <v>252</v>
      </c>
    </row>
    <row r="189" spans="1:16" ht="13.5" thickBot="1" x14ac:dyDescent="0.25">
      <c r="A189" s="18" t="str">
        <f t="shared" si="12"/>
        <v> HABZ 92 </v>
      </c>
      <c r="B189" s="6" t="str">
        <f t="shared" si="13"/>
        <v>I</v>
      </c>
      <c r="C189" s="18">
        <f t="shared" si="14"/>
        <v>36957.362999999998</v>
      </c>
      <c r="D189" s="8" t="str">
        <f t="shared" si="15"/>
        <v>vis</v>
      </c>
      <c r="E189" s="63">
        <f>VLOOKUP(C189,Active!C$21:E$967,3,FALSE)</f>
        <v>7876.9811725818399</v>
      </c>
      <c r="F189" s="6" t="s">
        <v>137</v>
      </c>
      <c r="G189" s="8" t="str">
        <f t="shared" si="16"/>
        <v>36957.363</v>
      </c>
      <c r="H189" s="18">
        <f t="shared" si="17"/>
        <v>7877</v>
      </c>
      <c r="I189" s="64" t="s">
        <v>253</v>
      </c>
      <c r="J189" s="65" t="s">
        <v>254</v>
      </c>
      <c r="K189" s="64">
        <v>7877</v>
      </c>
      <c r="L189" s="64" t="s">
        <v>255</v>
      </c>
      <c r="M189" s="65" t="s">
        <v>144</v>
      </c>
      <c r="N189" s="65"/>
      <c r="O189" s="66" t="s">
        <v>251</v>
      </c>
      <c r="P189" s="66" t="s">
        <v>252</v>
      </c>
    </row>
    <row r="190" spans="1:16" ht="13.5" thickBot="1" x14ac:dyDescent="0.25">
      <c r="A190" s="18" t="str">
        <f t="shared" si="12"/>
        <v> AA 13.79 </v>
      </c>
      <c r="B190" s="6" t="str">
        <f t="shared" si="13"/>
        <v>I</v>
      </c>
      <c r="C190" s="18">
        <f t="shared" si="14"/>
        <v>37018.311999999998</v>
      </c>
      <c r="D190" s="8" t="str">
        <f t="shared" si="15"/>
        <v>vis</v>
      </c>
      <c r="E190" s="63">
        <f>VLOOKUP(C190,Active!C$21:E$967,3,FALSE)</f>
        <v>7925.9951085943067</v>
      </c>
      <c r="F190" s="6" t="s">
        <v>137</v>
      </c>
      <c r="G190" s="8" t="str">
        <f t="shared" si="16"/>
        <v>37018.312</v>
      </c>
      <c r="H190" s="18">
        <f t="shared" si="17"/>
        <v>7926</v>
      </c>
      <c r="I190" s="64" t="s">
        <v>256</v>
      </c>
      <c r="J190" s="65" t="s">
        <v>257</v>
      </c>
      <c r="K190" s="64">
        <v>7926</v>
      </c>
      <c r="L190" s="64" t="s">
        <v>152</v>
      </c>
      <c r="M190" s="65" t="s">
        <v>158</v>
      </c>
      <c r="N190" s="65"/>
      <c r="O190" s="66" t="s">
        <v>194</v>
      </c>
      <c r="P190" s="66" t="s">
        <v>258</v>
      </c>
    </row>
    <row r="191" spans="1:16" ht="13.5" thickBot="1" x14ac:dyDescent="0.25">
      <c r="A191" s="18" t="str">
        <f t="shared" si="12"/>
        <v> HABZ 92 </v>
      </c>
      <c r="B191" s="6" t="str">
        <f t="shared" si="13"/>
        <v>I</v>
      </c>
      <c r="C191" s="18">
        <f t="shared" si="14"/>
        <v>37345.345999999998</v>
      </c>
      <c r="D191" s="8" t="str">
        <f t="shared" si="15"/>
        <v>vis</v>
      </c>
      <c r="E191" s="63">
        <f>VLOOKUP(C191,Active!C$21:E$967,3,FALSE)</f>
        <v>8188.9891454103517</v>
      </c>
      <c r="F191" s="6" t="s">
        <v>137</v>
      </c>
      <c r="G191" s="8" t="str">
        <f t="shared" si="16"/>
        <v>37345.346</v>
      </c>
      <c r="H191" s="18">
        <f t="shared" si="17"/>
        <v>8189</v>
      </c>
      <c r="I191" s="64" t="s">
        <v>259</v>
      </c>
      <c r="J191" s="65" t="s">
        <v>260</v>
      </c>
      <c r="K191" s="64">
        <v>8189</v>
      </c>
      <c r="L191" s="64" t="s">
        <v>261</v>
      </c>
      <c r="M191" s="65" t="s">
        <v>144</v>
      </c>
      <c r="N191" s="65"/>
      <c r="O191" s="66" t="s">
        <v>251</v>
      </c>
      <c r="P191" s="66" t="s">
        <v>252</v>
      </c>
    </row>
    <row r="192" spans="1:16" ht="13.5" thickBot="1" x14ac:dyDescent="0.25">
      <c r="A192" s="18" t="str">
        <f t="shared" si="12"/>
        <v> HABZ 92 </v>
      </c>
      <c r="B192" s="6" t="str">
        <f t="shared" si="13"/>
        <v>I</v>
      </c>
      <c r="C192" s="18">
        <f t="shared" si="14"/>
        <v>38412.277999999998</v>
      </c>
      <c r="D192" s="8" t="str">
        <f t="shared" si="15"/>
        <v>vis</v>
      </c>
      <c r="E192" s="63">
        <f>VLOOKUP(C192,Active!C$21:E$967,3,FALSE)</f>
        <v>9046.9939818745006</v>
      </c>
      <c r="F192" s="6" t="s">
        <v>137</v>
      </c>
      <c r="G192" s="8" t="str">
        <f t="shared" si="16"/>
        <v>38412.278</v>
      </c>
      <c r="H192" s="18">
        <f t="shared" si="17"/>
        <v>9047</v>
      </c>
      <c r="I192" s="64" t="s">
        <v>262</v>
      </c>
      <c r="J192" s="65" t="s">
        <v>263</v>
      </c>
      <c r="K192" s="64">
        <v>9047</v>
      </c>
      <c r="L192" s="64" t="s">
        <v>170</v>
      </c>
      <c r="M192" s="65" t="s">
        <v>144</v>
      </c>
      <c r="N192" s="65"/>
      <c r="O192" s="66" t="s">
        <v>251</v>
      </c>
      <c r="P192" s="66" t="s">
        <v>252</v>
      </c>
    </row>
    <row r="193" spans="1:16" ht="13.5" thickBot="1" x14ac:dyDescent="0.25">
      <c r="A193" s="18" t="str">
        <f t="shared" si="12"/>
        <v> HABZ 92 </v>
      </c>
      <c r="B193" s="6" t="str">
        <f t="shared" si="13"/>
        <v>I</v>
      </c>
      <c r="C193" s="18">
        <f t="shared" si="14"/>
        <v>39536.396999999997</v>
      </c>
      <c r="D193" s="8" t="str">
        <f t="shared" si="15"/>
        <v>vis</v>
      </c>
      <c r="E193" s="63">
        <f>VLOOKUP(C193,Active!C$21:E$967,3,FALSE)</f>
        <v>9950.9874310926716</v>
      </c>
      <c r="F193" s="6" t="s">
        <v>137</v>
      </c>
      <c r="G193" s="8" t="str">
        <f t="shared" si="16"/>
        <v>39536.397</v>
      </c>
      <c r="H193" s="18">
        <f t="shared" si="17"/>
        <v>9951</v>
      </c>
      <c r="I193" s="64" t="s">
        <v>264</v>
      </c>
      <c r="J193" s="65" t="s">
        <v>265</v>
      </c>
      <c r="K193" s="64">
        <v>9951</v>
      </c>
      <c r="L193" s="64" t="s">
        <v>266</v>
      </c>
      <c r="M193" s="65" t="s">
        <v>144</v>
      </c>
      <c r="N193" s="65"/>
      <c r="O193" s="66" t="s">
        <v>251</v>
      </c>
      <c r="P193" s="66" t="s">
        <v>252</v>
      </c>
    </row>
    <row r="194" spans="1:16" ht="13.5" thickBot="1" x14ac:dyDescent="0.25">
      <c r="A194" s="18" t="str">
        <f t="shared" si="12"/>
        <v> HABZ 92 </v>
      </c>
      <c r="B194" s="6" t="str">
        <f t="shared" si="13"/>
        <v>I</v>
      </c>
      <c r="C194" s="18">
        <f t="shared" si="14"/>
        <v>39551.307999999997</v>
      </c>
      <c r="D194" s="8" t="str">
        <f t="shared" si="15"/>
        <v>vis</v>
      </c>
      <c r="E194" s="63">
        <f>VLOOKUP(C194,Active!C$21:E$967,3,FALSE)</f>
        <v>9962.9785515356962</v>
      </c>
      <c r="F194" s="6" t="s">
        <v>137</v>
      </c>
      <c r="G194" s="8" t="str">
        <f t="shared" si="16"/>
        <v>39551.308</v>
      </c>
      <c r="H194" s="18">
        <f t="shared" si="17"/>
        <v>9963</v>
      </c>
      <c r="I194" s="64" t="s">
        <v>267</v>
      </c>
      <c r="J194" s="65" t="s">
        <v>268</v>
      </c>
      <c r="K194" s="64">
        <v>9963</v>
      </c>
      <c r="L194" s="64" t="s">
        <v>269</v>
      </c>
      <c r="M194" s="65" t="s">
        <v>144</v>
      </c>
      <c r="N194" s="65"/>
      <c r="O194" s="66" t="s">
        <v>251</v>
      </c>
      <c r="P194" s="66" t="s">
        <v>252</v>
      </c>
    </row>
    <row r="195" spans="1:16" ht="13.5" thickBot="1" x14ac:dyDescent="0.25">
      <c r="A195" s="18" t="str">
        <f t="shared" si="12"/>
        <v> HABZ 92 </v>
      </c>
      <c r="B195" s="6" t="str">
        <f t="shared" si="13"/>
        <v>I</v>
      </c>
      <c r="C195" s="18">
        <f t="shared" si="14"/>
        <v>40981.332000000002</v>
      </c>
      <c r="D195" s="8" t="str">
        <f t="shared" si="15"/>
        <v>vis</v>
      </c>
      <c r="E195" s="63">
        <f>VLOOKUP(C195,Active!C$21:E$967,3,FALSE)</f>
        <v>11112.974529029869</v>
      </c>
      <c r="F195" s="6" t="s">
        <v>137</v>
      </c>
      <c r="G195" s="8" t="str">
        <f t="shared" si="16"/>
        <v>40981.332</v>
      </c>
      <c r="H195" s="18">
        <f t="shared" si="17"/>
        <v>11113</v>
      </c>
      <c r="I195" s="64" t="s">
        <v>286</v>
      </c>
      <c r="J195" s="65" t="s">
        <v>287</v>
      </c>
      <c r="K195" s="64">
        <v>11113</v>
      </c>
      <c r="L195" s="64" t="s">
        <v>288</v>
      </c>
      <c r="M195" s="65" t="s">
        <v>144</v>
      </c>
      <c r="N195" s="65"/>
      <c r="O195" s="66" t="s">
        <v>251</v>
      </c>
      <c r="P195" s="66" t="s">
        <v>252</v>
      </c>
    </row>
    <row r="196" spans="1:16" ht="13.5" thickBot="1" x14ac:dyDescent="0.25">
      <c r="A196" s="18" t="str">
        <f t="shared" si="12"/>
        <v> HABZ 92 </v>
      </c>
      <c r="B196" s="6" t="str">
        <f t="shared" si="13"/>
        <v>I</v>
      </c>
      <c r="C196" s="18">
        <f t="shared" si="14"/>
        <v>41333.258999999998</v>
      </c>
      <c r="D196" s="8" t="str">
        <f t="shared" si="15"/>
        <v>vis</v>
      </c>
      <c r="E196" s="63">
        <f>VLOOKUP(C196,Active!C$21:E$967,3,FALSE)</f>
        <v>11395.987006003392</v>
      </c>
      <c r="F196" s="6" t="s">
        <v>137</v>
      </c>
      <c r="G196" s="8" t="str">
        <f t="shared" si="16"/>
        <v>41333.259</v>
      </c>
      <c r="H196" s="18">
        <f t="shared" si="17"/>
        <v>11396</v>
      </c>
      <c r="I196" s="64" t="s">
        <v>293</v>
      </c>
      <c r="J196" s="65" t="s">
        <v>294</v>
      </c>
      <c r="K196" s="64">
        <v>11396</v>
      </c>
      <c r="L196" s="64" t="s">
        <v>266</v>
      </c>
      <c r="M196" s="65" t="s">
        <v>144</v>
      </c>
      <c r="N196" s="65"/>
      <c r="O196" s="66" t="s">
        <v>251</v>
      </c>
      <c r="P196" s="66" t="s">
        <v>252</v>
      </c>
    </row>
    <row r="197" spans="1:16" ht="13.5" thickBot="1" x14ac:dyDescent="0.25">
      <c r="A197" s="18" t="str">
        <f t="shared" si="12"/>
        <v> HABZ 92 </v>
      </c>
      <c r="B197" s="6" t="str">
        <f t="shared" si="13"/>
        <v>I</v>
      </c>
      <c r="C197" s="18">
        <f t="shared" si="14"/>
        <v>42069.392999999996</v>
      </c>
      <c r="D197" s="8" t="str">
        <f t="shared" si="15"/>
        <v>vis</v>
      </c>
      <c r="E197" s="63">
        <f>VLOOKUP(C197,Active!C$21:E$967,3,FALSE)</f>
        <v>11987.970874034061</v>
      </c>
      <c r="F197" s="6" t="s">
        <v>137</v>
      </c>
      <c r="G197" s="8" t="str">
        <f t="shared" si="16"/>
        <v>42069.393</v>
      </c>
      <c r="H197" s="18">
        <f t="shared" si="17"/>
        <v>11988</v>
      </c>
      <c r="I197" s="64" t="s">
        <v>327</v>
      </c>
      <c r="J197" s="65" t="s">
        <v>328</v>
      </c>
      <c r="K197" s="64">
        <v>11988</v>
      </c>
      <c r="L197" s="64" t="s">
        <v>329</v>
      </c>
      <c r="M197" s="65" t="s">
        <v>144</v>
      </c>
      <c r="N197" s="65"/>
      <c r="O197" s="66" t="s">
        <v>251</v>
      </c>
      <c r="P197" s="66" t="s">
        <v>252</v>
      </c>
    </row>
    <row r="198" spans="1:16" ht="13.5" thickBot="1" x14ac:dyDescent="0.25">
      <c r="A198" s="18" t="str">
        <f t="shared" si="12"/>
        <v> HABZ 92 </v>
      </c>
      <c r="B198" s="6" t="str">
        <f t="shared" si="13"/>
        <v>I</v>
      </c>
      <c r="C198" s="18">
        <f t="shared" si="14"/>
        <v>42074.377</v>
      </c>
      <c r="D198" s="8" t="str">
        <f t="shared" si="15"/>
        <v>vis</v>
      </c>
      <c r="E198" s="63">
        <f>VLOOKUP(C198,Active!C$21:E$967,3,FALSE)</f>
        <v>11991.978904634832</v>
      </c>
      <c r="F198" s="6" t="s">
        <v>137</v>
      </c>
      <c r="G198" s="8" t="str">
        <f t="shared" si="16"/>
        <v>42074.377</v>
      </c>
      <c r="H198" s="18">
        <f t="shared" si="17"/>
        <v>11992</v>
      </c>
      <c r="I198" s="64" t="s">
        <v>330</v>
      </c>
      <c r="J198" s="65" t="s">
        <v>331</v>
      </c>
      <c r="K198" s="64">
        <v>11992</v>
      </c>
      <c r="L198" s="64" t="s">
        <v>317</v>
      </c>
      <c r="M198" s="65" t="s">
        <v>144</v>
      </c>
      <c r="N198" s="65"/>
      <c r="O198" s="66" t="s">
        <v>251</v>
      </c>
      <c r="P198" s="66" t="s">
        <v>252</v>
      </c>
    </row>
    <row r="199" spans="1:16" ht="13.5" thickBot="1" x14ac:dyDescent="0.25">
      <c r="A199" s="18" t="str">
        <f t="shared" si="12"/>
        <v> AOEB 3 </v>
      </c>
      <c r="B199" s="6" t="str">
        <f t="shared" si="13"/>
        <v>I</v>
      </c>
      <c r="C199" s="18">
        <f t="shared" si="14"/>
        <v>43219.656000000003</v>
      </c>
      <c r="D199" s="8" t="str">
        <f t="shared" si="15"/>
        <v>vis</v>
      </c>
      <c r="E199" s="63">
        <f>VLOOKUP(C199,Active!C$21:E$967,3,FALSE)</f>
        <v>12912.988791957385</v>
      </c>
      <c r="F199" s="6" t="s">
        <v>137</v>
      </c>
      <c r="G199" s="8" t="str">
        <f t="shared" si="16"/>
        <v>43219.656</v>
      </c>
      <c r="H199" s="18">
        <f t="shared" si="17"/>
        <v>12913</v>
      </c>
      <c r="I199" s="64" t="s">
        <v>384</v>
      </c>
      <c r="J199" s="65" t="s">
        <v>385</v>
      </c>
      <c r="K199" s="64">
        <v>12913</v>
      </c>
      <c r="L199" s="64" t="s">
        <v>386</v>
      </c>
      <c r="M199" s="65" t="s">
        <v>158</v>
      </c>
      <c r="N199" s="65"/>
      <c r="O199" s="66" t="s">
        <v>387</v>
      </c>
      <c r="P199" s="66" t="s">
        <v>388</v>
      </c>
    </row>
    <row r="200" spans="1:16" ht="13.5" thickBot="1" x14ac:dyDescent="0.25">
      <c r="A200" s="18" t="str">
        <f t="shared" si="12"/>
        <v> AN 301.327 </v>
      </c>
      <c r="B200" s="6" t="str">
        <f t="shared" si="13"/>
        <v>I</v>
      </c>
      <c r="C200" s="18">
        <f t="shared" si="14"/>
        <v>43228.345000000001</v>
      </c>
      <c r="D200" s="8" t="str">
        <f t="shared" si="15"/>
        <v>vis</v>
      </c>
      <c r="E200" s="63">
        <f>VLOOKUP(C200,Active!C$21:E$967,3,FALSE)</f>
        <v>12919.976307585406</v>
      </c>
      <c r="F200" s="6" t="s">
        <v>137</v>
      </c>
      <c r="G200" s="8" t="str">
        <f t="shared" si="16"/>
        <v>43228.345</v>
      </c>
      <c r="H200" s="18">
        <f t="shared" si="17"/>
        <v>12920</v>
      </c>
      <c r="I200" s="64" t="s">
        <v>389</v>
      </c>
      <c r="J200" s="65" t="s">
        <v>390</v>
      </c>
      <c r="K200" s="64">
        <v>12920</v>
      </c>
      <c r="L200" s="64" t="s">
        <v>301</v>
      </c>
      <c r="M200" s="65" t="s">
        <v>158</v>
      </c>
      <c r="N200" s="65"/>
      <c r="O200" s="66" t="s">
        <v>379</v>
      </c>
      <c r="P200" s="66" t="s">
        <v>380</v>
      </c>
    </row>
    <row r="201" spans="1:16" ht="13.5" thickBot="1" x14ac:dyDescent="0.25">
      <c r="A201" s="18" t="str">
        <f t="shared" si="12"/>
        <v> BRNO 32 </v>
      </c>
      <c r="B201" s="6" t="str">
        <f t="shared" si="13"/>
        <v>I</v>
      </c>
      <c r="C201" s="18">
        <f t="shared" si="14"/>
        <v>49689.578500000003</v>
      </c>
      <c r="D201" s="8" t="str">
        <f t="shared" si="15"/>
        <v>vis</v>
      </c>
      <c r="E201" s="63">
        <f>VLOOKUP(C201,Active!C$21:E$967,3,FALSE)</f>
        <v>18115.967797693662</v>
      </c>
      <c r="F201" s="6" t="s">
        <v>137</v>
      </c>
      <c r="G201" s="8" t="str">
        <f t="shared" si="16"/>
        <v>49689.5785</v>
      </c>
      <c r="H201" s="18">
        <f t="shared" si="17"/>
        <v>18116</v>
      </c>
      <c r="I201" s="64" t="s">
        <v>612</v>
      </c>
      <c r="J201" s="65" t="s">
        <v>613</v>
      </c>
      <c r="K201" s="64">
        <v>18116</v>
      </c>
      <c r="L201" s="64" t="s">
        <v>614</v>
      </c>
      <c r="M201" s="65" t="s">
        <v>158</v>
      </c>
      <c r="N201" s="65"/>
      <c r="O201" s="66" t="s">
        <v>615</v>
      </c>
      <c r="P201" s="66" t="s">
        <v>616</v>
      </c>
    </row>
    <row r="202" spans="1:16" ht="13.5" thickBot="1" x14ac:dyDescent="0.25">
      <c r="A202" s="18" t="str">
        <f t="shared" si="12"/>
        <v>VSB 47 </v>
      </c>
      <c r="B202" s="6" t="str">
        <f t="shared" si="13"/>
        <v>I</v>
      </c>
      <c r="C202" s="18">
        <f t="shared" si="14"/>
        <v>49748.01</v>
      </c>
      <c r="D202" s="8" t="str">
        <f t="shared" si="15"/>
        <v>vis</v>
      </c>
      <c r="E202" s="63">
        <f>VLOOKUP(C202,Active!C$21:E$967,3,FALSE)</f>
        <v>18162.957211828634</v>
      </c>
      <c r="F202" s="6" t="s">
        <v>137</v>
      </c>
      <c r="G202" s="8" t="str">
        <f t="shared" si="16"/>
        <v>49748.01</v>
      </c>
      <c r="H202" s="18">
        <f t="shared" si="17"/>
        <v>18163</v>
      </c>
      <c r="I202" s="64" t="s">
        <v>623</v>
      </c>
      <c r="J202" s="65" t="s">
        <v>624</v>
      </c>
      <c r="K202" s="64">
        <v>18163</v>
      </c>
      <c r="L202" s="64" t="s">
        <v>625</v>
      </c>
      <c r="M202" s="65" t="s">
        <v>158</v>
      </c>
      <c r="N202" s="65"/>
      <c r="O202" s="66" t="s">
        <v>626</v>
      </c>
      <c r="P202" s="67" t="s">
        <v>627</v>
      </c>
    </row>
    <row r="203" spans="1:16" ht="13.5" thickBot="1" x14ac:dyDescent="0.25">
      <c r="A203" s="18" t="str">
        <f t="shared" ref="A203:A226" si="18">P203</f>
        <v> AOEB 12 </v>
      </c>
      <c r="B203" s="6" t="str">
        <f t="shared" ref="B203:B226" si="19">IF(H203=INT(H203),"I","II")</f>
        <v>I</v>
      </c>
      <c r="C203" s="18">
        <f t="shared" ref="C203:C226" si="20">1*G203</f>
        <v>50455.57</v>
      </c>
      <c r="D203" s="8" t="str">
        <f t="shared" ref="D203:D226" si="21">VLOOKUP(F203,I$1:J$5,2,FALSE)</f>
        <v>vis</v>
      </c>
      <c r="E203" s="63">
        <f>VLOOKUP(C203,Active!C$21:E$967,3,FALSE)</f>
        <v>18731.962454982433</v>
      </c>
      <c r="F203" s="6" t="s">
        <v>137</v>
      </c>
      <c r="G203" s="8" t="str">
        <f t="shared" ref="G203:G226" si="22">MID(I203,3,LEN(I203)-3)</f>
        <v>50455.570</v>
      </c>
      <c r="H203" s="18">
        <f t="shared" ref="H203:H226" si="23">1*K203</f>
        <v>18732</v>
      </c>
      <c r="I203" s="64" t="s">
        <v>639</v>
      </c>
      <c r="J203" s="65" t="s">
        <v>640</v>
      </c>
      <c r="K203" s="64">
        <v>18732</v>
      </c>
      <c r="L203" s="64" t="s">
        <v>541</v>
      </c>
      <c r="M203" s="65" t="s">
        <v>158</v>
      </c>
      <c r="N203" s="65"/>
      <c r="O203" s="66" t="s">
        <v>387</v>
      </c>
      <c r="P203" s="66" t="s">
        <v>641</v>
      </c>
    </row>
    <row r="204" spans="1:16" ht="13.5" thickBot="1" x14ac:dyDescent="0.25">
      <c r="A204" s="18" t="str">
        <f t="shared" si="18"/>
        <v> AOEB 12 </v>
      </c>
      <c r="B204" s="6" t="str">
        <f t="shared" si="19"/>
        <v>I</v>
      </c>
      <c r="C204" s="18">
        <f t="shared" si="20"/>
        <v>50512.749000000003</v>
      </c>
      <c r="D204" s="8" t="str">
        <f t="shared" si="21"/>
        <v>vis</v>
      </c>
      <c r="E204" s="63">
        <f>VLOOKUP(C204,Active!C$21:E$967,3,FALSE)</f>
        <v>18777.944634300504</v>
      </c>
      <c r="F204" s="6" t="s">
        <v>137</v>
      </c>
      <c r="G204" s="8" t="str">
        <f t="shared" si="22"/>
        <v>50512.749</v>
      </c>
      <c r="H204" s="18">
        <f t="shared" si="23"/>
        <v>18778</v>
      </c>
      <c r="I204" s="64" t="s">
        <v>645</v>
      </c>
      <c r="J204" s="65" t="s">
        <v>646</v>
      </c>
      <c r="K204" s="64">
        <v>18778</v>
      </c>
      <c r="L204" s="64" t="s">
        <v>647</v>
      </c>
      <c r="M204" s="65" t="s">
        <v>158</v>
      </c>
      <c r="N204" s="65"/>
      <c r="O204" s="66" t="s">
        <v>648</v>
      </c>
      <c r="P204" s="66" t="s">
        <v>641</v>
      </c>
    </row>
    <row r="205" spans="1:16" ht="13.5" thickBot="1" x14ac:dyDescent="0.25">
      <c r="A205" s="18" t="str">
        <f t="shared" si="18"/>
        <v> BRNO 32 </v>
      </c>
      <c r="B205" s="6" t="str">
        <f t="shared" si="19"/>
        <v>I</v>
      </c>
      <c r="C205" s="18">
        <f t="shared" si="20"/>
        <v>51603.3102</v>
      </c>
      <c r="D205" s="8" t="str">
        <f t="shared" si="21"/>
        <v>vis</v>
      </c>
      <c r="E205" s="63">
        <f>VLOOKUP(C205,Active!C$21:E$967,3,FALSE)</f>
        <v>19654.951588876938</v>
      </c>
      <c r="F205" s="6" t="s">
        <v>137</v>
      </c>
      <c r="G205" s="8" t="str">
        <f t="shared" si="22"/>
        <v>51603.3102</v>
      </c>
      <c r="H205" s="18">
        <f t="shared" si="23"/>
        <v>19655</v>
      </c>
      <c r="I205" s="64" t="s">
        <v>668</v>
      </c>
      <c r="J205" s="65" t="s">
        <v>669</v>
      </c>
      <c r="K205" s="64">
        <v>19655</v>
      </c>
      <c r="L205" s="64" t="s">
        <v>670</v>
      </c>
      <c r="M205" s="65" t="s">
        <v>436</v>
      </c>
      <c r="N205" s="65" t="s">
        <v>437</v>
      </c>
      <c r="O205" s="66" t="s">
        <v>671</v>
      </c>
      <c r="P205" s="66" t="s">
        <v>616</v>
      </c>
    </row>
    <row r="206" spans="1:16" ht="13.5" thickBot="1" x14ac:dyDescent="0.25">
      <c r="A206" s="18" t="str">
        <f t="shared" si="18"/>
        <v> AOEB 12 </v>
      </c>
      <c r="B206" s="6" t="str">
        <f t="shared" si="19"/>
        <v>I</v>
      </c>
      <c r="C206" s="18">
        <f t="shared" si="20"/>
        <v>51937.813999999998</v>
      </c>
      <c r="D206" s="8" t="str">
        <f t="shared" si="21"/>
        <v>vis</v>
      </c>
      <c r="E206" s="63">
        <f>VLOOKUP(C206,Active!C$21:E$967,3,FALSE)</f>
        <v>19923.952685681266</v>
      </c>
      <c r="F206" s="6" t="s">
        <v>137</v>
      </c>
      <c r="G206" s="8" t="str">
        <f t="shared" si="22"/>
        <v>51937.814</v>
      </c>
      <c r="H206" s="18">
        <f t="shared" si="23"/>
        <v>19924</v>
      </c>
      <c r="I206" s="64" t="s">
        <v>677</v>
      </c>
      <c r="J206" s="65" t="s">
        <v>678</v>
      </c>
      <c r="K206" s="64">
        <v>19924</v>
      </c>
      <c r="L206" s="64" t="s">
        <v>593</v>
      </c>
      <c r="M206" s="65" t="s">
        <v>158</v>
      </c>
      <c r="N206" s="65"/>
      <c r="O206" s="66" t="s">
        <v>387</v>
      </c>
      <c r="P206" s="66" t="s">
        <v>641</v>
      </c>
    </row>
    <row r="207" spans="1:16" ht="13.5" thickBot="1" x14ac:dyDescent="0.25">
      <c r="A207" s="18" t="str">
        <f t="shared" si="18"/>
        <v> BBS 124 </v>
      </c>
      <c r="B207" s="6" t="str">
        <f t="shared" si="19"/>
        <v>I</v>
      </c>
      <c r="C207" s="18">
        <f t="shared" si="20"/>
        <v>51956.466</v>
      </c>
      <c r="D207" s="8" t="str">
        <f t="shared" si="21"/>
        <v>vis</v>
      </c>
      <c r="E207" s="63">
        <f>VLOOKUP(C207,Active!C$21:E$967,3,FALSE)</f>
        <v>19938.952241613351</v>
      </c>
      <c r="F207" s="6" t="s">
        <v>137</v>
      </c>
      <c r="G207" s="8" t="str">
        <f t="shared" si="22"/>
        <v>51956.466</v>
      </c>
      <c r="H207" s="18">
        <f t="shared" si="23"/>
        <v>19939</v>
      </c>
      <c r="I207" s="64" t="s">
        <v>679</v>
      </c>
      <c r="J207" s="65" t="s">
        <v>680</v>
      </c>
      <c r="K207" s="64">
        <v>19939</v>
      </c>
      <c r="L207" s="64" t="s">
        <v>593</v>
      </c>
      <c r="M207" s="65" t="s">
        <v>158</v>
      </c>
      <c r="N207" s="65"/>
      <c r="O207" s="66" t="s">
        <v>313</v>
      </c>
      <c r="P207" s="66" t="s">
        <v>681</v>
      </c>
    </row>
    <row r="208" spans="1:16" ht="13.5" thickBot="1" x14ac:dyDescent="0.25">
      <c r="A208" s="18" t="str">
        <f t="shared" si="18"/>
        <v> BBS 127 </v>
      </c>
      <c r="B208" s="6" t="str">
        <f t="shared" si="19"/>
        <v>I</v>
      </c>
      <c r="C208" s="18">
        <f t="shared" si="20"/>
        <v>52258.635999999999</v>
      </c>
      <c r="D208" s="8" t="str">
        <f t="shared" si="21"/>
        <v>vis</v>
      </c>
      <c r="E208" s="63">
        <f>VLOOKUP(C208,Active!C$21:E$967,3,FALSE)</f>
        <v>20181.951159477252</v>
      </c>
      <c r="F208" s="6" t="s">
        <v>137</v>
      </c>
      <c r="G208" s="8" t="str">
        <f t="shared" si="22"/>
        <v>52258.636</v>
      </c>
      <c r="H208" s="18">
        <f t="shared" si="23"/>
        <v>20182</v>
      </c>
      <c r="I208" s="64" t="s">
        <v>682</v>
      </c>
      <c r="J208" s="65" t="s">
        <v>683</v>
      </c>
      <c r="K208" s="64">
        <v>20182</v>
      </c>
      <c r="L208" s="64" t="s">
        <v>684</v>
      </c>
      <c r="M208" s="65" t="s">
        <v>158</v>
      </c>
      <c r="N208" s="65"/>
      <c r="O208" s="66" t="s">
        <v>313</v>
      </c>
      <c r="P208" s="66" t="s">
        <v>685</v>
      </c>
    </row>
    <row r="209" spans="1:16" ht="13.5" thickBot="1" x14ac:dyDescent="0.25">
      <c r="A209" s="18" t="str">
        <f t="shared" si="18"/>
        <v> AOEB 12 </v>
      </c>
      <c r="B209" s="6" t="str">
        <f t="shared" si="19"/>
        <v>I</v>
      </c>
      <c r="C209" s="18">
        <f t="shared" si="20"/>
        <v>52314.5942</v>
      </c>
      <c r="D209" s="8" t="str">
        <f t="shared" si="21"/>
        <v>vis</v>
      </c>
      <c r="E209" s="63">
        <f>VLOOKUP(C209,Active!C$21:E$967,3,FALSE)</f>
        <v>20226.951596468392</v>
      </c>
      <c r="F209" s="6" t="s">
        <v>137</v>
      </c>
      <c r="G209" s="8" t="str">
        <f t="shared" si="22"/>
        <v>52314.5942</v>
      </c>
      <c r="H209" s="18">
        <f t="shared" si="23"/>
        <v>20227</v>
      </c>
      <c r="I209" s="64" t="s">
        <v>686</v>
      </c>
      <c r="J209" s="65" t="s">
        <v>687</v>
      </c>
      <c r="K209" s="64">
        <v>20227</v>
      </c>
      <c r="L209" s="64" t="s">
        <v>670</v>
      </c>
      <c r="M209" s="65" t="s">
        <v>688</v>
      </c>
      <c r="N209" s="65" t="s">
        <v>689</v>
      </c>
      <c r="O209" s="66" t="s">
        <v>690</v>
      </c>
      <c r="P209" s="66" t="s">
        <v>641</v>
      </c>
    </row>
    <row r="210" spans="1:16" ht="13.5" thickBot="1" x14ac:dyDescent="0.25">
      <c r="A210" s="18" t="str">
        <f t="shared" si="18"/>
        <v> AOEB 12 </v>
      </c>
      <c r="B210" s="6" t="str">
        <f t="shared" si="19"/>
        <v>I</v>
      </c>
      <c r="C210" s="18">
        <f t="shared" si="20"/>
        <v>52345.6823</v>
      </c>
      <c r="D210" s="8" t="str">
        <f t="shared" si="21"/>
        <v>vis</v>
      </c>
      <c r="E210" s="63">
        <f>VLOOKUP(C210,Active!C$21:E$967,3,FALSE)</f>
        <v>20251.952009012472</v>
      </c>
      <c r="F210" s="6" t="s">
        <v>137</v>
      </c>
      <c r="G210" s="8" t="str">
        <f t="shared" si="22"/>
        <v>52345.6823</v>
      </c>
      <c r="H210" s="18">
        <f t="shared" si="23"/>
        <v>20252</v>
      </c>
      <c r="I210" s="64" t="s">
        <v>691</v>
      </c>
      <c r="J210" s="65" t="s">
        <v>692</v>
      </c>
      <c r="K210" s="64">
        <v>20252</v>
      </c>
      <c r="L210" s="64" t="s">
        <v>693</v>
      </c>
      <c r="M210" s="65" t="s">
        <v>688</v>
      </c>
      <c r="N210" s="65" t="s">
        <v>689</v>
      </c>
      <c r="O210" s="66" t="s">
        <v>690</v>
      </c>
      <c r="P210" s="66" t="s">
        <v>641</v>
      </c>
    </row>
    <row r="211" spans="1:16" ht="13.5" thickBot="1" x14ac:dyDescent="0.25">
      <c r="A211" s="18" t="str">
        <f t="shared" si="18"/>
        <v> AOEB 12 </v>
      </c>
      <c r="B211" s="6" t="str">
        <f t="shared" si="19"/>
        <v>I</v>
      </c>
      <c r="C211" s="18">
        <f t="shared" si="20"/>
        <v>52641.635300000002</v>
      </c>
      <c r="D211" s="8" t="str">
        <f t="shared" si="21"/>
        <v>vis</v>
      </c>
      <c r="E211" s="63">
        <f>VLOOKUP(C211,Active!C$21:E$967,3,FALSE)</f>
        <v>20489.951342958848</v>
      </c>
      <c r="F211" s="6" t="s">
        <v>137</v>
      </c>
      <c r="G211" s="8" t="str">
        <f t="shared" si="22"/>
        <v>52641.6353</v>
      </c>
      <c r="H211" s="18">
        <f t="shared" si="23"/>
        <v>20490</v>
      </c>
      <c r="I211" s="64" t="s">
        <v>694</v>
      </c>
      <c r="J211" s="65" t="s">
        <v>695</v>
      </c>
      <c r="K211" s="64">
        <v>20490</v>
      </c>
      <c r="L211" s="64" t="s">
        <v>696</v>
      </c>
      <c r="M211" s="65" t="s">
        <v>688</v>
      </c>
      <c r="N211" s="65" t="s">
        <v>689</v>
      </c>
      <c r="O211" s="66" t="s">
        <v>387</v>
      </c>
      <c r="P211" s="66" t="s">
        <v>641</v>
      </c>
    </row>
    <row r="212" spans="1:16" ht="13.5" thickBot="1" x14ac:dyDescent="0.25">
      <c r="A212" s="18" t="str">
        <f t="shared" si="18"/>
        <v>OEJV 0003 </v>
      </c>
      <c r="B212" s="6" t="str">
        <f t="shared" si="19"/>
        <v>I</v>
      </c>
      <c r="C212" s="18">
        <f t="shared" si="20"/>
        <v>53370.328000000001</v>
      </c>
      <c r="D212" s="8" t="str">
        <f t="shared" si="21"/>
        <v>vis</v>
      </c>
      <c r="E212" s="63">
        <f>VLOOKUP(C212,Active!C$21:E$967,3,FALSE)</f>
        <v>21075.951070116829</v>
      </c>
      <c r="F212" s="6" t="s">
        <v>137</v>
      </c>
      <c r="G212" s="8" t="str">
        <f t="shared" si="22"/>
        <v>53370.328</v>
      </c>
      <c r="H212" s="18">
        <f t="shared" si="23"/>
        <v>21076</v>
      </c>
      <c r="I212" s="64" t="s">
        <v>731</v>
      </c>
      <c r="J212" s="65" t="s">
        <v>732</v>
      </c>
      <c r="K212" s="64">
        <v>21076</v>
      </c>
      <c r="L212" s="64" t="s">
        <v>684</v>
      </c>
      <c r="M212" s="65" t="s">
        <v>158</v>
      </c>
      <c r="N212" s="65"/>
      <c r="O212" s="66" t="s">
        <v>313</v>
      </c>
      <c r="P212" s="67" t="s">
        <v>733</v>
      </c>
    </row>
    <row r="213" spans="1:16" ht="13.5" thickBot="1" x14ac:dyDescent="0.25">
      <c r="A213" s="18" t="str">
        <f t="shared" si="18"/>
        <v> AOEB 12 </v>
      </c>
      <c r="B213" s="6" t="str">
        <f t="shared" si="19"/>
        <v>I</v>
      </c>
      <c r="C213" s="18">
        <f t="shared" si="20"/>
        <v>53371.5677</v>
      </c>
      <c r="D213" s="8" t="str">
        <f t="shared" si="21"/>
        <v>vis</v>
      </c>
      <c r="E213" s="63">
        <f>VLOOKUP(C213,Active!C$21:E$967,3,FALSE)</f>
        <v>21076.948011436205</v>
      </c>
      <c r="F213" s="6" t="s">
        <v>137</v>
      </c>
      <c r="G213" s="8" t="str">
        <f t="shared" si="22"/>
        <v>53371.5677</v>
      </c>
      <c r="H213" s="18">
        <f t="shared" si="23"/>
        <v>21077</v>
      </c>
      <c r="I213" s="64" t="s">
        <v>734</v>
      </c>
      <c r="J213" s="65" t="s">
        <v>735</v>
      </c>
      <c r="K213" s="64">
        <v>21077</v>
      </c>
      <c r="L213" s="64" t="s">
        <v>736</v>
      </c>
      <c r="M213" s="65" t="s">
        <v>688</v>
      </c>
      <c r="N213" s="65" t="s">
        <v>689</v>
      </c>
      <c r="O213" s="66" t="s">
        <v>737</v>
      </c>
      <c r="P213" s="66" t="s">
        <v>641</v>
      </c>
    </row>
    <row r="214" spans="1:16" ht="13.5" thickBot="1" x14ac:dyDescent="0.25">
      <c r="A214" s="18" t="str">
        <f t="shared" si="18"/>
        <v>VSB 44 </v>
      </c>
      <c r="B214" s="6" t="str">
        <f t="shared" si="19"/>
        <v>I</v>
      </c>
      <c r="C214" s="18">
        <f t="shared" si="20"/>
        <v>53430.013500000001</v>
      </c>
      <c r="D214" s="8" t="str">
        <f t="shared" si="21"/>
        <v>vis</v>
      </c>
      <c r="E214" s="63">
        <f>VLOOKUP(C214,Active!C$21:E$967,3,FALSE)</f>
        <v>21123.948925337951</v>
      </c>
      <c r="F214" s="6" t="s">
        <v>137</v>
      </c>
      <c r="G214" s="8" t="str">
        <f t="shared" si="22"/>
        <v>53430.0135</v>
      </c>
      <c r="H214" s="18">
        <f t="shared" si="23"/>
        <v>21124</v>
      </c>
      <c r="I214" s="64" t="s">
        <v>743</v>
      </c>
      <c r="J214" s="65" t="s">
        <v>744</v>
      </c>
      <c r="K214" s="64">
        <v>21124</v>
      </c>
      <c r="L214" s="64" t="s">
        <v>745</v>
      </c>
      <c r="M214" s="65" t="s">
        <v>436</v>
      </c>
      <c r="N214" s="65" t="s">
        <v>437</v>
      </c>
      <c r="O214" s="66" t="s">
        <v>746</v>
      </c>
      <c r="P214" s="67" t="s">
        <v>747</v>
      </c>
    </row>
    <row r="215" spans="1:16" ht="13.5" thickBot="1" x14ac:dyDescent="0.25">
      <c r="A215" s="18" t="str">
        <f t="shared" si="18"/>
        <v>VSB 44 </v>
      </c>
      <c r="B215" s="6" t="str">
        <f t="shared" si="19"/>
        <v>I</v>
      </c>
      <c r="C215" s="18">
        <f t="shared" si="20"/>
        <v>53701.094400000002</v>
      </c>
      <c r="D215" s="8" t="str">
        <f t="shared" si="21"/>
        <v>vis</v>
      </c>
      <c r="E215" s="63">
        <f>VLOOKUP(C215,Active!C$21:E$967,3,FALSE)</f>
        <v>21341.946626478282</v>
      </c>
      <c r="F215" s="6" t="s">
        <v>137</v>
      </c>
      <c r="G215" s="8" t="str">
        <f t="shared" si="22"/>
        <v>53701.0944</v>
      </c>
      <c r="H215" s="18">
        <f t="shared" si="23"/>
        <v>21342</v>
      </c>
      <c r="I215" s="64" t="s">
        <v>748</v>
      </c>
      <c r="J215" s="65" t="s">
        <v>749</v>
      </c>
      <c r="K215" s="64">
        <v>21342</v>
      </c>
      <c r="L215" s="64" t="s">
        <v>750</v>
      </c>
      <c r="M215" s="65" t="s">
        <v>436</v>
      </c>
      <c r="N215" s="65" t="s">
        <v>437</v>
      </c>
      <c r="O215" s="66" t="s">
        <v>751</v>
      </c>
      <c r="P215" s="67" t="s">
        <v>747</v>
      </c>
    </row>
    <row r="216" spans="1:16" ht="13.5" thickBot="1" x14ac:dyDescent="0.25">
      <c r="A216" s="18" t="str">
        <f t="shared" si="18"/>
        <v>VSB 45 </v>
      </c>
      <c r="B216" s="6" t="str">
        <f t="shared" si="19"/>
        <v>I</v>
      </c>
      <c r="C216" s="18">
        <f t="shared" si="20"/>
        <v>53771.972999999998</v>
      </c>
      <c r="D216" s="8" t="str">
        <f t="shared" si="21"/>
        <v>vis</v>
      </c>
      <c r="E216" s="63">
        <f>VLOOKUP(C216,Active!C$21:E$967,3,FALSE)</f>
        <v>21398.945743199689</v>
      </c>
      <c r="F216" s="6" t="s">
        <v>137</v>
      </c>
      <c r="G216" s="8" t="str">
        <f t="shared" si="22"/>
        <v>53771.973</v>
      </c>
      <c r="H216" s="18">
        <f t="shared" si="23"/>
        <v>21399</v>
      </c>
      <c r="I216" s="64" t="s">
        <v>757</v>
      </c>
      <c r="J216" s="65" t="s">
        <v>758</v>
      </c>
      <c r="K216" s="64">
        <v>21399</v>
      </c>
      <c r="L216" s="64" t="s">
        <v>759</v>
      </c>
      <c r="M216" s="65" t="s">
        <v>158</v>
      </c>
      <c r="N216" s="65"/>
      <c r="O216" s="66" t="s">
        <v>760</v>
      </c>
      <c r="P216" s="67" t="s">
        <v>761</v>
      </c>
    </row>
    <row r="217" spans="1:16" ht="13.5" thickBot="1" x14ac:dyDescent="0.25">
      <c r="A217" s="18" t="str">
        <f t="shared" si="18"/>
        <v> AOEB 12 </v>
      </c>
      <c r="B217" s="6" t="str">
        <f t="shared" si="19"/>
        <v>I</v>
      </c>
      <c r="C217" s="18">
        <f t="shared" si="20"/>
        <v>54117.67</v>
      </c>
      <c r="D217" s="8" t="str">
        <f t="shared" si="21"/>
        <v>vis</v>
      </c>
      <c r="E217" s="63">
        <f>VLOOKUP(C217,Active!C$21:E$967,3,FALSE)</f>
        <v>21676.948181922256</v>
      </c>
      <c r="F217" s="6" t="s">
        <v>137</v>
      </c>
      <c r="G217" s="8" t="str">
        <f t="shared" si="22"/>
        <v>54117.6700</v>
      </c>
      <c r="H217" s="18">
        <f t="shared" si="23"/>
        <v>21677</v>
      </c>
      <c r="I217" s="64" t="s">
        <v>762</v>
      </c>
      <c r="J217" s="65" t="s">
        <v>763</v>
      </c>
      <c r="K217" s="64">
        <v>21677</v>
      </c>
      <c r="L217" s="64" t="s">
        <v>764</v>
      </c>
      <c r="M217" s="65" t="s">
        <v>688</v>
      </c>
      <c r="N217" s="65" t="s">
        <v>689</v>
      </c>
      <c r="O217" s="66" t="s">
        <v>765</v>
      </c>
      <c r="P217" s="66" t="s">
        <v>641</v>
      </c>
    </row>
    <row r="218" spans="1:16" ht="13.5" thickBot="1" x14ac:dyDescent="0.25">
      <c r="A218" s="18" t="str">
        <f t="shared" si="18"/>
        <v> AOEB 12 </v>
      </c>
      <c r="B218" s="6" t="str">
        <f t="shared" si="19"/>
        <v>I</v>
      </c>
      <c r="C218" s="18">
        <f t="shared" si="20"/>
        <v>54137.566200000001</v>
      </c>
      <c r="D218" s="8" t="str">
        <f t="shared" si="21"/>
        <v>vis</v>
      </c>
      <c r="E218" s="63">
        <f>VLOOKUP(C218,Active!C$21:E$967,3,FALSE)</f>
        <v>21692.948297981442</v>
      </c>
      <c r="F218" s="6" t="s">
        <v>137</v>
      </c>
      <c r="G218" s="8" t="str">
        <f t="shared" si="22"/>
        <v>54137.5662</v>
      </c>
      <c r="H218" s="18">
        <f t="shared" si="23"/>
        <v>21693</v>
      </c>
      <c r="I218" s="64" t="s">
        <v>766</v>
      </c>
      <c r="J218" s="65" t="s">
        <v>767</v>
      </c>
      <c r="K218" s="64">
        <v>21693</v>
      </c>
      <c r="L218" s="64" t="s">
        <v>768</v>
      </c>
      <c r="M218" s="65" t="s">
        <v>688</v>
      </c>
      <c r="N218" s="65" t="s">
        <v>689</v>
      </c>
      <c r="O218" s="66" t="s">
        <v>387</v>
      </c>
      <c r="P218" s="66" t="s">
        <v>641</v>
      </c>
    </row>
    <row r="219" spans="1:16" ht="13.5" thickBot="1" x14ac:dyDescent="0.25">
      <c r="A219" s="18" t="str">
        <f t="shared" si="18"/>
        <v>VSB 46 </v>
      </c>
      <c r="B219" s="6" t="str">
        <f t="shared" si="19"/>
        <v>I</v>
      </c>
      <c r="C219" s="18">
        <f t="shared" si="20"/>
        <v>54159.949000000001</v>
      </c>
      <c r="D219" s="8" t="str">
        <f t="shared" si="21"/>
        <v>vis</v>
      </c>
      <c r="E219" s="63">
        <f>VLOOKUP(C219,Active!C$21:E$967,3,FALSE)</f>
        <v>21710.948086771739</v>
      </c>
      <c r="F219" s="6" t="s">
        <v>137</v>
      </c>
      <c r="G219" s="8" t="str">
        <f t="shared" si="22"/>
        <v>54159.949</v>
      </c>
      <c r="H219" s="18">
        <f t="shared" si="23"/>
        <v>21711</v>
      </c>
      <c r="I219" s="64" t="s">
        <v>775</v>
      </c>
      <c r="J219" s="65" t="s">
        <v>776</v>
      </c>
      <c r="K219" s="64" t="s">
        <v>777</v>
      </c>
      <c r="L219" s="64" t="s">
        <v>722</v>
      </c>
      <c r="M219" s="65" t="s">
        <v>158</v>
      </c>
      <c r="N219" s="65"/>
      <c r="O219" s="66" t="s">
        <v>778</v>
      </c>
      <c r="P219" s="67" t="s">
        <v>779</v>
      </c>
    </row>
    <row r="220" spans="1:16" ht="13.5" thickBot="1" x14ac:dyDescent="0.25">
      <c r="A220" s="18" t="str">
        <f t="shared" si="18"/>
        <v> AOEB 12 </v>
      </c>
      <c r="B220" s="6" t="str">
        <f t="shared" si="19"/>
        <v>I</v>
      </c>
      <c r="C220" s="18">
        <f t="shared" si="20"/>
        <v>54204.714899999999</v>
      </c>
      <c r="D220" s="8" t="str">
        <f t="shared" si="21"/>
        <v>vis</v>
      </c>
      <c r="E220" s="63">
        <f>VLOOKUP(C220,Active!C$21:E$967,3,FALSE)</f>
        <v>21746.947905606183</v>
      </c>
      <c r="F220" s="6" t="s">
        <v>137</v>
      </c>
      <c r="G220" s="8" t="str">
        <f t="shared" si="22"/>
        <v>54204.7149</v>
      </c>
      <c r="H220" s="18">
        <f t="shared" si="23"/>
        <v>21747</v>
      </c>
      <c r="I220" s="64" t="s">
        <v>780</v>
      </c>
      <c r="J220" s="65" t="s">
        <v>781</v>
      </c>
      <c r="K220" s="64" t="s">
        <v>782</v>
      </c>
      <c r="L220" s="64" t="s">
        <v>783</v>
      </c>
      <c r="M220" s="65" t="s">
        <v>688</v>
      </c>
      <c r="N220" s="65" t="s">
        <v>689</v>
      </c>
      <c r="O220" s="66" t="s">
        <v>737</v>
      </c>
      <c r="P220" s="66" t="s">
        <v>641</v>
      </c>
    </row>
    <row r="221" spans="1:16" ht="13.5" thickBot="1" x14ac:dyDescent="0.25">
      <c r="A221" s="18" t="str">
        <f t="shared" si="18"/>
        <v>VSB 51 </v>
      </c>
      <c r="B221" s="6" t="str">
        <f t="shared" si="19"/>
        <v>I</v>
      </c>
      <c r="C221" s="18">
        <f t="shared" si="20"/>
        <v>55535.259299999998</v>
      </c>
      <c r="D221" s="8" t="str">
        <f t="shared" si="21"/>
        <v>vis</v>
      </c>
      <c r="E221" s="63">
        <f>VLOOKUP(C221,Active!C$21:E$967,3,FALSE)</f>
        <v>22816.944428655719</v>
      </c>
      <c r="F221" s="6" t="s">
        <v>137</v>
      </c>
      <c r="G221" s="8" t="str">
        <f t="shared" si="22"/>
        <v>55535.2593</v>
      </c>
      <c r="H221" s="18">
        <f t="shared" si="23"/>
        <v>22817</v>
      </c>
      <c r="I221" s="64" t="s">
        <v>820</v>
      </c>
      <c r="J221" s="65" t="s">
        <v>821</v>
      </c>
      <c r="K221" s="64" t="s">
        <v>822</v>
      </c>
      <c r="L221" s="64" t="s">
        <v>802</v>
      </c>
      <c r="M221" s="65" t="s">
        <v>688</v>
      </c>
      <c r="N221" s="65" t="s">
        <v>137</v>
      </c>
      <c r="O221" s="66" t="s">
        <v>823</v>
      </c>
      <c r="P221" s="67" t="s">
        <v>824</v>
      </c>
    </row>
    <row r="222" spans="1:16" ht="13.5" thickBot="1" x14ac:dyDescent="0.25">
      <c r="A222" s="18" t="str">
        <f t="shared" si="18"/>
        <v>VSB 53 </v>
      </c>
      <c r="B222" s="6" t="str">
        <f t="shared" si="19"/>
        <v>I</v>
      </c>
      <c r="C222" s="18">
        <f t="shared" si="20"/>
        <v>55618.58</v>
      </c>
      <c r="D222" s="8" t="str">
        <f t="shared" si="21"/>
        <v>vis</v>
      </c>
      <c r="E222" s="63">
        <f>VLOOKUP(C222,Active!C$21:E$967,3,FALSE)</f>
        <v>22883.949227066096</v>
      </c>
      <c r="F222" s="6" t="s">
        <v>137</v>
      </c>
      <c r="G222" s="8" t="str">
        <f t="shared" si="22"/>
        <v>55618.580</v>
      </c>
      <c r="H222" s="18">
        <f t="shared" si="23"/>
        <v>22884</v>
      </c>
      <c r="I222" s="64" t="s">
        <v>837</v>
      </c>
      <c r="J222" s="65" t="s">
        <v>838</v>
      </c>
      <c r="K222" s="64" t="s">
        <v>839</v>
      </c>
      <c r="L222" s="64" t="s">
        <v>633</v>
      </c>
      <c r="M222" s="65" t="s">
        <v>158</v>
      </c>
      <c r="N222" s="65"/>
      <c r="O222" s="66" t="s">
        <v>840</v>
      </c>
      <c r="P222" s="67" t="s">
        <v>841</v>
      </c>
    </row>
    <row r="223" spans="1:16" ht="13.5" thickBot="1" x14ac:dyDescent="0.25">
      <c r="A223" s="18" t="str">
        <f t="shared" si="18"/>
        <v>VSB 53 </v>
      </c>
      <c r="B223" s="6" t="str">
        <f t="shared" si="19"/>
        <v>I</v>
      </c>
      <c r="C223" s="18">
        <f t="shared" si="20"/>
        <v>55654.631999999998</v>
      </c>
      <c r="D223" s="8" t="str">
        <f t="shared" si="21"/>
        <v>vis</v>
      </c>
      <c r="E223" s="63">
        <f>VLOOKUP(C223,Active!C$21:E$967,3,FALSE)</f>
        <v>22912.9415062031</v>
      </c>
      <c r="F223" s="6" t="s">
        <v>137</v>
      </c>
      <c r="G223" s="8" t="str">
        <f t="shared" si="22"/>
        <v>55654.632</v>
      </c>
      <c r="H223" s="18">
        <f t="shared" si="23"/>
        <v>22913</v>
      </c>
      <c r="I223" s="64" t="s">
        <v>842</v>
      </c>
      <c r="J223" s="65" t="s">
        <v>843</v>
      </c>
      <c r="K223" s="64" t="s">
        <v>844</v>
      </c>
      <c r="L223" s="64" t="s">
        <v>845</v>
      </c>
      <c r="M223" s="65" t="s">
        <v>158</v>
      </c>
      <c r="N223" s="65"/>
      <c r="O223" s="66" t="s">
        <v>840</v>
      </c>
      <c r="P223" s="67" t="s">
        <v>841</v>
      </c>
    </row>
    <row r="224" spans="1:16" ht="13.5" thickBot="1" x14ac:dyDescent="0.25">
      <c r="A224" s="18" t="str">
        <f t="shared" si="18"/>
        <v>VSB 55 </v>
      </c>
      <c r="B224" s="6" t="str">
        <f t="shared" si="19"/>
        <v>I</v>
      </c>
      <c r="C224" s="18">
        <f t="shared" si="20"/>
        <v>56275.144800000002</v>
      </c>
      <c r="D224" s="8" t="str">
        <f t="shared" si="21"/>
        <v>vis</v>
      </c>
      <c r="E224" s="63">
        <f>VLOOKUP(C224,Active!C$21:E$967,3,FALSE)</f>
        <v>23411.945176060144</v>
      </c>
      <c r="F224" s="6" t="s">
        <v>137</v>
      </c>
      <c r="G224" s="8" t="str">
        <f t="shared" si="22"/>
        <v>56275.1448</v>
      </c>
      <c r="H224" s="18">
        <f t="shared" si="23"/>
        <v>23412</v>
      </c>
      <c r="I224" s="64" t="s">
        <v>857</v>
      </c>
      <c r="J224" s="65" t="s">
        <v>858</v>
      </c>
      <c r="K224" s="64" t="s">
        <v>859</v>
      </c>
      <c r="L224" s="64" t="s">
        <v>860</v>
      </c>
      <c r="M224" s="65" t="s">
        <v>688</v>
      </c>
      <c r="N224" s="65" t="s">
        <v>861</v>
      </c>
      <c r="O224" s="66" t="s">
        <v>862</v>
      </c>
      <c r="P224" s="67" t="s">
        <v>863</v>
      </c>
    </row>
    <row r="225" spans="1:16" ht="13.5" thickBot="1" x14ac:dyDescent="0.25">
      <c r="A225" s="18" t="str">
        <f t="shared" si="18"/>
        <v>VSB 56 </v>
      </c>
      <c r="B225" s="6" t="str">
        <f t="shared" si="19"/>
        <v>I</v>
      </c>
      <c r="C225" s="18">
        <f t="shared" si="20"/>
        <v>56633.270299999996</v>
      </c>
      <c r="D225" s="8" t="str">
        <f t="shared" si="21"/>
        <v>vis</v>
      </c>
      <c r="E225" s="63">
        <f>VLOOKUP(C225,Active!C$21:E$967,3,FALSE)</f>
        <v>23699.942359630546</v>
      </c>
      <c r="F225" s="6" t="s">
        <v>137</v>
      </c>
      <c r="G225" s="8" t="str">
        <f t="shared" si="22"/>
        <v>56633.2703</v>
      </c>
      <c r="H225" s="18">
        <f t="shared" si="23"/>
        <v>23700</v>
      </c>
      <c r="I225" s="64" t="s">
        <v>864</v>
      </c>
      <c r="J225" s="65" t="s">
        <v>865</v>
      </c>
      <c r="K225" s="64" t="s">
        <v>866</v>
      </c>
      <c r="L225" s="64" t="s">
        <v>867</v>
      </c>
      <c r="M225" s="65" t="s">
        <v>688</v>
      </c>
      <c r="N225" s="65" t="s">
        <v>137</v>
      </c>
      <c r="O225" s="66" t="s">
        <v>823</v>
      </c>
      <c r="P225" s="67" t="s">
        <v>868</v>
      </c>
    </row>
    <row r="226" spans="1:16" ht="13.5" thickBot="1" x14ac:dyDescent="0.25">
      <c r="A226" s="18" t="str">
        <f t="shared" si="18"/>
        <v> JAAVSO 43-1 </v>
      </c>
      <c r="B226" s="6" t="str">
        <f t="shared" si="19"/>
        <v>I</v>
      </c>
      <c r="C226" s="18">
        <f t="shared" si="20"/>
        <v>57089.638700000003</v>
      </c>
      <c r="D226" s="8" t="str">
        <f t="shared" si="21"/>
        <v>vis</v>
      </c>
      <c r="E226" s="63">
        <f>VLOOKUP(C226,Active!C$21:E$967,3,FALSE)</f>
        <v>24066.944468864698</v>
      </c>
      <c r="F226" s="6" t="s">
        <v>137</v>
      </c>
      <c r="G226" s="8" t="str">
        <f t="shared" si="22"/>
        <v>57089.6387</v>
      </c>
      <c r="H226" s="18">
        <f t="shared" si="23"/>
        <v>24067</v>
      </c>
      <c r="I226" s="64" t="s">
        <v>874</v>
      </c>
      <c r="J226" s="65" t="s">
        <v>875</v>
      </c>
      <c r="K226" s="64" t="s">
        <v>876</v>
      </c>
      <c r="L226" s="64" t="s">
        <v>802</v>
      </c>
      <c r="M226" s="65" t="s">
        <v>688</v>
      </c>
      <c r="N226" s="65" t="s">
        <v>137</v>
      </c>
      <c r="O226" s="66" t="s">
        <v>387</v>
      </c>
      <c r="P226" s="66" t="s">
        <v>877</v>
      </c>
    </row>
    <row r="227" spans="1:16" x14ac:dyDescent="0.2">
      <c r="B227" s="6"/>
      <c r="E227" s="63"/>
      <c r="F227" s="6"/>
    </row>
    <row r="228" spans="1:16" x14ac:dyDescent="0.2">
      <c r="B228" s="6"/>
      <c r="E228" s="63"/>
      <c r="F228" s="6"/>
    </row>
    <row r="229" spans="1:16" x14ac:dyDescent="0.2">
      <c r="B229" s="6"/>
      <c r="E229" s="63"/>
      <c r="F229" s="6"/>
    </row>
    <row r="230" spans="1:16" x14ac:dyDescent="0.2">
      <c r="B230" s="6"/>
      <c r="E230" s="63"/>
      <c r="F230" s="6"/>
    </row>
    <row r="231" spans="1:16" x14ac:dyDescent="0.2">
      <c r="B231" s="6"/>
      <c r="E231" s="63"/>
      <c r="F231" s="6"/>
    </row>
    <row r="232" spans="1:16" x14ac:dyDescent="0.2">
      <c r="B232" s="6"/>
      <c r="E232" s="63"/>
      <c r="F232" s="6"/>
    </row>
    <row r="233" spans="1:16" x14ac:dyDescent="0.2">
      <c r="B233" s="6"/>
      <c r="E233" s="63"/>
      <c r="F233" s="6"/>
    </row>
    <row r="234" spans="1:16" x14ac:dyDescent="0.2">
      <c r="B234" s="6"/>
      <c r="E234" s="63"/>
      <c r="F234" s="6"/>
    </row>
    <row r="235" spans="1:16" x14ac:dyDescent="0.2">
      <c r="B235" s="6"/>
      <c r="E235" s="63"/>
      <c r="F235" s="6"/>
    </row>
    <row r="236" spans="1:16" x14ac:dyDescent="0.2">
      <c r="B236" s="6"/>
      <c r="E236" s="63"/>
      <c r="F236" s="6"/>
    </row>
    <row r="237" spans="1:16" x14ac:dyDescent="0.2">
      <c r="B237" s="6"/>
      <c r="E237" s="63"/>
      <c r="F237" s="6"/>
    </row>
    <row r="238" spans="1:16" x14ac:dyDescent="0.2">
      <c r="B238" s="6"/>
      <c r="E238" s="63"/>
      <c r="F238" s="6"/>
    </row>
    <row r="239" spans="1:16" x14ac:dyDescent="0.2">
      <c r="B239" s="6"/>
      <c r="E239" s="63"/>
      <c r="F239" s="6"/>
    </row>
    <row r="240" spans="1:16" x14ac:dyDescent="0.2">
      <c r="B240" s="6"/>
      <c r="E240" s="63"/>
      <c r="F240" s="6"/>
    </row>
    <row r="241" spans="2:6" x14ac:dyDescent="0.2">
      <c r="B241" s="6"/>
      <c r="E241" s="63"/>
      <c r="F241" s="6"/>
    </row>
    <row r="242" spans="2:6" x14ac:dyDescent="0.2">
      <c r="B242" s="6"/>
      <c r="E242" s="63"/>
      <c r="F242" s="6"/>
    </row>
    <row r="243" spans="2:6" x14ac:dyDescent="0.2">
      <c r="B243" s="6"/>
      <c r="E243" s="63"/>
      <c r="F243" s="6"/>
    </row>
    <row r="244" spans="2:6" x14ac:dyDescent="0.2">
      <c r="B244" s="6"/>
      <c r="E244" s="63"/>
      <c r="F244" s="6"/>
    </row>
    <row r="245" spans="2:6" x14ac:dyDescent="0.2">
      <c r="B245" s="6"/>
      <c r="E245" s="63"/>
      <c r="F245" s="6"/>
    </row>
    <row r="246" spans="2:6" x14ac:dyDescent="0.2">
      <c r="B246" s="6"/>
      <c r="E246" s="63"/>
      <c r="F246" s="6"/>
    </row>
    <row r="247" spans="2:6" x14ac:dyDescent="0.2">
      <c r="B247" s="6"/>
      <c r="E247" s="63"/>
      <c r="F247" s="6"/>
    </row>
    <row r="248" spans="2:6" x14ac:dyDescent="0.2">
      <c r="B248" s="6"/>
      <c r="E248" s="63"/>
      <c r="F248" s="6"/>
    </row>
    <row r="249" spans="2:6" x14ac:dyDescent="0.2">
      <c r="B249" s="6"/>
      <c r="E249" s="63"/>
      <c r="F249" s="6"/>
    </row>
    <row r="250" spans="2:6" x14ac:dyDescent="0.2">
      <c r="B250" s="6"/>
      <c r="E250" s="63"/>
      <c r="F250" s="6"/>
    </row>
    <row r="251" spans="2:6" x14ac:dyDescent="0.2">
      <c r="B251" s="6"/>
      <c r="E251" s="63"/>
      <c r="F251" s="6"/>
    </row>
    <row r="252" spans="2:6" x14ac:dyDescent="0.2">
      <c r="B252" s="6"/>
      <c r="E252" s="63"/>
      <c r="F252" s="6"/>
    </row>
    <row r="253" spans="2:6" x14ac:dyDescent="0.2">
      <c r="B253" s="6"/>
      <c r="E253" s="63"/>
      <c r="F253" s="6"/>
    </row>
    <row r="254" spans="2:6" x14ac:dyDescent="0.2">
      <c r="B254" s="6"/>
      <c r="E254" s="63"/>
      <c r="F254" s="6"/>
    </row>
    <row r="255" spans="2:6" x14ac:dyDescent="0.2">
      <c r="B255" s="6"/>
      <c r="E255" s="63"/>
      <c r="F255" s="6"/>
    </row>
    <row r="256" spans="2:6" x14ac:dyDescent="0.2">
      <c r="B256" s="6"/>
      <c r="E256" s="63"/>
      <c r="F256" s="6"/>
    </row>
    <row r="257" spans="2:6" x14ac:dyDescent="0.2">
      <c r="B257" s="6"/>
      <c r="E257" s="63"/>
      <c r="F257" s="6"/>
    </row>
    <row r="258" spans="2:6" x14ac:dyDescent="0.2">
      <c r="B258" s="6"/>
      <c r="E258" s="63"/>
      <c r="F258" s="6"/>
    </row>
    <row r="259" spans="2:6" x14ac:dyDescent="0.2">
      <c r="B259" s="6"/>
      <c r="E259" s="63"/>
      <c r="F259" s="6"/>
    </row>
    <row r="260" spans="2:6" x14ac:dyDescent="0.2">
      <c r="B260" s="6"/>
      <c r="E260" s="63"/>
      <c r="F260" s="6"/>
    </row>
    <row r="261" spans="2:6" x14ac:dyDescent="0.2">
      <c r="B261" s="6"/>
      <c r="E261" s="63"/>
      <c r="F261" s="6"/>
    </row>
    <row r="262" spans="2:6" x14ac:dyDescent="0.2">
      <c r="B262" s="6"/>
      <c r="E262" s="63"/>
      <c r="F262" s="6"/>
    </row>
    <row r="263" spans="2:6" x14ac:dyDescent="0.2">
      <c r="B263" s="6"/>
      <c r="E263" s="63"/>
      <c r="F263" s="6"/>
    </row>
    <row r="264" spans="2:6" x14ac:dyDescent="0.2">
      <c r="B264" s="6"/>
      <c r="E264" s="63"/>
      <c r="F264" s="6"/>
    </row>
    <row r="265" spans="2:6" x14ac:dyDescent="0.2">
      <c r="B265" s="6"/>
      <c r="E265" s="63"/>
      <c r="F265" s="6"/>
    </row>
    <row r="266" spans="2:6" x14ac:dyDescent="0.2">
      <c r="B266" s="6"/>
      <c r="E266" s="63"/>
      <c r="F266" s="6"/>
    </row>
    <row r="267" spans="2:6" x14ac:dyDescent="0.2">
      <c r="B267" s="6"/>
      <c r="E267" s="63"/>
      <c r="F267" s="6"/>
    </row>
    <row r="268" spans="2:6" x14ac:dyDescent="0.2">
      <c r="B268" s="6"/>
      <c r="E268" s="63"/>
      <c r="F268" s="6"/>
    </row>
    <row r="269" spans="2:6" x14ac:dyDescent="0.2">
      <c r="B269" s="6"/>
      <c r="E269" s="63"/>
      <c r="F269" s="6"/>
    </row>
    <row r="270" spans="2:6" x14ac:dyDescent="0.2">
      <c r="B270" s="6"/>
      <c r="E270" s="63"/>
      <c r="F270" s="6"/>
    </row>
    <row r="271" spans="2:6" x14ac:dyDescent="0.2">
      <c r="B271" s="6"/>
      <c r="E271" s="63"/>
      <c r="F271" s="6"/>
    </row>
    <row r="272" spans="2:6" x14ac:dyDescent="0.2">
      <c r="B272" s="6"/>
      <c r="E272" s="63"/>
      <c r="F272" s="6"/>
    </row>
    <row r="273" spans="2:6" x14ac:dyDescent="0.2">
      <c r="B273" s="6"/>
      <c r="E273" s="63"/>
      <c r="F273" s="6"/>
    </row>
    <row r="274" spans="2:6" x14ac:dyDescent="0.2">
      <c r="B274" s="6"/>
      <c r="E274" s="63"/>
      <c r="F274" s="6"/>
    </row>
    <row r="275" spans="2:6" x14ac:dyDescent="0.2">
      <c r="B275" s="6"/>
      <c r="E275" s="63"/>
      <c r="F275" s="6"/>
    </row>
    <row r="276" spans="2:6" x14ac:dyDescent="0.2">
      <c r="B276" s="6"/>
      <c r="E276" s="63"/>
      <c r="F276" s="6"/>
    </row>
    <row r="277" spans="2:6" x14ac:dyDescent="0.2">
      <c r="B277" s="6"/>
      <c r="E277" s="63"/>
      <c r="F277" s="6"/>
    </row>
    <row r="278" spans="2:6" x14ac:dyDescent="0.2">
      <c r="B278" s="6"/>
      <c r="E278" s="63"/>
      <c r="F278" s="6"/>
    </row>
    <row r="279" spans="2:6" x14ac:dyDescent="0.2">
      <c r="B279" s="6"/>
      <c r="E279" s="63"/>
      <c r="F279" s="6"/>
    </row>
    <row r="280" spans="2:6" x14ac:dyDescent="0.2">
      <c r="B280" s="6"/>
      <c r="E280" s="63"/>
      <c r="F280" s="6"/>
    </row>
    <row r="281" spans="2:6" x14ac:dyDescent="0.2">
      <c r="B281" s="6"/>
      <c r="E281" s="63"/>
      <c r="F281" s="6"/>
    </row>
    <row r="282" spans="2:6" x14ac:dyDescent="0.2">
      <c r="B282" s="6"/>
      <c r="E282" s="63"/>
      <c r="F282" s="6"/>
    </row>
    <row r="283" spans="2:6" x14ac:dyDescent="0.2">
      <c r="B283" s="6"/>
      <c r="E283" s="63"/>
      <c r="F283" s="6"/>
    </row>
    <row r="284" spans="2:6" x14ac:dyDescent="0.2">
      <c r="B284" s="6"/>
      <c r="E284" s="63"/>
      <c r="F284" s="6"/>
    </row>
    <row r="285" spans="2:6" x14ac:dyDescent="0.2">
      <c r="B285" s="6"/>
      <c r="E285" s="63"/>
      <c r="F285" s="6"/>
    </row>
    <row r="286" spans="2:6" x14ac:dyDescent="0.2">
      <c r="B286" s="6"/>
      <c r="E286" s="63"/>
      <c r="F286" s="6"/>
    </row>
    <row r="287" spans="2:6" x14ac:dyDescent="0.2">
      <c r="B287" s="6"/>
      <c r="E287" s="63"/>
      <c r="F287" s="6"/>
    </row>
    <row r="288" spans="2:6" x14ac:dyDescent="0.2">
      <c r="B288" s="6"/>
      <c r="E288" s="63"/>
      <c r="F288" s="6"/>
    </row>
    <row r="289" spans="2:6" x14ac:dyDescent="0.2">
      <c r="B289" s="6"/>
      <c r="E289" s="63"/>
      <c r="F289" s="6"/>
    </row>
    <row r="290" spans="2:6" x14ac:dyDescent="0.2">
      <c r="B290" s="6"/>
      <c r="E290" s="63"/>
      <c r="F290" s="6"/>
    </row>
    <row r="291" spans="2:6" x14ac:dyDescent="0.2">
      <c r="B291" s="6"/>
      <c r="E291" s="63"/>
      <c r="F291" s="6"/>
    </row>
    <row r="292" spans="2:6" x14ac:dyDescent="0.2">
      <c r="B292" s="6"/>
      <c r="E292" s="63"/>
      <c r="F292" s="6"/>
    </row>
    <row r="293" spans="2:6" x14ac:dyDescent="0.2">
      <c r="B293" s="6"/>
      <c r="E293" s="63"/>
      <c r="F293" s="6"/>
    </row>
    <row r="294" spans="2:6" x14ac:dyDescent="0.2">
      <c r="B294" s="6"/>
      <c r="E294" s="63"/>
      <c r="F294" s="6"/>
    </row>
    <row r="295" spans="2:6" x14ac:dyDescent="0.2">
      <c r="B295" s="6"/>
      <c r="E295" s="63"/>
      <c r="F295" s="6"/>
    </row>
    <row r="296" spans="2:6" x14ac:dyDescent="0.2">
      <c r="B296" s="6"/>
      <c r="E296" s="63"/>
      <c r="F296" s="6"/>
    </row>
    <row r="297" spans="2:6" x14ac:dyDescent="0.2">
      <c r="B297" s="6"/>
      <c r="E297" s="63"/>
      <c r="F297" s="6"/>
    </row>
    <row r="298" spans="2:6" x14ac:dyDescent="0.2">
      <c r="B298" s="6"/>
      <c r="E298" s="63"/>
      <c r="F298" s="6"/>
    </row>
    <row r="299" spans="2:6" x14ac:dyDescent="0.2">
      <c r="B299" s="6"/>
      <c r="E299" s="63"/>
      <c r="F299" s="6"/>
    </row>
    <row r="300" spans="2:6" x14ac:dyDescent="0.2">
      <c r="B300" s="6"/>
      <c r="E300" s="63"/>
      <c r="F300" s="6"/>
    </row>
    <row r="301" spans="2:6" x14ac:dyDescent="0.2">
      <c r="B301" s="6"/>
      <c r="E301" s="63"/>
      <c r="F301" s="6"/>
    </row>
    <row r="302" spans="2:6" x14ac:dyDescent="0.2">
      <c r="B302" s="6"/>
      <c r="E302" s="63"/>
      <c r="F302" s="6"/>
    </row>
    <row r="303" spans="2:6" x14ac:dyDescent="0.2">
      <c r="B303" s="6"/>
      <c r="E303" s="63"/>
      <c r="F303" s="6"/>
    </row>
    <row r="304" spans="2:6" x14ac:dyDescent="0.2">
      <c r="B304" s="6"/>
      <c r="E304" s="63"/>
      <c r="F304" s="6"/>
    </row>
    <row r="305" spans="2:6" x14ac:dyDescent="0.2">
      <c r="B305" s="6"/>
      <c r="E305" s="63"/>
      <c r="F305" s="6"/>
    </row>
    <row r="306" spans="2:6" x14ac:dyDescent="0.2">
      <c r="B306" s="6"/>
      <c r="E306" s="63"/>
      <c r="F306" s="6"/>
    </row>
    <row r="307" spans="2:6" x14ac:dyDescent="0.2">
      <c r="B307" s="6"/>
      <c r="E307" s="63"/>
      <c r="F307" s="6"/>
    </row>
    <row r="308" spans="2:6" x14ac:dyDescent="0.2">
      <c r="B308" s="6"/>
      <c r="E308" s="63"/>
      <c r="F308" s="6"/>
    </row>
    <row r="309" spans="2:6" x14ac:dyDescent="0.2">
      <c r="B309" s="6"/>
      <c r="E309" s="63"/>
      <c r="F309" s="6"/>
    </row>
    <row r="310" spans="2:6" x14ac:dyDescent="0.2">
      <c r="B310" s="6"/>
      <c r="E310" s="63"/>
      <c r="F310" s="6"/>
    </row>
    <row r="311" spans="2:6" x14ac:dyDescent="0.2">
      <c r="B311" s="6"/>
      <c r="E311" s="63"/>
      <c r="F311" s="6"/>
    </row>
    <row r="312" spans="2:6" x14ac:dyDescent="0.2">
      <c r="B312" s="6"/>
      <c r="E312" s="63"/>
      <c r="F312" s="6"/>
    </row>
    <row r="313" spans="2:6" x14ac:dyDescent="0.2">
      <c r="B313" s="6"/>
      <c r="E313" s="63"/>
      <c r="F313" s="6"/>
    </row>
    <row r="314" spans="2:6" x14ac:dyDescent="0.2">
      <c r="B314" s="6"/>
      <c r="E314" s="63"/>
      <c r="F314" s="6"/>
    </row>
    <row r="315" spans="2:6" x14ac:dyDescent="0.2">
      <c r="B315" s="6"/>
      <c r="E315" s="63"/>
      <c r="F315" s="6"/>
    </row>
    <row r="316" spans="2:6" x14ac:dyDescent="0.2">
      <c r="B316" s="6"/>
      <c r="E316" s="63"/>
      <c r="F316" s="6"/>
    </row>
    <row r="317" spans="2:6" x14ac:dyDescent="0.2">
      <c r="B317" s="6"/>
      <c r="E317" s="63"/>
      <c r="F317" s="6"/>
    </row>
    <row r="318" spans="2:6" x14ac:dyDescent="0.2">
      <c r="B318" s="6"/>
      <c r="E318" s="63"/>
      <c r="F318" s="6"/>
    </row>
    <row r="319" spans="2:6" x14ac:dyDescent="0.2">
      <c r="B319" s="6"/>
      <c r="E319" s="63"/>
      <c r="F319" s="6"/>
    </row>
    <row r="320" spans="2:6" x14ac:dyDescent="0.2">
      <c r="B320" s="6"/>
      <c r="E320" s="63"/>
      <c r="F320" s="6"/>
    </row>
    <row r="321" spans="2:6" x14ac:dyDescent="0.2">
      <c r="B321" s="6"/>
      <c r="E321" s="63"/>
      <c r="F321" s="6"/>
    </row>
    <row r="322" spans="2:6" x14ac:dyDescent="0.2">
      <c r="B322" s="6"/>
      <c r="E322" s="63"/>
      <c r="F322" s="6"/>
    </row>
    <row r="323" spans="2:6" x14ac:dyDescent="0.2">
      <c r="B323" s="6"/>
      <c r="E323" s="63"/>
      <c r="F323" s="6"/>
    </row>
    <row r="324" spans="2:6" x14ac:dyDescent="0.2">
      <c r="B324" s="6"/>
      <c r="E324" s="63"/>
      <c r="F324" s="6"/>
    </row>
    <row r="325" spans="2:6" x14ac:dyDescent="0.2">
      <c r="B325" s="6"/>
      <c r="E325" s="63"/>
      <c r="F325" s="6"/>
    </row>
    <row r="326" spans="2:6" x14ac:dyDescent="0.2">
      <c r="B326" s="6"/>
      <c r="E326" s="63"/>
      <c r="F326" s="6"/>
    </row>
    <row r="327" spans="2:6" x14ac:dyDescent="0.2">
      <c r="B327" s="6"/>
      <c r="E327" s="63"/>
      <c r="F327" s="6"/>
    </row>
    <row r="328" spans="2:6" x14ac:dyDescent="0.2">
      <c r="B328" s="6"/>
      <c r="E328" s="63"/>
      <c r="F328" s="6"/>
    </row>
    <row r="329" spans="2:6" x14ac:dyDescent="0.2">
      <c r="B329" s="6"/>
      <c r="E329" s="63"/>
      <c r="F329" s="6"/>
    </row>
    <row r="330" spans="2:6" x14ac:dyDescent="0.2">
      <c r="B330" s="6"/>
      <c r="E330" s="63"/>
      <c r="F330" s="6"/>
    </row>
    <row r="331" spans="2:6" x14ac:dyDescent="0.2">
      <c r="B331" s="6"/>
      <c r="E331" s="63"/>
      <c r="F331" s="6"/>
    </row>
    <row r="332" spans="2:6" x14ac:dyDescent="0.2">
      <c r="B332" s="6"/>
      <c r="E332" s="63"/>
      <c r="F332" s="6"/>
    </row>
    <row r="333" spans="2:6" x14ac:dyDescent="0.2">
      <c r="B333" s="6"/>
      <c r="E333" s="63"/>
      <c r="F333" s="6"/>
    </row>
    <row r="334" spans="2:6" x14ac:dyDescent="0.2">
      <c r="B334" s="6"/>
      <c r="E334" s="63"/>
      <c r="F334" s="6"/>
    </row>
    <row r="335" spans="2:6" x14ac:dyDescent="0.2">
      <c r="B335" s="6"/>
      <c r="E335" s="63"/>
      <c r="F335" s="6"/>
    </row>
    <row r="336" spans="2:6" x14ac:dyDescent="0.2">
      <c r="B336" s="6"/>
      <c r="E336" s="63"/>
      <c r="F336" s="6"/>
    </row>
    <row r="337" spans="2:6" x14ac:dyDescent="0.2">
      <c r="B337" s="6"/>
      <c r="E337" s="63"/>
      <c r="F337" s="6"/>
    </row>
    <row r="338" spans="2:6" x14ac:dyDescent="0.2">
      <c r="B338" s="6"/>
      <c r="E338" s="63"/>
      <c r="F338" s="6"/>
    </row>
    <row r="339" spans="2:6" x14ac:dyDescent="0.2">
      <c r="B339" s="6"/>
      <c r="E339" s="63"/>
      <c r="F339" s="6"/>
    </row>
    <row r="340" spans="2:6" x14ac:dyDescent="0.2">
      <c r="B340" s="6"/>
      <c r="E340" s="63"/>
      <c r="F340" s="6"/>
    </row>
    <row r="341" spans="2:6" x14ac:dyDescent="0.2">
      <c r="B341" s="6"/>
      <c r="E341" s="63"/>
      <c r="F341" s="6"/>
    </row>
    <row r="342" spans="2:6" x14ac:dyDescent="0.2">
      <c r="B342" s="6"/>
      <c r="E342" s="63"/>
      <c r="F342" s="6"/>
    </row>
    <row r="343" spans="2:6" x14ac:dyDescent="0.2">
      <c r="B343" s="6"/>
      <c r="E343" s="63"/>
      <c r="F343" s="6"/>
    </row>
    <row r="344" spans="2:6" x14ac:dyDescent="0.2">
      <c r="B344" s="6"/>
      <c r="E344" s="63"/>
      <c r="F344" s="6"/>
    </row>
    <row r="345" spans="2:6" x14ac:dyDescent="0.2">
      <c r="B345" s="6"/>
      <c r="E345" s="63"/>
      <c r="F345" s="6"/>
    </row>
    <row r="346" spans="2:6" x14ac:dyDescent="0.2">
      <c r="B346" s="6"/>
      <c r="E346" s="63"/>
      <c r="F346" s="6"/>
    </row>
    <row r="347" spans="2:6" x14ac:dyDescent="0.2">
      <c r="B347" s="6"/>
      <c r="E347" s="63"/>
      <c r="F347" s="6"/>
    </row>
    <row r="348" spans="2:6" x14ac:dyDescent="0.2">
      <c r="B348" s="6"/>
      <c r="E348" s="63"/>
      <c r="F348" s="6"/>
    </row>
    <row r="349" spans="2:6" x14ac:dyDescent="0.2">
      <c r="B349" s="6"/>
      <c r="E349" s="63"/>
      <c r="F349" s="6"/>
    </row>
    <row r="350" spans="2:6" x14ac:dyDescent="0.2">
      <c r="B350" s="6"/>
      <c r="E350" s="63"/>
      <c r="F350" s="6"/>
    </row>
    <row r="351" spans="2:6" x14ac:dyDescent="0.2">
      <c r="B351" s="6"/>
      <c r="E351" s="63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P11" r:id="rId1" display="http://www.konkoly.hu/cgi-bin/IBVS?328"/>
    <hyperlink ref="P202" r:id="rId2" display="http://vsolj.cetus-net.org/no47.pdf"/>
    <hyperlink ref="P131" r:id="rId3" display="http://www.konkoly.hu/cgi-bin/IBVS?5224"/>
    <hyperlink ref="P134" r:id="rId4" display="http://www.konkoly.hu/cgi-bin/IBVS?5493"/>
    <hyperlink ref="P136" r:id="rId5" display="http://var.astro.cz/oejv/issues/oejv0074.pdf"/>
    <hyperlink ref="P137" r:id="rId6" display="http://www.konkoly.hu/cgi-bin/IBVS?5809"/>
    <hyperlink ref="P138" r:id="rId7" display="http://www.konkoly.hu/cgi-bin/IBVS?5809"/>
    <hyperlink ref="P139" r:id="rId8" display="http://www.konkoly.hu/cgi-bin/IBVS?5809"/>
    <hyperlink ref="P140" r:id="rId9" display="http://www.konkoly.hu/cgi-bin/IBVS?5809"/>
    <hyperlink ref="P141" r:id="rId10" display="http://www.konkoly.hu/cgi-bin/IBVS?5809"/>
    <hyperlink ref="P212" r:id="rId11" display="http://var.astro.cz/oejv/issues/oejv0003.pdf"/>
    <hyperlink ref="P142" r:id="rId12" display="http://www.konkoly.hu/cgi-bin/IBVS?5653"/>
    <hyperlink ref="P214" r:id="rId13" display="http://vsolj.cetus-net.org/no44.pdf"/>
    <hyperlink ref="P215" r:id="rId14" display="http://vsolj.cetus-net.org/no44.pdf"/>
    <hyperlink ref="P143" r:id="rId15" display="http://var.astro.cz/oejv/issues/oejv0074.pdf"/>
    <hyperlink ref="P216" r:id="rId16" display="http://vsolj.cetus-net.org/no45.pdf"/>
    <hyperlink ref="P144" r:id="rId17" display="http://www.bav-astro.de/sfs/BAVM_link.php?BAVMnr=186"/>
    <hyperlink ref="P219" r:id="rId18" display="http://vsolj.cetus-net.org/no46.pdf"/>
    <hyperlink ref="P145" r:id="rId19" display="http://www.aavso.org/sites/default/files/jaavso/v36n2/171.pdf"/>
    <hyperlink ref="P146" r:id="rId20" display="http://www.konkoly.hu/cgi-bin/IBVS?5938"/>
    <hyperlink ref="P147" r:id="rId21" display="http://www.bav-astro.de/sfs/BAVM_link.php?BAVMnr=214"/>
    <hyperlink ref="P148" r:id="rId22" display="http://www.bav-astro.de/sfs/BAVM_link.php?BAVMnr=209"/>
    <hyperlink ref="P149" r:id="rId23" display="http://www.konkoly.hu/cgi-bin/IBVS?5929"/>
    <hyperlink ref="P221" r:id="rId24" display="http://vsolj.cetus-net.org/vsoljno51.pdf"/>
    <hyperlink ref="P152" r:id="rId25" display="http://www.konkoly.hu/cgi-bin/IBVS?5988"/>
    <hyperlink ref="P153" r:id="rId26" display="http://www.konkoly.hu/cgi-bin/IBVS?5992"/>
    <hyperlink ref="P222" r:id="rId27" display="http://vsolj.cetus-net.org/vsoljno53.pdf"/>
    <hyperlink ref="P223" r:id="rId28" display="http://vsolj.cetus-net.org/vsoljno53.pdf"/>
    <hyperlink ref="P155" r:id="rId29" display="http://var.astro.cz/oejv/issues/oejv0160.pdf"/>
    <hyperlink ref="P224" r:id="rId30" display="http://vsolj.cetus-net.org/vsoljno55.pdf"/>
    <hyperlink ref="P225" r:id="rId31" display="http://vsolj.cetus-net.org/vsoljno56.pdf"/>
    <hyperlink ref="P156" r:id="rId32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2023-01-14T04:39:09Z</dcterms:modified>
</cp:coreProperties>
</file>