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985D74A4-88D2-4005-B5D5-CB777AA40CE8}" xr6:coauthVersionLast="47" xr6:coauthVersionMax="47" xr10:uidLastSave="{00000000-0000-0000-0000-000000000000}"/>
  <bookViews>
    <workbookView xWindow="14550" yWindow="1185" windowWidth="12975" windowHeight="146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52" i="1" l="1"/>
  <c r="F52" i="1" s="1"/>
  <c r="G52" i="1" s="1"/>
  <c r="K52" i="1" s="1"/>
  <c r="Q52" i="1"/>
  <c r="E53" i="1"/>
  <c r="F53" i="1"/>
  <c r="G53" i="1" s="1"/>
  <c r="K53" i="1" s="1"/>
  <c r="Q53" i="1"/>
  <c r="E54" i="1"/>
  <c r="F54" i="1"/>
  <c r="G54" i="1" s="1"/>
  <c r="K54" i="1" s="1"/>
  <c r="Q54" i="1"/>
  <c r="E55" i="1"/>
  <c r="F55" i="1" s="1"/>
  <c r="G55" i="1" s="1"/>
  <c r="K55" i="1" s="1"/>
  <c r="Q55" i="1"/>
  <c r="E56" i="1"/>
  <c r="F56" i="1" s="1"/>
  <c r="G56" i="1" s="1"/>
  <c r="K56" i="1" s="1"/>
  <c r="Q56" i="1"/>
  <c r="E57" i="1"/>
  <c r="F57" i="1"/>
  <c r="G57" i="1" s="1"/>
  <c r="K57" i="1" s="1"/>
  <c r="Q57" i="1"/>
  <c r="E58" i="1"/>
  <c r="F58" i="1"/>
  <c r="G58" i="1" s="1"/>
  <c r="K58" i="1" s="1"/>
  <c r="Q58" i="1"/>
  <c r="E59" i="1"/>
  <c r="F59" i="1" s="1"/>
  <c r="G59" i="1" s="1"/>
  <c r="K59" i="1" s="1"/>
  <c r="Q59" i="1"/>
  <c r="E60" i="1"/>
  <c r="F60" i="1" s="1"/>
  <c r="G60" i="1" s="1"/>
  <c r="K60" i="1" s="1"/>
  <c r="Q60" i="1"/>
  <c r="Q51" i="1"/>
  <c r="D9" i="1"/>
  <c r="C9" i="1"/>
  <c r="Q50" i="1"/>
  <c r="Q49" i="1"/>
  <c r="C7" i="1"/>
  <c r="C8" i="1"/>
  <c r="E45" i="1"/>
  <c r="F45" i="1"/>
  <c r="G45" i="1"/>
  <c r="J45" i="1"/>
  <c r="E43" i="1"/>
  <c r="F43" i="1"/>
  <c r="E29" i="1"/>
  <c r="F29" i="1"/>
  <c r="Q22" i="1"/>
  <c r="Q31" i="1"/>
  <c r="Q38" i="1"/>
  <c r="Q43" i="1"/>
  <c r="G33" i="2"/>
  <c r="C33" i="2"/>
  <c r="G32" i="2"/>
  <c r="C32" i="2"/>
  <c r="G31" i="2"/>
  <c r="C31" i="2"/>
  <c r="G30" i="2"/>
  <c r="C30" i="2"/>
  <c r="E30" i="2"/>
  <c r="G29" i="2"/>
  <c r="C29" i="2"/>
  <c r="G38" i="2"/>
  <c r="C38" i="2"/>
  <c r="E38" i="2"/>
  <c r="G28" i="2"/>
  <c r="C28" i="2"/>
  <c r="G27" i="2"/>
  <c r="C27" i="2"/>
  <c r="G26" i="2"/>
  <c r="C26" i="2"/>
  <c r="G25" i="2"/>
  <c r="C25" i="2"/>
  <c r="G37" i="2"/>
  <c r="C37" i="2"/>
  <c r="G24" i="2"/>
  <c r="C24" i="2"/>
  <c r="G23" i="2"/>
  <c r="C23" i="2"/>
  <c r="G22" i="2"/>
  <c r="C22" i="2"/>
  <c r="G36" i="2"/>
  <c r="C36" i="2"/>
  <c r="E36" i="2"/>
  <c r="G21" i="2"/>
  <c r="C21" i="2"/>
  <c r="G20" i="2"/>
  <c r="C20" i="2"/>
  <c r="G35" i="2"/>
  <c r="C35" i="2"/>
  <c r="G19" i="2"/>
  <c r="C19" i="2"/>
  <c r="G18" i="2"/>
  <c r="C18" i="2"/>
  <c r="E18" i="2"/>
  <c r="G17" i="2"/>
  <c r="C17" i="2"/>
  <c r="G16" i="2"/>
  <c r="C16" i="2"/>
  <c r="G15" i="2"/>
  <c r="C15" i="2"/>
  <c r="G14" i="2"/>
  <c r="C14" i="2"/>
  <c r="G13" i="2"/>
  <c r="C13" i="2"/>
  <c r="G12" i="2"/>
  <c r="C12" i="2"/>
  <c r="G34" i="2"/>
  <c r="C34" i="2"/>
  <c r="G11" i="2"/>
  <c r="C11" i="2"/>
  <c r="H33" i="2"/>
  <c r="D33" i="2"/>
  <c r="B33" i="2"/>
  <c r="A33" i="2"/>
  <c r="H32" i="2"/>
  <c r="D32" i="2"/>
  <c r="B32" i="2"/>
  <c r="A32" i="2"/>
  <c r="H31" i="2"/>
  <c r="D31" i="2"/>
  <c r="B31" i="2"/>
  <c r="A31" i="2"/>
  <c r="H30" i="2"/>
  <c r="D30" i="2"/>
  <c r="B30" i="2"/>
  <c r="A30" i="2"/>
  <c r="H29" i="2"/>
  <c r="D29" i="2"/>
  <c r="B29" i="2"/>
  <c r="A29" i="2"/>
  <c r="H38" i="2"/>
  <c r="D38" i="2"/>
  <c r="B38" i="2"/>
  <c r="A38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37" i="2"/>
  <c r="D37" i="2"/>
  <c r="B37" i="2"/>
  <c r="A37" i="2"/>
  <c r="H24" i="2"/>
  <c r="D24" i="2"/>
  <c r="B24" i="2"/>
  <c r="A24" i="2"/>
  <c r="H23" i="2"/>
  <c r="D23" i="2"/>
  <c r="B23" i="2"/>
  <c r="A23" i="2"/>
  <c r="H22" i="2"/>
  <c r="D22" i="2"/>
  <c r="B22" i="2"/>
  <c r="A22" i="2"/>
  <c r="H36" i="2"/>
  <c r="D36" i="2"/>
  <c r="B36" i="2"/>
  <c r="A36" i="2"/>
  <c r="H21" i="2"/>
  <c r="D21" i="2"/>
  <c r="B21" i="2"/>
  <c r="A21" i="2"/>
  <c r="H20" i="2"/>
  <c r="D20" i="2"/>
  <c r="B20" i="2"/>
  <c r="A20" i="2"/>
  <c r="H35" i="2"/>
  <c r="D35" i="2"/>
  <c r="B35" i="2"/>
  <c r="A35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34" i="2"/>
  <c r="D34" i="2"/>
  <c r="B34" i="2"/>
  <c r="A34" i="2"/>
  <c r="H11" i="2"/>
  <c r="D11" i="2"/>
  <c r="B11" i="2"/>
  <c r="A11" i="2"/>
  <c r="Q46" i="1"/>
  <c r="Q48" i="1"/>
  <c r="Q45" i="1"/>
  <c r="Q47" i="1"/>
  <c r="F16" i="1"/>
  <c r="F17" i="1" s="1"/>
  <c r="C17" i="1"/>
  <c r="Q40" i="1"/>
  <c r="Q44" i="1"/>
  <c r="Q39" i="1"/>
  <c r="Q41" i="1"/>
  <c r="Q42" i="1"/>
  <c r="Q35" i="1"/>
  <c r="Q37" i="1"/>
  <c r="Q36" i="1"/>
  <c r="Q23" i="1"/>
  <c r="Q24" i="1"/>
  <c r="Q25" i="1"/>
  <c r="Q26" i="1"/>
  <c r="Q27" i="1"/>
  <c r="Q28" i="1"/>
  <c r="Q30" i="1"/>
  <c r="Q32" i="1"/>
  <c r="Q33" i="1"/>
  <c r="Q34" i="1"/>
  <c r="Q29" i="1"/>
  <c r="Q21" i="1"/>
  <c r="E27" i="2"/>
  <c r="E25" i="2"/>
  <c r="E23" i="2"/>
  <c r="E28" i="2"/>
  <c r="E35" i="2"/>
  <c r="E11" i="2"/>
  <c r="E51" i="1"/>
  <c r="F51" i="1"/>
  <c r="G51" i="1"/>
  <c r="K51" i="1"/>
  <c r="E38" i="1"/>
  <c r="F38" i="1"/>
  <c r="G38" i="1"/>
  <c r="K38" i="1"/>
  <c r="E21" i="1"/>
  <c r="F21" i="1"/>
  <c r="G21" i="1"/>
  <c r="H21" i="1"/>
  <c r="G29" i="1"/>
  <c r="J29" i="1"/>
  <c r="E31" i="1"/>
  <c r="F31" i="1"/>
  <c r="G31" i="1"/>
  <c r="K31" i="1"/>
  <c r="E48" i="1"/>
  <c r="F48" i="1"/>
  <c r="G48" i="1"/>
  <c r="J48" i="1"/>
  <c r="E46" i="1"/>
  <c r="F46" i="1"/>
  <c r="G46" i="1"/>
  <c r="J46" i="1"/>
  <c r="E44" i="1"/>
  <c r="F44" i="1"/>
  <c r="G44" i="1"/>
  <c r="K44" i="1"/>
  <c r="E41" i="1"/>
  <c r="F41" i="1"/>
  <c r="G41" i="1"/>
  <c r="K41" i="1"/>
  <c r="E42" i="1"/>
  <c r="F42" i="1"/>
  <c r="G42" i="1"/>
  <c r="J42" i="1"/>
  <c r="E36" i="1"/>
  <c r="F36" i="1"/>
  <c r="G36" i="1"/>
  <c r="J36" i="1"/>
  <c r="E32" i="1"/>
  <c r="F32" i="1"/>
  <c r="G32" i="1"/>
  <c r="J32" i="1"/>
  <c r="E28" i="1"/>
  <c r="F28" i="1"/>
  <c r="G28" i="1"/>
  <c r="J28" i="1"/>
  <c r="E26" i="1"/>
  <c r="F26" i="1"/>
  <c r="G26" i="1"/>
  <c r="J26" i="1"/>
  <c r="E24" i="1"/>
  <c r="F24" i="1"/>
  <c r="G24" i="1"/>
  <c r="J24" i="1"/>
  <c r="E35" i="1"/>
  <c r="F35" i="1"/>
  <c r="G35" i="1"/>
  <c r="K35" i="1"/>
  <c r="E50" i="1"/>
  <c r="F50" i="1"/>
  <c r="G50" i="1"/>
  <c r="K50" i="1"/>
  <c r="G43" i="1"/>
  <c r="K43" i="1"/>
  <c r="E49" i="1"/>
  <c r="F49" i="1"/>
  <c r="G49" i="1"/>
  <c r="K49" i="1"/>
  <c r="E33" i="1"/>
  <c r="F33" i="1"/>
  <c r="G33" i="1"/>
  <c r="K33" i="1"/>
  <c r="E22" i="1"/>
  <c r="F22" i="1"/>
  <c r="G22" i="1"/>
  <c r="I22" i="1"/>
  <c r="E47" i="1"/>
  <c r="F47" i="1"/>
  <c r="G47" i="1"/>
  <c r="K47" i="1"/>
  <c r="E40" i="1"/>
  <c r="F40" i="1"/>
  <c r="G40" i="1"/>
  <c r="J40" i="1"/>
  <c r="E39" i="1"/>
  <c r="F39" i="1"/>
  <c r="G39" i="1"/>
  <c r="K39" i="1"/>
  <c r="E37" i="1"/>
  <c r="F37" i="1"/>
  <c r="G37" i="1"/>
  <c r="J37" i="1"/>
  <c r="E34" i="1"/>
  <c r="F34" i="1"/>
  <c r="G34" i="1"/>
  <c r="K34" i="1"/>
  <c r="E30" i="1"/>
  <c r="F30" i="1"/>
  <c r="G30" i="1"/>
  <c r="J30" i="1"/>
  <c r="E27" i="1"/>
  <c r="F27" i="1"/>
  <c r="G27" i="1"/>
  <c r="J27" i="1"/>
  <c r="E25" i="1"/>
  <c r="F25" i="1"/>
  <c r="G25" i="1"/>
  <c r="E23" i="1"/>
  <c r="F23" i="1"/>
  <c r="G23" i="1"/>
  <c r="J23" i="1"/>
  <c r="E14" i="2"/>
  <c r="E34" i="2"/>
  <c r="E19" i="2"/>
  <c r="E33" i="2"/>
  <c r="J25" i="1"/>
  <c r="E31" i="2"/>
  <c r="E22" i="2"/>
  <c r="E29" i="2"/>
  <c r="E20" i="2"/>
  <c r="E13" i="2"/>
  <c r="E37" i="2"/>
  <c r="E12" i="2"/>
  <c r="E21" i="2"/>
  <c r="E24" i="2"/>
  <c r="E26" i="2"/>
  <c r="E32" i="2"/>
  <c r="E15" i="2"/>
  <c r="E16" i="2"/>
  <c r="E17" i="2"/>
  <c r="C12" i="1"/>
  <c r="C11" i="1"/>
  <c r="O54" i="1" l="1"/>
  <c r="O58" i="1"/>
  <c r="O53" i="1"/>
  <c r="O57" i="1"/>
  <c r="O52" i="1"/>
  <c r="O56" i="1"/>
  <c r="O60" i="1"/>
  <c r="O55" i="1"/>
  <c r="O59" i="1"/>
  <c r="O25" i="1"/>
  <c r="O48" i="1"/>
  <c r="O44" i="1"/>
  <c r="O36" i="1"/>
  <c r="O32" i="1"/>
  <c r="O38" i="1"/>
  <c r="O21" i="1"/>
  <c r="O40" i="1"/>
  <c r="O30" i="1"/>
  <c r="O51" i="1"/>
  <c r="O42" i="1"/>
  <c r="O33" i="1"/>
  <c r="O35" i="1"/>
  <c r="O31" i="1"/>
  <c r="O23" i="1"/>
  <c r="O37" i="1"/>
  <c r="O39" i="1"/>
  <c r="O43" i="1"/>
  <c r="O28" i="1"/>
  <c r="O46" i="1"/>
  <c r="O50" i="1"/>
  <c r="O22" i="1"/>
  <c r="O47" i="1"/>
  <c r="O27" i="1"/>
  <c r="O41" i="1"/>
  <c r="O34" i="1"/>
  <c r="C15" i="1"/>
  <c r="O26" i="1"/>
  <c r="O29" i="1"/>
  <c r="O24" i="1"/>
  <c r="O49" i="1"/>
  <c r="O45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<sst xmlns="http://schemas.openxmlformats.org/spreadsheetml/2006/main" count="364" uniqueCount="204">
  <si>
    <t>IBVS 6196</t>
  </si>
  <si>
    <t>0.0009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</si>
  <si>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</si>
  <si>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</si>
  <si>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</si>
  <si>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</si>
  <si>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</si>
  <si>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</si>
  <si>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</si>
  <si>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</si>
  <si>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</si>
  <si>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</si>
  <si>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</si>
  <si>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</si>
  <si>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</si>
  <si>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</si>
  <si>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</si>
  <si>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</si>
  <si>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</si>
  <si>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</si>
  <si>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</si>
  <si>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</si>
  <si>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</si>
  <si>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</si>
  <si>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</si>
  <si>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</si>
  <si>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</si>
  <si>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Blaettler E</t>
  </si>
  <si>
    <t>BBSAG Bull.117</t>
  </si>
  <si>
    <t>IBVS 5378</t>
  </si>
  <si>
    <t>I</t>
  </si>
  <si>
    <t>IBVS 5484</t>
  </si>
  <si>
    <t>II</t>
  </si>
  <si>
    <t>IBVS 5493</t>
  </si>
  <si>
    <t>IBVS 5643</t>
  </si>
  <si>
    <t># of data points:</t>
  </si>
  <si>
    <t>AZ Gem / gsc 0745-1319</t>
  </si>
  <si>
    <t>EB/KE:</t>
  </si>
  <si>
    <t>IBVS 5731</t>
  </si>
  <si>
    <t>IBVS 5438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</si>
  <si>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</si>
  <si>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</si>
  <si>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</si>
  <si>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</si>
  <si>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</si>
  <si>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</si>
  <si>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5870</t>
  </si>
  <si>
    <t>IBVS 5837</t>
  </si>
  <si>
    <t>IBVS 5874</t>
  </si>
  <si>
    <t>IBVS 5894</t>
  </si>
  <si>
    <t>Add cycle</t>
  </si>
  <si>
    <t>Old Cycle</t>
  </si>
  <si>
    <t>IBVS 5959</t>
  </si>
  <si>
    <t>IBVS 6011</t>
  </si>
  <si>
    <t>IBVS 6118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</si>
  <si>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</si>
  <si>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</si>
  <si>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</si>
  <si>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</si>
  <si>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</si>
  <si>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</si>
  <si>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</si>
  <si>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</si>
  <si>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</si>
  <si>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</si>
  <si>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</si>
  <si>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</si>
  <si>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</si>
  <si>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2426000.564 </t>
  </si>
  <si>
    <t> 24.01.1930 01:32 </t>
  </si>
  <si>
    <t> 0.000 </t>
  </si>
  <si>
    <t> W.Zonn </t>
  </si>
  <si>
    <t> WILN 16 </t>
  </si>
  <si>
    <t>2448273.506 </t>
  </si>
  <si>
    <t> 17.01.1991 00:08 </t>
  </si>
  <si>
    <t> 0.075 </t>
  </si>
  <si>
    <t> P.Frank </t>
  </si>
  <si>
    <t>BAVM 60 </t>
  </si>
  <si>
    <t>2449398.4122 </t>
  </si>
  <si>
    <t> 14.02.1994 21:53 </t>
  </si>
  <si>
    <t> 0.0687 </t>
  </si>
  <si>
    <t>E </t>
  </si>
  <si>
    <t>o</t>
  </si>
  <si>
    <t> W.Moschner </t>
  </si>
  <si>
    <t>BAVM 158 </t>
  </si>
  <si>
    <t>2449723.4101 </t>
  </si>
  <si>
    <t> 05.01.1995 21:50 </t>
  </si>
  <si>
    <t> 0.0695 </t>
  </si>
  <si>
    <t>2449793.3414 </t>
  </si>
  <si>
    <t> 16.03.1995 20:11 </t>
  </si>
  <si>
    <t> 0.0711 </t>
  </si>
  <si>
    <t> F.Agerer </t>
  </si>
  <si>
    <t>2450105.2568 </t>
  </si>
  <si>
    <t> 22.01.1996 18:09 </t>
  </si>
  <si>
    <t> 0.0698 </t>
  </si>
  <si>
    <t>2450845.3083 </t>
  </si>
  <si>
    <t> 31.01.1998 19:23 </t>
  </si>
  <si>
    <t> 0.0737 </t>
  </si>
  <si>
    <t>2450848.3261 </t>
  </si>
  <si>
    <t> 03.02.1998 19:49 </t>
  </si>
  <si>
    <t> 0.0729 </t>
  </si>
  <si>
    <t>2450859.3949 </t>
  </si>
  <si>
    <t> 14.02.1998 21:28 </t>
  </si>
  <si>
    <t>?</t>
  </si>
  <si>
    <t> E.Blättler </t>
  </si>
  <si>
    <t> BBS 117 </t>
  </si>
  <si>
    <t>2451176.3420 </t>
  </si>
  <si>
    <t> 28.12.1998 20:12 </t>
  </si>
  <si>
    <t> 0.0732 </t>
  </si>
  <si>
    <t>2452308.3002 </t>
  </si>
  <si>
    <t> 02.02.2002 19:12 </t>
  </si>
  <si>
    <t> 0.0755 </t>
  </si>
  <si>
    <t> BBS 127 </t>
  </si>
  <si>
    <t>2452313.3328 </t>
  </si>
  <si>
    <t> 07.02.2002 19:59 </t>
  </si>
  <si>
    <t> 0.0772 </t>
  </si>
  <si>
    <t>2452566.8926 </t>
  </si>
  <si>
    <t> 19.10.2002 09:25 </t>
  </si>
  <si>
    <t> 0.0789 </t>
  </si>
  <si>
    <t> S.Dvorak </t>
  </si>
  <si>
    <t>IBVS 5378 </t>
  </si>
  <si>
    <t>2452694.6773 </t>
  </si>
  <si>
    <t> 24.02.2003 04:15 </t>
  </si>
  <si>
    <t> 0.0783 </t>
  </si>
  <si>
    <t> R.Nelson </t>
  </si>
  <si>
    <t>IBVS 5493 </t>
  </si>
  <si>
    <t>2452719.3295 </t>
  </si>
  <si>
    <t> 20.03.2003 19:54 </t>
  </si>
  <si>
    <t> 0.0790 </t>
  </si>
  <si>
    <t> BBS 129 </t>
  </si>
  <si>
    <t>2453055.3950 </t>
  </si>
  <si>
    <t> 19.02.2004 21:28 </t>
  </si>
  <si>
    <t> 0.0794 </t>
  </si>
  <si>
    <t>-I</t>
  </si>
  <si>
    <t>BAVM 172 </t>
  </si>
  <si>
    <t>2453655.5850 </t>
  </si>
  <si>
    <t> 12.10.2005 02:02 </t>
  </si>
  <si>
    <t>27485</t>
  </si>
  <si>
    <t> 0.0812 </t>
  </si>
  <si>
    <t>C </t>
  </si>
  <si>
    <t> Moschner&amp;Frank </t>
  </si>
  <si>
    <t>BAVM 178 </t>
  </si>
  <si>
    <t>2454417.2669 </t>
  </si>
  <si>
    <t> 12.11.2007 18:24 </t>
  </si>
  <si>
    <t>28242</t>
  </si>
  <si>
    <t> 0.0826 </t>
  </si>
  <si>
    <t> K.Nakajima </t>
  </si>
  <si>
    <t>VSB 46 </t>
  </si>
  <si>
    <t>2454474.6207 </t>
  </si>
  <si>
    <t> 09.01.2008 02:53 </t>
  </si>
  <si>
    <t>28299</t>
  </si>
  <si>
    <t> 0.0840 </t>
  </si>
  <si>
    <t>IBVS 5870 </t>
  </si>
  <si>
    <t>2454476.6352 </t>
  </si>
  <si>
    <t> 11.01.2008 03:14 </t>
  </si>
  <si>
    <t>28301</t>
  </si>
  <si>
    <t> 0.0861 </t>
  </si>
  <si>
    <t>BAVM 201 </t>
  </si>
  <si>
    <t>2454498.7697 </t>
  </si>
  <si>
    <t> 02.02.2008 06:28 </t>
  </si>
  <si>
    <t>28323</t>
  </si>
  <si>
    <t> 0.0846 </t>
  </si>
  <si>
    <t>2454504.3038 </t>
  </si>
  <si>
    <t> 07.02.2008 19:17 </t>
  </si>
  <si>
    <t>28328.5</t>
  </si>
  <si>
    <t> 0.0847 </t>
  </si>
  <si>
    <t> R.Diethelm </t>
  </si>
  <si>
    <t>IBVS 5837 </t>
  </si>
  <si>
    <t>2454809.6801 </t>
  </si>
  <si>
    <t> 09.12.2008 04:19 </t>
  </si>
  <si>
    <t>28632</t>
  </si>
  <si>
    <t> 0.0844 </t>
  </si>
  <si>
    <t>BAVM 203 </t>
  </si>
  <si>
    <t>2454887.6615 </t>
  </si>
  <si>
    <t> 25.02.2009 03:52 </t>
  </si>
  <si>
    <t>28709.5</t>
  </si>
  <si>
    <t> 0.0867 </t>
  </si>
  <si>
    <t>IBVS 5894 </t>
  </si>
  <si>
    <t>2455244.3529 </t>
  </si>
  <si>
    <t> 16.02.2010 20:28 </t>
  </si>
  <si>
    <t>29064</t>
  </si>
  <si>
    <t> 0.0862 </t>
  </si>
  <si>
    <t>BAVM 214 </t>
  </si>
  <si>
    <t>2455578.4075 </t>
  </si>
  <si>
    <t> 16.01.2011 21:46 </t>
  </si>
  <si>
    <t>29396</t>
  </si>
  <si>
    <t> 0.0880 </t>
  </si>
  <si>
    <t>BAVM 215 </t>
  </si>
  <si>
    <t>2455894.8521 </t>
  </si>
  <si>
    <t> 29.11.2011 08:27 </t>
  </si>
  <si>
    <t>29710.5</t>
  </si>
  <si>
    <t> 0.0881 </t>
  </si>
  <si>
    <t>IBVS 6011 </t>
  </si>
  <si>
    <t>2456643.4555 </t>
  </si>
  <si>
    <t> 16.12.2013 22:55 </t>
  </si>
  <si>
    <t>30454.5</t>
  </si>
  <si>
    <t> 0.0913 </t>
  </si>
  <si>
    <t>BAVM 234 </t>
  </si>
  <si>
    <t>s5</t>
  </si>
  <si>
    <t>s6</t>
  </si>
  <si>
    <t>s7</t>
  </si>
  <si>
    <t>OEJV 0179</t>
  </si>
  <si>
    <t>JAVSO, 50, 133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</si>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</sst>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3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37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6" fillId="0" borderId="0"/>
    <xf numFmtId="0" fontId="26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37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7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0" fontId="9" fillId="0" borderId="0" xfId="0" applyFont="1" applyAlignment="1"/>
    <xf numFmtId="0" fontId="5" fillId="0" borderId="11" xfId="0" applyFont="1" applyBorder="1" applyAlignment="1">
      <alignment horizontal="left"/>
    </xf>
    <xf numFmtId="0" fontId="0" fillId="0" borderId="0" xfId="0">
      <alignment vertical="top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NumberFormat="1" applyAlignment="1">
      <alignment horizontal="left"/>
    </xf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5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wrapText="1"/>
    </xf>
    <xf numFmtId="0" fontId="16" fillId="0" borderId="0" xfId="0" applyFont="1">
      <alignment vertical="top"/>
    </xf>
    <xf numFmtId="0" fontId="18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19" fillId="24" borderId="18" xfId="38" applyFill="1" applyBorder="1" applyAlignment="1" applyProtection="1">
      <alignment horizontal="right" vertical="top" wrapText="1"/>
    </xf>
    <xf numFmtId="0" fontId="20" fillId="0" borderId="0" xfId="0" applyFont="1" applyAlignme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36" fillId="0" borderId="0" xfId="42" applyFont="1" applyAlignment="1">
      <alignment wrapText="1"/>
    </xf>
    <xf numFmtId="0" fontId="36" fillId="0" borderId="0" xfId="42" applyFont="1" applyAlignment="1">
      <alignment horizontal="center" wrapText="1"/>
    </xf>
    <xf numFmtId="0" fontId="36" fillId="0" borderId="0" xfId="42" applyFont="1" applyAlignment="1">
      <alignment horizontal="left" wrapText="1"/>
    </xf>
    <xf numFmtId="0" fontId="36" fillId="0" borderId="0" xfId="42" applyFont="1"/>
    <xf numFmtId="0" fontId="36" fillId="0" borderId="0" xfId="42" applyFont="1" applyAlignment="1">
      <alignment horizontal="center"/>
    </xf>
    <xf numFmtId="0" fontId="36" fillId="0" borderId="0" xfId="42" applyFont="1" applyAlignment="1">
      <alignment horizontal="left"/>
    </xf>
    <xf numFmtId="0" fontId="38" fillId="0" borderId="0" xfId="0" applyFont="1" applyAlignment="1">
      <alignment horizontal="left" vertical="center" wrapText="1"/>
    </xf>
    <xf numFmtId="0" fontId="38" fillId="0" borderId="0" xfId="0" applyFont="1" applyAlignment="1">
      <alignment horizontal="center" vertical="center" wrapText="1"/>
    </xf>
    <xf numFmtId="176" fontId="38" fillId="0" borderId="0" xfId="0" applyNumberFormat="1" applyFont="1" applyAlignment="1">
      <alignment vertical="center" wrapText="1"/>
    </xf>
    <xf numFmtId="0" fontId="38" fillId="0" borderId="0" xfId="0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AZ Gem - O-C Diagr.</a:t>
            </a:r>
          </a:p>
        </c:rich>
      </c:tx>
      <c:layout>
        <c:manualLayout>
          <c:xMode val="edge"/>
          <c:yMode val="edge"/>
          <c:x val="0.35883481777892517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47022724240672"/>
          <c:y val="0.14723926380368099"/>
          <c:w val="0.78506514875261257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22136</c:v>
                </c:pt>
                <c:pt idx="2">
                  <c:v>23254</c:v>
                </c:pt>
                <c:pt idx="3">
                  <c:v>23577</c:v>
                </c:pt>
                <c:pt idx="4">
                  <c:v>23646.5</c:v>
                </c:pt>
                <c:pt idx="5">
                  <c:v>23956.5</c:v>
                </c:pt>
                <c:pt idx="6">
                  <c:v>24692</c:v>
                </c:pt>
                <c:pt idx="7">
                  <c:v>24695</c:v>
                </c:pt>
                <c:pt idx="8">
                  <c:v>24706</c:v>
                </c:pt>
                <c:pt idx="9">
                  <c:v>25021</c:v>
                </c:pt>
                <c:pt idx="10">
                  <c:v>26146</c:v>
                </c:pt>
                <c:pt idx="11">
                  <c:v>26151</c:v>
                </c:pt>
                <c:pt idx="12">
                  <c:v>26403</c:v>
                </c:pt>
                <c:pt idx="13">
                  <c:v>26530</c:v>
                </c:pt>
                <c:pt idx="14">
                  <c:v>26554.5</c:v>
                </c:pt>
                <c:pt idx="15">
                  <c:v>26888.5</c:v>
                </c:pt>
                <c:pt idx="16">
                  <c:v>27485</c:v>
                </c:pt>
                <c:pt idx="17">
                  <c:v>28242</c:v>
                </c:pt>
                <c:pt idx="18">
                  <c:v>28299</c:v>
                </c:pt>
                <c:pt idx="19">
                  <c:v>28301</c:v>
                </c:pt>
                <c:pt idx="20">
                  <c:v>28323</c:v>
                </c:pt>
                <c:pt idx="21">
                  <c:v>28328.5</c:v>
                </c:pt>
                <c:pt idx="22">
                  <c:v>28632</c:v>
                </c:pt>
                <c:pt idx="23">
                  <c:v>28709.5</c:v>
                </c:pt>
                <c:pt idx="24">
                  <c:v>29064</c:v>
                </c:pt>
                <c:pt idx="25">
                  <c:v>29396</c:v>
                </c:pt>
                <c:pt idx="26">
                  <c:v>29710.5</c:v>
                </c:pt>
                <c:pt idx="27">
                  <c:v>30454.5</c:v>
                </c:pt>
                <c:pt idx="28">
                  <c:v>31191</c:v>
                </c:pt>
                <c:pt idx="29">
                  <c:v>30843</c:v>
                </c:pt>
                <c:pt idx="30">
                  <c:v>31236.5</c:v>
                </c:pt>
                <c:pt idx="31">
                  <c:v>33101</c:v>
                </c:pt>
                <c:pt idx="32">
                  <c:v>33101</c:v>
                </c:pt>
                <c:pt idx="33">
                  <c:v>33101</c:v>
                </c:pt>
                <c:pt idx="34">
                  <c:v>33101</c:v>
                </c:pt>
                <c:pt idx="35">
                  <c:v>33102</c:v>
                </c:pt>
                <c:pt idx="36">
                  <c:v>33102</c:v>
                </c:pt>
                <c:pt idx="37">
                  <c:v>33102</c:v>
                </c:pt>
                <c:pt idx="38">
                  <c:v>33102</c:v>
                </c:pt>
                <c:pt idx="39">
                  <c:v>33440</c:v>
                </c:pt>
              </c:numCache>
            </c:numRef>
          </c:xVal>
          <c:yVal>
            <c:numRef>
              <c:f>Active!$H$21:$H$990</c:f>
              <c:numCache>
                <c:formatCode>General</c:formatCode>
                <c:ptCount val="97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51-486B-8FC4-360AF0A99B4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22136</c:v>
                </c:pt>
                <c:pt idx="2">
                  <c:v>23254</c:v>
                </c:pt>
                <c:pt idx="3">
                  <c:v>23577</c:v>
                </c:pt>
                <c:pt idx="4">
                  <c:v>23646.5</c:v>
                </c:pt>
                <c:pt idx="5">
                  <c:v>23956.5</c:v>
                </c:pt>
                <c:pt idx="6">
                  <c:v>24692</c:v>
                </c:pt>
                <c:pt idx="7">
                  <c:v>24695</c:v>
                </c:pt>
                <c:pt idx="8">
                  <c:v>24706</c:v>
                </c:pt>
                <c:pt idx="9">
                  <c:v>25021</c:v>
                </c:pt>
                <c:pt idx="10">
                  <c:v>26146</c:v>
                </c:pt>
                <c:pt idx="11">
                  <c:v>26151</c:v>
                </c:pt>
                <c:pt idx="12">
                  <c:v>26403</c:v>
                </c:pt>
                <c:pt idx="13">
                  <c:v>26530</c:v>
                </c:pt>
                <c:pt idx="14">
                  <c:v>26554.5</c:v>
                </c:pt>
                <c:pt idx="15">
                  <c:v>26888.5</c:v>
                </c:pt>
                <c:pt idx="16">
                  <c:v>27485</c:v>
                </c:pt>
                <c:pt idx="17">
                  <c:v>28242</c:v>
                </c:pt>
                <c:pt idx="18">
                  <c:v>28299</c:v>
                </c:pt>
                <c:pt idx="19">
                  <c:v>28301</c:v>
                </c:pt>
                <c:pt idx="20">
                  <c:v>28323</c:v>
                </c:pt>
                <c:pt idx="21">
                  <c:v>28328.5</c:v>
                </c:pt>
                <c:pt idx="22">
                  <c:v>28632</c:v>
                </c:pt>
                <c:pt idx="23">
                  <c:v>28709.5</c:v>
                </c:pt>
                <c:pt idx="24">
                  <c:v>29064</c:v>
                </c:pt>
                <c:pt idx="25">
                  <c:v>29396</c:v>
                </c:pt>
                <c:pt idx="26">
                  <c:v>29710.5</c:v>
                </c:pt>
                <c:pt idx="27">
                  <c:v>30454.5</c:v>
                </c:pt>
                <c:pt idx="28">
                  <c:v>31191</c:v>
                </c:pt>
                <c:pt idx="29">
                  <c:v>30843</c:v>
                </c:pt>
                <c:pt idx="30">
                  <c:v>31236.5</c:v>
                </c:pt>
                <c:pt idx="31">
                  <c:v>33101</c:v>
                </c:pt>
                <c:pt idx="32">
                  <c:v>33101</c:v>
                </c:pt>
                <c:pt idx="33">
                  <c:v>33101</c:v>
                </c:pt>
                <c:pt idx="34">
                  <c:v>33101</c:v>
                </c:pt>
                <c:pt idx="35">
                  <c:v>33102</c:v>
                </c:pt>
                <c:pt idx="36">
                  <c:v>33102</c:v>
                </c:pt>
                <c:pt idx="37">
                  <c:v>33102</c:v>
                </c:pt>
                <c:pt idx="38">
                  <c:v>33102</c:v>
                </c:pt>
                <c:pt idx="39">
                  <c:v>33440</c:v>
                </c:pt>
              </c:numCache>
            </c:numRef>
          </c:xVal>
          <c:yVal>
            <c:numRef>
              <c:f>Active!$I$21:$I$990</c:f>
              <c:numCache>
                <c:formatCode>General</c:formatCode>
                <c:ptCount val="970"/>
                <c:pt idx="1">
                  <c:v>7.5111999998625834E-2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551-486B-8FC4-360AF0A99B4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0</c:v>
                  </c:pt>
                  <c:pt idx="4">
                    <c:v>2.0000000000000001E-4</c:v>
                  </c:pt>
                  <c:pt idx="6">
                    <c:v>1E-4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2.9999999999999997E-4</c:v>
                  </c:pt>
                  <c:pt idx="10">
                    <c:v>0</c:v>
                  </c:pt>
                  <c:pt idx="11">
                    <c:v>6.9999999999999999E-4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6.9999999999999999E-4</c:v>
                  </c:pt>
                  <c:pt idx="15">
                    <c:v>6.9999999999999999E-4</c:v>
                  </c:pt>
                  <c:pt idx="16">
                    <c:v>4.0000000000000002E-4</c:v>
                  </c:pt>
                  <c:pt idx="17">
                    <c:v>0</c:v>
                  </c:pt>
                  <c:pt idx="18">
                    <c:v>1E-4</c:v>
                  </c:pt>
                  <c:pt idx="19">
                    <c:v>1.1999999999999999E-3</c:v>
                  </c:pt>
                  <c:pt idx="20">
                    <c:v>1E-4</c:v>
                  </c:pt>
                </c:numCache>
              </c:numRef>
            </c:plus>
            <c:min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0</c:v>
                  </c:pt>
                  <c:pt idx="4">
                    <c:v>2.0000000000000001E-4</c:v>
                  </c:pt>
                  <c:pt idx="6">
                    <c:v>1E-4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2.9999999999999997E-4</c:v>
                  </c:pt>
                  <c:pt idx="10">
                    <c:v>0</c:v>
                  </c:pt>
                  <c:pt idx="11">
                    <c:v>6.9999999999999999E-4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6.9999999999999999E-4</c:v>
                  </c:pt>
                  <c:pt idx="15">
                    <c:v>6.9999999999999999E-4</c:v>
                  </c:pt>
                  <c:pt idx="16">
                    <c:v>4.0000000000000002E-4</c:v>
                  </c:pt>
                  <c:pt idx="17">
                    <c:v>0</c:v>
                  </c:pt>
                  <c:pt idx="18">
                    <c:v>1E-4</c:v>
                  </c:pt>
                  <c:pt idx="19">
                    <c:v>1.1999999999999999E-3</c:v>
                  </c:pt>
                  <c:pt idx="2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22136</c:v>
                </c:pt>
                <c:pt idx="2">
                  <c:v>23254</c:v>
                </c:pt>
                <c:pt idx="3">
                  <c:v>23577</c:v>
                </c:pt>
                <c:pt idx="4">
                  <c:v>23646.5</c:v>
                </c:pt>
                <c:pt idx="5">
                  <c:v>23956.5</c:v>
                </c:pt>
                <c:pt idx="6">
                  <c:v>24692</c:v>
                </c:pt>
                <c:pt idx="7">
                  <c:v>24695</c:v>
                </c:pt>
                <c:pt idx="8">
                  <c:v>24706</c:v>
                </c:pt>
                <c:pt idx="9">
                  <c:v>25021</c:v>
                </c:pt>
                <c:pt idx="10">
                  <c:v>26146</c:v>
                </c:pt>
                <c:pt idx="11">
                  <c:v>26151</c:v>
                </c:pt>
                <c:pt idx="12">
                  <c:v>26403</c:v>
                </c:pt>
                <c:pt idx="13">
                  <c:v>26530</c:v>
                </c:pt>
                <c:pt idx="14">
                  <c:v>26554.5</c:v>
                </c:pt>
                <c:pt idx="15">
                  <c:v>26888.5</c:v>
                </c:pt>
                <c:pt idx="16">
                  <c:v>27485</c:v>
                </c:pt>
                <c:pt idx="17">
                  <c:v>28242</c:v>
                </c:pt>
                <c:pt idx="18">
                  <c:v>28299</c:v>
                </c:pt>
                <c:pt idx="19">
                  <c:v>28301</c:v>
                </c:pt>
                <c:pt idx="20">
                  <c:v>28323</c:v>
                </c:pt>
                <c:pt idx="21">
                  <c:v>28328.5</c:v>
                </c:pt>
                <c:pt idx="22">
                  <c:v>28632</c:v>
                </c:pt>
                <c:pt idx="23">
                  <c:v>28709.5</c:v>
                </c:pt>
                <c:pt idx="24">
                  <c:v>29064</c:v>
                </c:pt>
                <c:pt idx="25">
                  <c:v>29396</c:v>
                </c:pt>
                <c:pt idx="26">
                  <c:v>29710.5</c:v>
                </c:pt>
                <c:pt idx="27">
                  <c:v>30454.5</c:v>
                </c:pt>
                <c:pt idx="28">
                  <c:v>31191</c:v>
                </c:pt>
                <c:pt idx="29">
                  <c:v>30843</c:v>
                </c:pt>
                <c:pt idx="30">
                  <c:v>31236.5</c:v>
                </c:pt>
                <c:pt idx="31">
                  <c:v>33101</c:v>
                </c:pt>
                <c:pt idx="32">
                  <c:v>33101</c:v>
                </c:pt>
                <c:pt idx="33">
                  <c:v>33101</c:v>
                </c:pt>
                <c:pt idx="34">
                  <c:v>33101</c:v>
                </c:pt>
                <c:pt idx="35">
                  <c:v>33102</c:v>
                </c:pt>
                <c:pt idx="36">
                  <c:v>33102</c:v>
                </c:pt>
                <c:pt idx="37">
                  <c:v>33102</c:v>
                </c:pt>
                <c:pt idx="38">
                  <c:v>33102</c:v>
                </c:pt>
                <c:pt idx="39">
                  <c:v>33440</c:v>
                </c:pt>
              </c:numCache>
            </c:numRef>
          </c:xVal>
          <c:yVal>
            <c:numRef>
              <c:f>Active!$J$21:$J$990</c:f>
              <c:numCache>
                <c:formatCode>General</c:formatCode>
                <c:ptCount val="970"/>
                <c:pt idx="2">
                  <c:v>6.871800000226358E-2</c:v>
                </c:pt>
                <c:pt idx="3">
                  <c:v>6.9509000000834931E-2</c:v>
                </c:pt>
                <c:pt idx="4">
                  <c:v>7.1090499994170386E-2</c:v>
                </c:pt>
                <c:pt idx="5">
                  <c:v>6.9760500002303161E-2</c:v>
                </c:pt>
                <c:pt idx="6">
                  <c:v>7.3663999995915219E-2</c:v>
                </c:pt>
                <c:pt idx="7">
                  <c:v>7.2914999997010455E-2</c:v>
                </c:pt>
                <c:pt idx="8">
                  <c:v>7.3701999994227663E-2</c:v>
                </c:pt>
                <c:pt idx="9">
                  <c:v>7.3156999998900574E-2</c:v>
                </c:pt>
                <c:pt idx="11">
                  <c:v>7.7166999995824881E-2</c:v>
                </c:pt>
                <c:pt idx="15">
                  <c:v>7.9404500000237022E-2</c:v>
                </c:pt>
                <c:pt idx="16">
                  <c:v>8.1245000001217704E-2</c:v>
                </c:pt>
                <c:pt idx="19">
                  <c:v>8.6116999991645571E-2</c:v>
                </c:pt>
                <c:pt idx="21">
                  <c:v>8.468449999782024E-2</c:v>
                </c:pt>
                <c:pt idx="24">
                  <c:v>8.6188000001129694E-2</c:v>
                </c:pt>
                <c:pt idx="25">
                  <c:v>8.8031999999657273E-2</c:v>
                </c:pt>
                <c:pt idx="27">
                  <c:v>9.1326499998103827E-2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551-486B-8FC4-360AF0A99B4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4">
                    <c:v>2.0000000000000001E-4</c:v>
                  </c:pt>
                  <c:pt idx="6">
                    <c:v>1E-4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2.9999999999999997E-4</c:v>
                  </c:pt>
                  <c:pt idx="10">
                    <c:v>0</c:v>
                  </c:pt>
                  <c:pt idx="11">
                    <c:v>6.9999999999999999E-4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6.9999999999999999E-4</c:v>
                  </c:pt>
                  <c:pt idx="15">
                    <c:v>6.9999999999999999E-4</c:v>
                  </c:pt>
                  <c:pt idx="16">
                    <c:v>4.0000000000000002E-4</c:v>
                  </c:pt>
                  <c:pt idx="17">
                    <c:v>0</c:v>
                  </c:pt>
                  <c:pt idx="18">
                    <c:v>1E-4</c:v>
                  </c:pt>
                  <c:pt idx="19">
                    <c:v>1.1999999999999999E-3</c:v>
                  </c:pt>
                  <c:pt idx="20">
                    <c:v>1E-4</c:v>
                  </c:pt>
                  <c:pt idx="22">
                    <c:v>0</c:v>
                  </c:pt>
                  <c:pt idx="23">
                    <c:v>5.0000000000000001E-4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2.0000000000000001E-4</c:v>
                  </c:pt>
                  <c:pt idx="27">
                    <c:v>1.8E-3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4.0000000000000002E-4</c:v>
                  </c:pt>
                  <c:pt idx="32">
                    <c:v>1.1000000000000001E-3</c:v>
                  </c:pt>
                  <c:pt idx="33">
                    <c:v>5.9999999999999995E-4</c:v>
                  </c:pt>
                  <c:pt idx="34">
                    <c:v>5.9999999999999995E-4</c:v>
                  </c:pt>
                  <c:pt idx="35">
                    <c:v>1.1000000000000001E-3</c:v>
                  </c:pt>
                  <c:pt idx="36">
                    <c:v>4.0000000000000002E-4</c:v>
                  </c:pt>
                  <c:pt idx="37">
                    <c:v>4.0000000000000002E-4</c:v>
                  </c:pt>
                  <c:pt idx="38">
                    <c:v>6.9999999999999999E-4</c:v>
                  </c:pt>
                  <c:pt idx="39">
                    <c:v>1E-4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4">
                    <c:v>2.0000000000000001E-4</c:v>
                  </c:pt>
                  <c:pt idx="6">
                    <c:v>1E-4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2.9999999999999997E-4</c:v>
                  </c:pt>
                  <c:pt idx="10">
                    <c:v>0</c:v>
                  </c:pt>
                  <c:pt idx="11">
                    <c:v>6.9999999999999999E-4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6.9999999999999999E-4</c:v>
                  </c:pt>
                  <c:pt idx="15">
                    <c:v>6.9999999999999999E-4</c:v>
                  </c:pt>
                  <c:pt idx="16">
                    <c:v>4.0000000000000002E-4</c:v>
                  </c:pt>
                  <c:pt idx="17">
                    <c:v>0</c:v>
                  </c:pt>
                  <c:pt idx="18">
                    <c:v>1E-4</c:v>
                  </c:pt>
                  <c:pt idx="19">
                    <c:v>1.1999999999999999E-3</c:v>
                  </c:pt>
                  <c:pt idx="20">
                    <c:v>1E-4</c:v>
                  </c:pt>
                  <c:pt idx="22">
                    <c:v>0</c:v>
                  </c:pt>
                  <c:pt idx="23">
                    <c:v>5.0000000000000001E-4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2.0000000000000001E-4</c:v>
                  </c:pt>
                  <c:pt idx="27">
                    <c:v>1.8E-3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4.0000000000000002E-4</c:v>
                  </c:pt>
                  <c:pt idx="32">
                    <c:v>1.1000000000000001E-3</c:v>
                  </c:pt>
                  <c:pt idx="33">
                    <c:v>5.9999999999999995E-4</c:v>
                  </c:pt>
                  <c:pt idx="34">
                    <c:v>5.9999999999999995E-4</c:v>
                  </c:pt>
                  <c:pt idx="35">
                    <c:v>1.1000000000000001E-3</c:v>
                  </c:pt>
                  <c:pt idx="36">
                    <c:v>4.0000000000000002E-4</c:v>
                  </c:pt>
                  <c:pt idx="37">
                    <c:v>4.0000000000000002E-4</c:v>
                  </c:pt>
                  <c:pt idx="38">
                    <c:v>6.9999999999999999E-4</c:v>
                  </c:pt>
                  <c:pt idx="3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22136</c:v>
                </c:pt>
                <c:pt idx="2">
                  <c:v>23254</c:v>
                </c:pt>
                <c:pt idx="3">
                  <c:v>23577</c:v>
                </c:pt>
                <c:pt idx="4">
                  <c:v>23646.5</c:v>
                </c:pt>
                <c:pt idx="5">
                  <c:v>23956.5</c:v>
                </c:pt>
                <c:pt idx="6">
                  <c:v>24692</c:v>
                </c:pt>
                <c:pt idx="7">
                  <c:v>24695</c:v>
                </c:pt>
                <c:pt idx="8">
                  <c:v>24706</c:v>
                </c:pt>
                <c:pt idx="9">
                  <c:v>25021</c:v>
                </c:pt>
                <c:pt idx="10">
                  <c:v>26146</c:v>
                </c:pt>
                <c:pt idx="11">
                  <c:v>26151</c:v>
                </c:pt>
                <c:pt idx="12">
                  <c:v>26403</c:v>
                </c:pt>
                <c:pt idx="13">
                  <c:v>26530</c:v>
                </c:pt>
                <c:pt idx="14">
                  <c:v>26554.5</c:v>
                </c:pt>
                <c:pt idx="15">
                  <c:v>26888.5</c:v>
                </c:pt>
                <c:pt idx="16">
                  <c:v>27485</c:v>
                </c:pt>
                <c:pt idx="17">
                  <c:v>28242</c:v>
                </c:pt>
                <c:pt idx="18">
                  <c:v>28299</c:v>
                </c:pt>
                <c:pt idx="19">
                  <c:v>28301</c:v>
                </c:pt>
                <c:pt idx="20">
                  <c:v>28323</c:v>
                </c:pt>
                <c:pt idx="21">
                  <c:v>28328.5</c:v>
                </c:pt>
                <c:pt idx="22">
                  <c:v>28632</c:v>
                </c:pt>
                <c:pt idx="23">
                  <c:v>28709.5</c:v>
                </c:pt>
                <c:pt idx="24">
                  <c:v>29064</c:v>
                </c:pt>
                <c:pt idx="25">
                  <c:v>29396</c:v>
                </c:pt>
                <c:pt idx="26">
                  <c:v>29710.5</c:v>
                </c:pt>
                <c:pt idx="27">
                  <c:v>30454.5</c:v>
                </c:pt>
                <c:pt idx="28">
                  <c:v>31191</c:v>
                </c:pt>
                <c:pt idx="29">
                  <c:v>30843</c:v>
                </c:pt>
                <c:pt idx="30">
                  <c:v>31236.5</c:v>
                </c:pt>
                <c:pt idx="31">
                  <c:v>33101</c:v>
                </c:pt>
                <c:pt idx="32">
                  <c:v>33101</c:v>
                </c:pt>
                <c:pt idx="33">
                  <c:v>33101</c:v>
                </c:pt>
                <c:pt idx="34">
                  <c:v>33101</c:v>
                </c:pt>
                <c:pt idx="35">
                  <c:v>33102</c:v>
                </c:pt>
                <c:pt idx="36">
                  <c:v>33102</c:v>
                </c:pt>
                <c:pt idx="37">
                  <c:v>33102</c:v>
                </c:pt>
                <c:pt idx="38">
                  <c:v>33102</c:v>
                </c:pt>
                <c:pt idx="39">
                  <c:v>33440</c:v>
                </c:pt>
              </c:numCache>
            </c:numRef>
          </c:xVal>
          <c:yVal>
            <c:numRef>
              <c:f>Active!$K$21:$K$990</c:f>
              <c:numCache>
                <c:formatCode>General</c:formatCode>
                <c:ptCount val="970"/>
                <c:pt idx="10">
                  <c:v>7.5482000000192784E-2</c:v>
                </c:pt>
                <c:pt idx="12">
                  <c:v>7.88509999983944E-2</c:v>
                </c:pt>
                <c:pt idx="13">
                  <c:v>7.8010000004724134E-2</c:v>
                </c:pt>
                <c:pt idx="14">
                  <c:v>7.9026500003237743E-2</c:v>
                </c:pt>
                <c:pt idx="17">
                  <c:v>8.2613999999011867E-2</c:v>
                </c:pt>
                <c:pt idx="18">
                  <c:v>8.3983000004081987E-2</c:v>
                </c:pt>
                <c:pt idx="20">
                  <c:v>8.4590999998908956E-2</c:v>
                </c:pt>
                <c:pt idx="22">
                  <c:v>8.4443999992799945E-2</c:v>
                </c:pt>
                <c:pt idx="23">
                  <c:v>8.6661499997717328E-2</c:v>
                </c:pt>
                <c:pt idx="26">
                  <c:v>8.8078499997209292E-2</c:v>
                </c:pt>
                <c:pt idx="28">
                  <c:v>9.1247000003932044E-2</c:v>
                </c:pt>
                <c:pt idx="29">
                  <c:v>9.7980999998981133E-2</c:v>
                </c:pt>
                <c:pt idx="30">
                  <c:v>9.5410500005527865E-2</c:v>
                </c:pt>
                <c:pt idx="31">
                  <c:v>9.6516999998129904E-2</c:v>
                </c:pt>
                <c:pt idx="32">
                  <c:v>9.6616999995603692E-2</c:v>
                </c:pt>
                <c:pt idx="33">
                  <c:v>9.7216999994998332E-2</c:v>
                </c:pt>
                <c:pt idx="34">
                  <c:v>9.7916999999142718E-2</c:v>
                </c:pt>
                <c:pt idx="35">
                  <c:v>9.6034000001964159E-2</c:v>
                </c:pt>
                <c:pt idx="36">
                  <c:v>9.6733999998832587E-2</c:v>
                </c:pt>
                <c:pt idx="37">
                  <c:v>9.7033999998529907E-2</c:v>
                </c:pt>
                <c:pt idx="38">
                  <c:v>9.783400000014808E-2</c:v>
                </c:pt>
                <c:pt idx="39">
                  <c:v>9.9180000004707836E-2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551-486B-8FC4-360AF0A99B4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4">
                    <c:v>2.0000000000000001E-4</c:v>
                  </c:pt>
                  <c:pt idx="6">
                    <c:v>1E-4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2.9999999999999997E-4</c:v>
                  </c:pt>
                  <c:pt idx="10">
                    <c:v>0</c:v>
                  </c:pt>
                  <c:pt idx="11">
                    <c:v>6.9999999999999999E-4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6.9999999999999999E-4</c:v>
                  </c:pt>
                  <c:pt idx="15">
                    <c:v>6.9999999999999999E-4</c:v>
                  </c:pt>
                  <c:pt idx="16">
                    <c:v>4.0000000000000002E-4</c:v>
                  </c:pt>
                  <c:pt idx="17">
                    <c:v>0</c:v>
                  </c:pt>
                  <c:pt idx="18">
                    <c:v>1E-4</c:v>
                  </c:pt>
                  <c:pt idx="19">
                    <c:v>1.1999999999999999E-3</c:v>
                  </c:pt>
                  <c:pt idx="20">
                    <c:v>1E-4</c:v>
                  </c:pt>
                  <c:pt idx="22">
                    <c:v>0</c:v>
                  </c:pt>
                  <c:pt idx="23">
                    <c:v>5.0000000000000001E-4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2.0000000000000001E-4</c:v>
                  </c:pt>
                  <c:pt idx="27">
                    <c:v>1.8E-3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4.0000000000000002E-4</c:v>
                  </c:pt>
                  <c:pt idx="32">
                    <c:v>1.1000000000000001E-3</c:v>
                  </c:pt>
                  <c:pt idx="33">
                    <c:v>5.9999999999999995E-4</c:v>
                  </c:pt>
                  <c:pt idx="34">
                    <c:v>5.9999999999999995E-4</c:v>
                  </c:pt>
                  <c:pt idx="35">
                    <c:v>1.1000000000000001E-3</c:v>
                  </c:pt>
                  <c:pt idx="36">
                    <c:v>4.0000000000000002E-4</c:v>
                  </c:pt>
                  <c:pt idx="37">
                    <c:v>4.0000000000000002E-4</c:v>
                  </c:pt>
                  <c:pt idx="38">
                    <c:v>6.9999999999999999E-4</c:v>
                  </c:pt>
                  <c:pt idx="39">
                    <c:v>1E-4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4">
                    <c:v>2.0000000000000001E-4</c:v>
                  </c:pt>
                  <c:pt idx="6">
                    <c:v>1E-4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2.9999999999999997E-4</c:v>
                  </c:pt>
                  <c:pt idx="10">
                    <c:v>0</c:v>
                  </c:pt>
                  <c:pt idx="11">
                    <c:v>6.9999999999999999E-4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6.9999999999999999E-4</c:v>
                  </c:pt>
                  <c:pt idx="15">
                    <c:v>6.9999999999999999E-4</c:v>
                  </c:pt>
                  <c:pt idx="16">
                    <c:v>4.0000000000000002E-4</c:v>
                  </c:pt>
                  <c:pt idx="17">
                    <c:v>0</c:v>
                  </c:pt>
                  <c:pt idx="18">
                    <c:v>1E-4</c:v>
                  </c:pt>
                  <c:pt idx="19">
                    <c:v>1.1999999999999999E-3</c:v>
                  </c:pt>
                  <c:pt idx="20">
                    <c:v>1E-4</c:v>
                  </c:pt>
                  <c:pt idx="22">
                    <c:v>0</c:v>
                  </c:pt>
                  <c:pt idx="23">
                    <c:v>5.0000000000000001E-4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2.0000000000000001E-4</c:v>
                  </c:pt>
                  <c:pt idx="27">
                    <c:v>1.8E-3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4.0000000000000002E-4</c:v>
                  </c:pt>
                  <c:pt idx="32">
                    <c:v>1.1000000000000001E-3</c:v>
                  </c:pt>
                  <c:pt idx="33">
                    <c:v>5.9999999999999995E-4</c:v>
                  </c:pt>
                  <c:pt idx="34">
                    <c:v>5.9999999999999995E-4</c:v>
                  </c:pt>
                  <c:pt idx="35">
                    <c:v>1.1000000000000001E-3</c:v>
                  </c:pt>
                  <c:pt idx="36">
                    <c:v>4.0000000000000002E-4</c:v>
                  </c:pt>
                  <c:pt idx="37">
                    <c:v>4.0000000000000002E-4</c:v>
                  </c:pt>
                  <c:pt idx="38">
                    <c:v>6.9999999999999999E-4</c:v>
                  </c:pt>
                  <c:pt idx="3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22136</c:v>
                </c:pt>
                <c:pt idx="2">
                  <c:v>23254</c:v>
                </c:pt>
                <c:pt idx="3">
                  <c:v>23577</c:v>
                </c:pt>
                <c:pt idx="4">
                  <c:v>23646.5</c:v>
                </c:pt>
                <c:pt idx="5">
                  <c:v>23956.5</c:v>
                </c:pt>
                <c:pt idx="6">
                  <c:v>24692</c:v>
                </c:pt>
                <c:pt idx="7">
                  <c:v>24695</c:v>
                </c:pt>
                <c:pt idx="8">
                  <c:v>24706</c:v>
                </c:pt>
                <c:pt idx="9">
                  <c:v>25021</c:v>
                </c:pt>
                <c:pt idx="10">
                  <c:v>26146</c:v>
                </c:pt>
                <c:pt idx="11">
                  <c:v>26151</c:v>
                </c:pt>
                <c:pt idx="12">
                  <c:v>26403</c:v>
                </c:pt>
                <c:pt idx="13">
                  <c:v>26530</c:v>
                </c:pt>
                <c:pt idx="14">
                  <c:v>26554.5</c:v>
                </c:pt>
                <c:pt idx="15">
                  <c:v>26888.5</c:v>
                </c:pt>
                <c:pt idx="16">
                  <c:v>27485</c:v>
                </c:pt>
                <c:pt idx="17">
                  <c:v>28242</c:v>
                </c:pt>
                <c:pt idx="18">
                  <c:v>28299</c:v>
                </c:pt>
                <c:pt idx="19">
                  <c:v>28301</c:v>
                </c:pt>
                <c:pt idx="20">
                  <c:v>28323</c:v>
                </c:pt>
                <c:pt idx="21">
                  <c:v>28328.5</c:v>
                </c:pt>
                <c:pt idx="22">
                  <c:v>28632</c:v>
                </c:pt>
                <c:pt idx="23">
                  <c:v>28709.5</c:v>
                </c:pt>
                <c:pt idx="24">
                  <c:v>29064</c:v>
                </c:pt>
                <c:pt idx="25">
                  <c:v>29396</c:v>
                </c:pt>
                <c:pt idx="26">
                  <c:v>29710.5</c:v>
                </c:pt>
                <c:pt idx="27">
                  <c:v>30454.5</c:v>
                </c:pt>
                <c:pt idx="28">
                  <c:v>31191</c:v>
                </c:pt>
                <c:pt idx="29">
                  <c:v>30843</c:v>
                </c:pt>
                <c:pt idx="30">
                  <c:v>31236.5</c:v>
                </c:pt>
                <c:pt idx="31">
                  <c:v>33101</c:v>
                </c:pt>
                <c:pt idx="32">
                  <c:v>33101</c:v>
                </c:pt>
                <c:pt idx="33">
                  <c:v>33101</c:v>
                </c:pt>
                <c:pt idx="34">
                  <c:v>33101</c:v>
                </c:pt>
                <c:pt idx="35">
                  <c:v>33102</c:v>
                </c:pt>
                <c:pt idx="36">
                  <c:v>33102</c:v>
                </c:pt>
                <c:pt idx="37">
                  <c:v>33102</c:v>
                </c:pt>
                <c:pt idx="38">
                  <c:v>33102</c:v>
                </c:pt>
                <c:pt idx="39">
                  <c:v>33440</c:v>
                </c:pt>
              </c:numCache>
            </c:numRef>
          </c:xVal>
          <c:yVal>
            <c:numRef>
              <c:f>Active!$L$21:$L$990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551-486B-8FC4-360AF0A99B4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4">
                    <c:v>2.0000000000000001E-4</c:v>
                  </c:pt>
                  <c:pt idx="6">
                    <c:v>1E-4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2.9999999999999997E-4</c:v>
                  </c:pt>
                  <c:pt idx="10">
                    <c:v>0</c:v>
                  </c:pt>
                  <c:pt idx="11">
                    <c:v>6.9999999999999999E-4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6.9999999999999999E-4</c:v>
                  </c:pt>
                  <c:pt idx="15">
                    <c:v>6.9999999999999999E-4</c:v>
                  </c:pt>
                  <c:pt idx="16">
                    <c:v>4.0000000000000002E-4</c:v>
                  </c:pt>
                  <c:pt idx="17">
                    <c:v>0</c:v>
                  </c:pt>
                  <c:pt idx="18">
                    <c:v>1E-4</c:v>
                  </c:pt>
                  <c:pt idx="19">
                    <c:v>1.1999999999999999E-3</c:v>
                  </c:pt>
                  <c:pt idx="20">
                    <c:v>1E-4</c:v>
                  </c:pt>
                  <c:pt idx="22">
                    <c:v>0</c:v>
                  </c:pt>
                  <c:pt idx="23">
                    <c:v>5.0000000000000001E-4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2.0000000000000001E-4</c:v>
                  </c:pt>
                  <c:pt idx="27">
                    <c:v>1.8E-3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4.0000000000000002E-4</c:v>
                  </c:pt>
                  <c:pt idx="32">
                    <c:v>1.1000000000000001E-3</c:v>
                  </c:pt>
                  <c:pt idx="33">
                    <c:v>5.9999999999999995E-4</c:v>
                  </c:pt>
                  <c:pt idx="34">
                    <c:v>5.9999999999999995E-4</c:v>
                  </c:pt>
                  <c:pt idx="35">
                    <c:v>1.1000000000000001E-3</c:v>
                  </c:pt>
                  <c:pt idx="36">
                    <c:v>4.0000000000000002E-4</c:v>
                  </c:pt>
                  <c:pt idx="37">
                    <c:v>4.0000000000000002E-4</c:v>
                  </c:pt>
                  <c:pt idx="38">
                    <c:v>6.9999999999999999E-4</c:v>
                  </c:pt>
                  <c:pt idx="39">
                    <c:v>1E-4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4">
                    <c:v>2.0000000000000001E-4</c:v>
                  </c:pt>
                  <c:pt idx="6">
                    <c:v>1E-4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2.9999999999999997E-4</c:v>
                  </c:pt>
                  <c:pt idx="10">
                    <c:v>0</c:v>
                  </c:pt>
                  <c:pt idx="11">
                    <c:v>6.9999999999999999E-4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6.9999999999999999E-4</c:v>
                  </c:pt>
                  <c:pt idx="15">
                    <c:v>6.9999999999999999E-4</c:v>
                  </c:pt>
                  <c:pt idx="16">
                    <c:v>4.0000000000000002E-4</c:v>
                  </c:pt>
                  <c:pt idx="17">
                    <c:v>0</c:v>
                  </c:pt>
                  <c:pt idx="18">
                    <c:v>1E-4</c:v>
                  </c:pt>
                  <c:pt idx="19">
                    <c:v>1.1999999999999999E-3</c:v>
                  </c:pt>
                  <c:pt idx="20">
                    <c:v>1E-4</c:v>
                  </c:pt>
                  <c:pt idx="22">
                    <c:v>0</c:v>
                  </c:pt>
                  <c:pt idx="23">
                    <c:v>5.0000000000000001E-4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2.0000000000000001E-4</c:v>
                  </c:pt>
                  <c:pt idx="27">
                    <c:v>1.8E-3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4.0000000000000002E-4</c:v>
                  </c:pt>
                  <c:pt idx="32">
                    <c:v>1.1000000000000001E-3</c:v>
                  </c:pt>
                  <c:pt idx="33">
                    <c:v>5.9999999999999995E-4</c:v>
                  </c:pt>
                  <c:pt idx="34">
                    <c:v>5.9999999999999995E-4</c:v>
                  </c:pt>
                  <c:pt idx="35">
                    <c:v>1.1000000000000001E-3</c:v>
                  </c:pt>
                  <c:pt idx="36">
                    <c:v>4.0000000000000002E-4</c:v>
                  </c:pt>
                  <c:pt idx="37">
                    <c:v>4.0000000000000002E-4</c:v>
                  </c:pt>
                  <c:pt idx="38">
                    <c:v>6.9999999999999999E-4</c:v>
                  </c:pt>
                  <c:pt idx="3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22136</c:v>
                </c:pt>
                <c:pt idx="2">
                  <c:v>23254</c:v>
                </c:pt>
                <c:pt idx="3">
                  <c:v>23577</c:v>
                </c:pt>
                <c:pt idx="4">
                  <c:v>23646.5</c:v>
                </c:pt>
                <c:pt idx="5">
                  <c:v>23956.5</c:v>
                </c:pt>
                <c:pt idx="6">
                  <c:v>24692</c:v>
                </c:pt>
                <c:pt idx="7">
                  <c:v>24695</c:v>
                </c:pt>
                <c:pt idx="8">
                  <c:v>24706</c:v>
                </c:pt>
                <c:pt idx="9">
                  <c:v>25021</c:v>
                </c:pt>
                <c:pt idx="10">
                  <c:v>26146</c:v>
                </c:pt>
                <c:pt idx="11">
                  <c:v>26151</c:v>
                </c:pt>
                <c:pt idx="12">
                  <c:v>26403</c:v>
                </c:pt>
                <c:pt idx="13">
                  <c:v>26530</c:v>
                </c:pt>
                <c:pt idx="14">
                  <c:v>26554.5</c:v>
                </c:pt>
                <c:pt idx="15">
                  <c:v>26888.5</c:v>
                </c:pt>
                <c:pt idx="16">
                  <c:v>27485</c:v>
                </c:pt>
                <c:pt idx="17">
                  <c:v>28242</c:v>
                </c:pt>
                <c:pt idx="18">
                  <c:v>28299</c:v>
                </c:pt>
                <c:pt idx="19">
                  <c:v>28301</c:v>
                </c:pt>
                <c:pt idx="20">
                  <c:v>28323</c:v>
                </c:pt>
                <c:pt idx="21">
                  <c:v>28328.5</c:v>
                </c:pt>
                <c:pt idx="22">
                  <c:v>28632</c:v>
                </c:pt>
                <c:pt idx="23">
                  <c:v>28709.5</c:v>
                </c:pt>
                <c:pt idx="24">
                  <c:v>29064</c:v>
                </c:pt>
                <c:pt idx="25">
                  <c:v>29396</c:v>
                </c:pt>
                <c:pt idx="26">
                  <c:v>29710.5</c:v>
                </c:pt>
                <c:pt idx="27">
                  <c:v>30454.5</c:v>
                </c:pt>
                <c:pt idx="28">
                  <c:v>31191</c:v>
                </c:pt>
                <c:pt idx="29">
                  <c:v>30843</c:v>
                </c:pt>
                <c:pt idx="30">
                  <c:v>31236.5</c:v>
                </c:pt>
                <c:pt idx="31">
                  <c:v>33101</c:v>
                </c:pt>
                <c:pt idx="32">
                  <c:v>33101</c:v>
                </c:pt>
                <c:pt idx="33">
                  <c:v>33101</c:v>
                </c:pt>
                <c:pt idx="34">
                  <c:v>33101</c:v>
                </c:pt>
                <c:pt idx="35">
                  <c:v>33102</c:v>
                </c:pt>
                <c:pt idx="36">
                  <c:v>33102</c:v>
                </c:pt>
                <c:pt idx="37">
                  <c:v>33102</c:v>
                </c:pt>
                <c:pt idx="38">
                  <c:v>33102</c:v>
                </c:pt>
                <c:pt idx="39">
                  <c:v>33440</c:v>
                </c:pt>
              </c:numCache>
            </c:numRef>
          </c:xVal>
          <c:yVal>
            <c:numRef>
              <c:f>Active!$M$21:$M$990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551-486B-8FC4-360AF0A99B4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4">
                    <c:v>2.0000000000000001E-4</c:v>
                  </c:pt>
                  <c:pt idx="6">
                    <c:v>1E-4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2.9999999999999997E-4</c:v>
                  </c:pt>
                  <c:pt idx="10">
                    <c:v>0</c:v>
                  </c:pt>
                  <c:pt idx="11">
                    <c:v>6.9999999999999999E-4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6.9999999999999999E-4</c:v>
                  </c:pt>
                  <c:pt idx="15">
                    <c:v>6.9999999999999999E-4</c:v>
                  </c:pt>
                  <c:pt idx="16">
                    <c:v>4.0000000000000002E-4</c:v>
                  </c:pt>
                  <c:pt idx="17">
                    <c:v>0</c:v>
                  </c:pt>
                  <c:pt idx="18">
                    <c:v>1E-4</c:v>
                  </c:pt>
                  <c:pt idx="19">
                    <c:v>1.1999999999999999E-3</c:v>
                  </c:pt>
                  <c:pt idx="20">
                    <c:v>1E-4</c:v>
                  </c:pt>
                  <c:pt idx="22">
                    <c:v>0</c:v>
                  </c:pt>
                  <c:pt idx="23">
                    <c:v>5.0000000000000001E-4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2.0000000000000001E-4</c:v>
                  </c:pt>
                  <c:pt idx="27">
                    <c:v>1.8E-3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4.0000000000000002E-4</c:v>
                  </c:pt>
                  <c:pt idx="32">
                    <c:v>1.1000000000000001E-3</c:v>
                  </c:pt>
                  <c:pt idx="33">
                    <c:v>5.9999999999999995E-4</c:v>
                  </c:pt>
                  <c:pt idx="34">
                    <c:v>5.9999999999999995E-4</c:v>
                  </c:pt>
                  <c:pt idx="35">
                    <c:v>1.1000000000000001E-3</c:v>
                  </c:pt>
                  <c:pt idx="36">
                    <c:v>4.0000000000000002E-4</c:v>
                  </c:pt>
                  <c:pt idx="37">
                    <c:v>4.0000000000000002E-4</c:v>
                  </c:pt>
                  <c:pt idx="38">
                    <c:v>6.9999999999999999E-4</c:v>
                  </c:pt>
                  <c:pt idx="39">
                    <c:v>1E-4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4">
                    <c:v>2.0000000000000001E-4</c:v>
                  </c:pt>
                  <c:pt idx="6">
                    <c:v>1E-4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2.9999999999999997E-4</c:v>
                  </c:pt>
                  <c:pt idx="10">
                    <c:v>0</c:v>
                  </c:pt>
                  <c:pt idx="11">
                    <c:v>6.9999999999999999E-4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6.9999999999999999E-4</c:v>
                  </c:pt>
                  <c:pt idx="15">
                    <c:v>6.9999999999999999E-4</c:v>
                  </c:pt>
                  <c:pt idx="16">
                    <c:v>4.0000000000000002E-4</c:v>
                  </c:pt>
                  <c:pt idx="17">
                    <c:v>0</c:v>
                  </c:pt>
                  <c:pt idx="18">
                    <c:v>1E-4</c:v>
                  </c:pt>
                  <c:pt idx="19">
                    <c:v>1.1999999999999999E-3</c:v>
                  </c:pt>
                  <c:pt idx="20">
                    <c:v>1E-4</c:v>
                  </c:pt>
                  <c:pt idx="22">
                    <c:v>0</c:v>
                  </c:pt>
                  <c:pt idx="23">
                    <c:v>5.0000000000000001E-4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2.0000000000000001E-4</c:v>
                  </c:pt>
                  <c:pt idx="27">
                    <c:v>1.8E-3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4.0000000000000002E-4</c:v>
                  </c:pt>
                  <c:pt idx="32">
                    <c:v>1.1000000000000001E-3</c:v>
                  </c:pt>
                  <c:pt idx="33">
                    <c:v>5.9999999999999995E-4</c:v>
                  </c:pt>
                  <c:pt idx="34">
                    <c:v>5.9999999999999995E-4</c:v>
                  </c:pt>
                  <c:pt idx="35">
                    <c:v>1.1000000000000001E-3</c:v>
                  </c:pt>
                  <c:pt idx="36">
                    <c:v>4.0000000000000002E-4</c:v>
                  </c:pt>
                  <c:pt idx="37">
                    <c:v>4.0000000000000002E-4</c:v>
                  </c:pt>
                  <c:pt idx="38">
                    <c:v>6.9999999999999999E-4</c:v>
                  </c:pt>
                  <c:pt idx="3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22136</c:v>
                </c:pt>
                <c:pt idx="2">
                  <c:v>23254</c:v>
                </c:pt>
                <c:pt idx="3">
                  <c:v>23577</c:v>
                </c:pt>
                <c:pt idx="4">
                  <c:v>23646.5</c:v>
                </c:pt>
                <c:pt idx="5">
                  <c:v>23956.5</c:v>
                </c:pt>
                <c:pt idx="6">
                  <c:v>24692</c:v>
                </c:pt>
                <c:pt idx="7">
                  <c:v>24695</c:v>
                </c:pt>
                <c:pt idx="8">
                  <c:v>24706</c:v>
                </c:pt>
                <c:pt idx="9">
                  <c:v>25021</c:v>
                </c:pt>
                <c:pt idx="10">
                  <c:v>26146</c:v>
                </c:pt>
                <c:pt idx="11">
                  <c:v>26151</c:v>
                </c:pt>
                <c:pt idx="12">
                  <c:v>26403</c:v>
                </c:pt>
                <c:pt idx="13">
                  <c:v>26530</c:v>
                </c:pt>
                <c:pt idx="14">
                  <c:v>26554.5</c:v>
                </c:pt>
                <c:pt idx="15">
                  <c:v>26888.5</c:v>
                </c:pt>
                <c:pt idx="16">
                  <c:v>27485</c:v>
                </c:pt>
                <c:pt idx="17">
                  <c:v>28242</c:v>
                </c:pt>
                <c:pt idx="18">
                  <c:v>28299</c:v>
                </c:pt>
                <c:pt idx="19">
                  <c:v>28301</c:v>
                </c:pt>
                <c:pt idx="20">
                  <c:v>28323</c:v>
                </c:pt>
                <c:pt idx="21">
                  <c:v>28328.5</c:v>
                </c:pt>
                <c:pt idx="22">
                  <c:v>28632</c:v>
                </c:pt>
                <c:pt idx="23">
                  <c:v>28709.5</c:v>
                </c:pt>
                <c:pt idx="24">
                  <c:v>29064</c:v>
                </c:pt>
                <c:pt idx="25">
                  <c:v>29396</c:v>
                </c:pt>
                <c:pt idx="26">
                  <c:v>29710.5</c:v>
                </c:pt>
                <c:pt idx="27">
                  <c:v>30454.5</c:v>
                </c:pt>
                <c:pt idx="28">
                  <c:v>31191</c:v>
                </c:pt>
                <c:pt idx="29">
                  <c:v>30843</c:v>
                </c:pt>
                <c:pt idx="30">
                  <c:v>31236.5</c:v>
                </c:pt>
                <c:pt idx="31">
                  <c:v>33101</c:v>
                </c:pt>
                <c:pt idx="32">
                  <c:v>33101</c:v>
                </c:pt>
                <c:pt idx="33">
                  <c:v>33101</c:v>
                </c:pt>
                <c:pt idx="34">
                  <c:v>33101</c:v>
                </c:pt>
                <c:pt idx="35">
                  <c:v>33102</c:v>
                </c:pt>
                <c:pt idx="36">
                  <c:v>33102</c:v>
                </c:pt>
                <c:pt idx="37">
                  <c:v>33102</c:v>
                </c:pt>
                <c:pt idx="38">
                  <c:v>33102</c:v>
                </c:pt>
                <c:pt idx="39">
                  <c:v>33440</c:v>
                </c:pt>
              </c:numCache>
            </c:numRef>
          </c:xVal>
          <c:yVal>
            <c:numRef>
              <c:f>Active!$N$21:$N$990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551-486B-8FC4-360AF0A99B4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22136</c:v>
                </c:pt>
                <c:pt idx="2">
                  <c:v>23254</c:v>
                </c:pt>
                <c:pt idx="3">
                  <c:v>23577</c:v>
                </c:pt>
                <c:pt idx="4">
                  <c:v>23646.5</c:v>
                </c:pt>
                <c:pt idx="5">
                  <c:v>23956.5</c:v>
                </c:pt>
                <c:pt idx="6">
                  <c:v>24692</c:v>
                </c:pt>
                <c:pt idx="7">
                  <c:v>24695</c:v>
                </c:pt>
                <c:pt idx="8">
                  <c:v>24706</c:v>
                </c:pt>
                <c:pt idx="9">
                  <c:v>25021</c:v>
                </c:pt>
                <c:pt idx="10">
                  <c:v>26146</c:v>
                </c:pt>
                <c:pt idx="11">
                  <c:v>26151</c:v>
                </c:pt>
                <c:pt idx="12">
                  <c:v>26403</c:v>
                </c:pt>
                <c:pt idx="13">
                  <c:v>26530</c:v>
                </c:pt>
                <c:pt idx="14">
                  <c:v>26554.5</c:v>
                </c:pt>
                <c:pt idx="15">
                  <c:v>26888.5</c:v>
                </c:pt>
                <c:pt idx="16">
                  <c:v>27485</c:v>
                </c:pt>
                <c:pt idx="17">
                  <c:v>28242</c:v>
                </c:pt>
                <c:pt idx="18">
                  <c:v>28299</c:v>
                </c:pt>
                <c:pt idx="19">
                  <c:v>28301</c:v>
                </c:pt>
                <c:pt idx="20">
                  <c:v>28323</c:v>
                </c:pt>
                <c:pt idx="21">
                  <c:v>28328.5</c:v>
                </c:pt>
                <c:pt idx="22">
                  <c:v>28632</c:v>
                </c:pt>
                <c:pt idx="23">
                  <c:v>28709.5</c:v>
                </c:pt>
                <c:pt idx="24">
                  <c:v>29064</c:v>
                </c:pt>
                <c:pt idx="25">
                  <c:v>29396</c:v>
                </c:pt>
                <c:pt idx="26">
                  <c:v>29710.5</c:v>
                </c:pt>
                <c:pt idx="27">
                  <c:v>30454.5</c:v>
                </c:pt>
                <c:pt idx="28">
                  <c:v>31191</c:v>
                </c:pt>
                <c:pt idx="29">
                  <c:v>30843</c:v>
                </c:pt>
                <c:pt idx="30">
                  <c:v>31236.5</c:v>
                </c:pt>
                <c:pt idx="31">
                  <c:v>33101</c:v>
                </c:pt>
                <c:pt idx="32">
                  <c:v>33101</c:v>
                </c:pt>
                <c:pt idx="33">
                  <c:v>33101</c:v>
                </c:pt>
                <c:pt idx="34">
                  <c:v>33101</c:v>
                </c:pt>
                <c:pt idx="35">
                  <c:v>33102</c:v>
                </c:pt>
                <c:pt idx="36">
                  <c:v>33102</c:v>
                </c:pt>
                <c:pt idx="37">
                  <c:v>33102</c:v>
                </c:pt>
                <c:pt idx="38">
                  <c:v>33102</c:v>
                </c:pt>
                <c:pt idx="39">
                  <c:v>33440</c:v>
                </c:pt>
              </c:numCache>
            </c:numRef>
          </c:xVal>
          <c:yVal>
            <c:numRef>
              <c:f>Active!$O$21:$O$990</c:f>
              <c:numCache>
                <c:formatCode>General</c:formatCode>
                <c:ptCount val="970"/>
                <c:pt idx="0">
                  <c:v>1.0633872768033986E-3</c:v>
                </c:pt>
                <c:pt idx="1">
                  <c:v>6.590047364599344E-2</c:v>
                </c:pt>
                <c:pt idx="2">
                  <c:v>6.9175133140064377E-2</c:v>
                </c:pt>
                <c:pt idx="3">
                  <c:v>7.012121097243014E-2</c:v>
                </c:pt>
                <c:pt idx="4">
                  <c:v>7.032477880323329E-2</c:v>
                </c:pt>
                <c:pt idx="5">
                  <c:v>7.1232779199621482E-2</c:v>
                </c:pt>
                <c:pt idx="6">
                  <c:v>7.3387083365890879E-2</c:v>
                </c:pt>
                <c:pt idx="7">
                  <c:v>7.339587046650109E-2</c:v>
                </c:pt>
                <c:pt idx="8">
                  <c:v>7.3428089835405178E-2</c:v>
                </c:pt>
                <c:pt idx="9">
                  <c:v>7.435073539947705E-2</c:v>
                </c:pt>
                <c:pt idx="10">
                  <c:v>7.7645898128305149E-2</c:v>
                </c:pt>
                <c:pt idx="11">
                  <c:v>7.7660543295988829E-2</c:v>
                </c:pt>
                <c:pt idx="12">
                  <c:v>7.8398659747246316E-2</c:v>
                </c:pt>
                <c:pt idx="13">
                  <c:v>7.8770647006411801E-2</c:v>
                </c:pt>
                <c:pt idx="14">
                  <c:v>7.8842408328061844E-2</c:v>
                </c:pt>
                <c:pt idx="15">
                  <c:v>7.9820705529331695E-2</c:v>
                </c:pt>
                <c:pt idx="16">
                  <c:v>8.1567874033994764E-2</c:v>
                </c:pt>
                <c:pt idx="17">
                  <c:v>8.3785152421303979E-2</c:v>
                </c:pt>
                <c:pt idx="18">
                  <c:v>8.3952107332897943E-2</c:v>
                </c:pt>
                <c:pt idx="19">
                  <c:v>8.3957965399971413E-2</c:v>
                </c:pt>
                <c:pt idx="20">
                  <c:v>8.4022404137779616E-2</c:v>
                </c:pt>
                <c:pt idx="21">
                  <c:v>8.4038513822231653E-2</c:v>
                </c:pt>
                <c:pt idx="22">
                  <c:v>8.4927475500631067E-2</c:v>
                </c:pt>
                <c:pt idx="23">
                  <c:v>8.5154475599728108E-2</c:v>
                </c:pt>
                <c:pt idx="24">
                  <c:v>8.619281798850105E-2</c:v>
                </c:pt>
                <c:pt idx="25">
                  <c:v>8.7165257122697432E-2</c:v>
                </c:pt>
                <c:pt idx="26">
                  <c:v>8.8086438170000933E-2</c:v>
                </c:pt>
                <c:pt idx="27">
                  <c:v>9.0265639121332578E-2</c:v>
                </c:pt>
                <c:pt idx="28">
                  <c:v>9.2422872321138702E-2</c:v>
                </c:pt>
                <c:pt idx="29">
                  <c:v>9.1403568650354552E-2</c:v>
                </c:pt>
                <c:pt idx="30">
                  <c:v>9.2556143347060207E-2</c:v>
                </c:pt>
                <c:pt idx="31">
                  <c:v>9.8017326376304642E-2</c:v>
                </c:pt>
                <c:pt idx="32">
                  <c:v>9.8017326376304642E-2</c:v>
                </c:pt>
                <c:pt idx="33">
                  <c:v>9.8017326376304642E-2</c:v>
                </c:pt>
                <c:pt idx="34">
                  <c:v>9.8017326376304642E-2</c:v>
                </c:pt>
                <c:pt idx="35">
                  <c:v>9.802025540984137E-2</c:v>
                </c:pt>
                <c:pt idx="36">
                  <c:v>9.802025540984137E-2</c:v>
                </c:pt>
                <c:pt idx="37">
                  <c:v>9.802025540984137E-2</c:v>
                </c:pt>
                <c:pt idx="38">
                  <c:v>9.802025540984137E-2</c:v>
                </c:pt>
                <c:pt idx="39">
                  <c:v>9.9010268745258173E-2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551-486B-8FC4-360AF0A99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0116608"/>
        <c:axId val="1"/>
      </c:scatterChart>
      <c:valAx>
        <c:axId val="690116608"/>
        <c:scaling>
          <c:orientation val="minMax"/>
          <c:min val="2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59112009905873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823315118397086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1166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214974494308428"/>
          <c:y val="0.92024539877300615"/>
          <c:w val="0.73952775028804463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AZ Gem - O-C Diagr.</a:t>
            </a:r>
          </a:p>
        </c:rich>
      </c:tx>
      <c:layout>
        <c:manualLayout>
          <c:xMode val="edge"/>
          <c:yMode val="edge"/>
          <c:x val="0.35818219995227868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36377518090835"/>
          <c:y val="0.14678942920199375"/>
          <c:w val="0.78727342620155027"/>
          <c:h val="0.6605524314089719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22136</c:v>
                </c:pt>
                <c:pt idx="2">
                  <c:v>23254</c:v>
                </c:pt>
                <c:pt idx="3">
                  <c:v>23577</c:v>
                </c:pt>
                <c:pt idx="4">
                  <c:v>23646.5</c:v>
                </c:pt>
                <c:pt idx="5">
                  <c:v>23956.5</c:v>
                </c:pt>
                <c:pt idx="6">
                  <c:v>24692</c:v>
                </c:pt>
                <c:pt idx="7">
                  <c:v>24695</c:v>
                </c:pt>
                <c:pt idx="8">
                  <c:v>24706</c:v>
                </c:pt>
                <c:pt idx="9">
                  <c:v>25021</c:v>
                </c:pt>
                <c:pt idx="10">
                  <c:v>26146</c:v>
                </c:pt>
                <c:pt idx="11">
                  <c:v>26151</c:v>
                </c:pt>
                <c:pt idx="12">
                  <c:v>26403</c:v>
                </c:pt>
                <c:pt idx="13">
                  <c:v>26530</c:v>
                </c:pt>
                <c:pt idx="14">
                  <c:v>26554.5</c:v>
                </c:pt>
                <c:pt idx="15">
                  <c:v>26888.5</c:v>
                </c:pt>
                <c:pt idx="16">
                  <c:v>27485</c:v>
                </c:pt>
                <c:pt idx="17">
                  <c:v>28242</c:v>
                </c:pt>
                <c:pt idx="18">
                  <c:v>28299</c:v>
                </c:pt>
                <c:pt idx="19">
                  <c:v>28301</c:v>
                </c:pt>
                <c:pt idx="20">
                  <c:v>28323</c:v>
                </c:pt>
                <c:pt idx="21">
                  <c:v>28328.5</c:v>
                </c:pt>
                <c:pt idx="22">
                  <c:v>28632</c:v>
                </c:pt>
                <c:pt idx="23">
                  <c:v>28709.5</c:v>
                </c:pt>
                <c:pt idx="24">
                  <c:v>29064</c:v>
                </c:pt>
                <c:pt idx="25">
                  <c:v>29396</c:v>
                </c:pt>
                <c:pt idx="26">
                  <c:v>29710.5</c:v>
                </c:pt>
                <c:pt idx="27">
                  <c:v>30454.5</c:v>
                </c:pt>
                <c:pt idx="28">
                  <c:v>31191</c:v>
                </c:pt>
                <c:pt idx="29">
                  <c:v>30843</c:v>
                </c:pt>
                <c:pt idx="30">
                  <c:v>31236.5</c:v>
                </c:pt>
                <c:pt idx="31">
                  <c:v>33101</c:v>
                </c:pt>
                <c:pt idx="32">
                  <c:v>33101</c:v>
                </c:pt>
                <c:pt idx="33">
                  <c:v>33101</c:v>
                </c:pt>
                <c:pt idx="34">
                  <c:v>33101</c:v>
                </c:pt>
                <c:pt idx="35">
                  <c:v>33102</c:v>
                </c:pt>
                <c:pt idx="36">
                  <c:v>33102</c:v>
                </c:pt>
                <c:pt idx="37">
                  <c:v>33102</c:v>
                </c:pt>
                <c:pt idx="38">
                  <c:v>33102</c:v>
                </c:pt>
                <c:pt idx="39">
                  <c:v>33440</c:v>
                </c:pt>
              </c:numCache>
            </c:numRef>
          </c:xVal>
          <c:yVal>
            <c:numRef>
              <c:f>Active!$H$21:$H$990</c:f>
              <c:numCache>
                <c:formatCode>General</c:formatCode>
                <c:ptCount val="97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0F-4362-83B9-F5F5040F2ED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22136</c:v>
                </c:pt>
                <c:pt idx="2">
                  <c:v>23254</c:v>
                </c:pt>
                <c:pt idx="3">
                  <c:v>23577</c:v>
                </c:pt>
                <c:pt idx="4">
                  <c:v>23646.5</c:v>
                </c:pt>
                <c:pt idx="5">
                  <c:v>23956.5</c:v>
                </c:pt>
                <c:pt idx="6">
                  <c:v>24692</c:v>
                </c:pt>
                <c:pt idx="7">
                  <c:v>24695</c:v>
                </c:pt>
                <c:pt idx="8">
                  <c:v>24706</c:v>
                </c:pt>
                <c:pt idx="9">
                  <c:v>25021</c:v>
                </c:pt>
                <c:pt idx="10">
                  <c:v>26146</c:v>
                </c:pt>
                <c:pt idx="11">
                  <c:v>26151</c:v>
                </c:pt>
                <c:pt idx="12">
                  <c:v>26403</c:v>
                </c:pt>
                <c:pt idx="13">
                  <c:v>26530</c:v>
                </c:pt>
                <c:pt idx="14">
                  <c:v>26554.5</c:v>
                </c:pt>
                <c:pt idx="15">
                  <c:v>26888.5</c:v>
                </c:pt>
                <c:pt idx="16">
                  <c:v>27485</c:v>
                </c:pt>
                <c:pt idx="17">
                  <c:v>28242</c:v>
                </c:pt>
                <c:pt idx="18">
                  <c:v>28299</c:v>
                </c:pt>
                <c:pt idx="19">
                  <c:v>28301</c:v>
                </c:pt>
                <c:pt idx="20">
                  <c:v>28323</c:v>
                </c:pt>
                <c:pt idx="21">
                  <c:v>28328.5</c:v>
                </c:pt>
                <c:pt idx="22">
                  <c:v>28632</c:v>
                </c:pt>
                <c:pt idx="23">
                  <c:v>28709.5</c:v>
                </c:pt>
                <c:pt idx="24">
                  <c:v>29064</c:v>
                </c:pt>
                <c:pt idx="25">
                  <c:v>29396</c:v>
                </c:pt>
                <c:pt idx="26">
                  <c:v>29710.5</c:v>
                </c:pt>
                <c:pt idx="27">
                  <c:v>30454.5</c:v>
                </c:pt>
                <c:pt idx="28">
                  <c:v>31191</c:v>
                </c:pt>
                <c:pt idx="29">
                  <c:v>30843</c:v>
                </c:pt>
                <c:pt idx="30">
                  <c:v>31236.5</c:v>
                </c:pt>
                <c:pt idx="31">
                  <c:v>33101</c:v>
                </c:pt>
                <c:pt idx="32">
                  <c:v>33101</c:v>
                </c:pt>
                <c:pt idx="33">
                  <c:v>33101</c:v>
                </c:pt>
                <c:pt idx="34">
                  <c:v>33101</c:v>
                </c:pt>
                <c:pt idx="35">
                  <c:v>33102</c:v>
                </c:pt>
                <c:pt idx="36">
                  <c:v>33102</c:v>
                </c:pt>
                <c:pt idx="37">
                  <c:v>33102</c:v>
                </c:pt>
                <c:pt idx="38">
                  <c:v>33102</c:v>
                </c:pt>
                <c:pt idx="39">
                  <c:v>33440</c:v>
                </c:pt>
              </c:numCache>
            </c:numRef>
          </c:xVal>
          <c:yVal>
            <c:numRef>
              <c:f>Active!$I$21:$I$990</c:f>
              <c:numCache>
                <c:formatCode>General</c:formatCode>
                <c:ptCount val="970"/>
                <c:pt idx="1">
                  <c:v>7.5111999998625834E-2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0F-4362-83B9-F5F5040F2ED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0</c:v>
                  </c:pt>
                  <c:pt idx="4">
                    <c:v>2.0000000000000001E-4</c:v>
                  </c:pt>
                  <c:pt idx="6">
                    <c:v>1E-4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2.9999999999999997E-4</c:v>
                  </c:pt>
                  <c:pt idx="10">
                    <c:v>0</c:v>
                  </c:pt>
                  <c:pt idx="11">
                    <c:v>6.9999999999999999E-4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6.9999999999999999E-4</c:v>
                  </c:pt>
                  <c:pt idx="15">
                    <c:v>6.9999999999999999E-4</c:v>
                  </c:pt>
                  <c:pt idx="16">
                    <c:v>4.0000000000000002E-4</c:v>
                  </c:pt>
                  <c:pt idx="17">
                    <c:v>0</c:v>
                  </c:pt>
                  <c:pt idx="18">
                    <c:v>1E-4</c:v>
                  </c:pt>
                  <c:pt idx="19">
                    <c:v>1.1999999999999999E-3</c:v>
                  </c:pt>
                  <c:pt idx="20">
                    <c:v>1E-4</c:v>
                  </c:pt>
                </c:numCache>
              </c:numRef>
            </c:plus>
            <c:min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0</c:v>
                  </c:pt>
                  <c:pt idx="4">
                    <c:v>2.0000000000000001E-4</c:v>
                  </c:pt>
                  <c:pt idx="6">
                    <c:v>1E-4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2.9999999999999997E-4</c:v>
                  </c:pt>
                  <c:pt idx="10">
                    <c:v>0</c:v>
                  </c:pt>
                  <c:pt idx="11">
                    <c:v>6.9999999999999999E-4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6.9999999999999999E-4</c:v>
                  </c:pt>
                  <c:pt idx="15">
                    <c:v>6.9999999999999999E-4</c:v>
                  </c:pt>
                  <c:pt idx="16">
                    <c:v>4.0000000000000002E-4</c:v>
                  </c:pt>
                  <c:pt idx="17">
                    <c:v>0</c:v>
                  </c:pt>
                  <c:pt idx="18">
                    <c:v>1E-4</c:v>
                  </c:pt>
                  <c:pt idx="19">
                    <c:v>1.1999999999999999E-3</c:v>
                  </c:pt>
                  <c:pt idx="2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22136</c:v>
                </c:pt>
                <c:pt idx="2">
                  <c:v>23254</c:v>
                </c:pt>
                <c:pt idx="3">
                  <c:v>23577</c:v>
                </c:pt>
                <c:pt idx="4">
                  <c:v>23646.5</c:v>
                </c:pt>
                <c:pt idx="5">
                  <c:v>23956.5</c:v>
                </c:pt>
                <c:pt idx="6">
                  <c:v>24692</c:v>
                </c:pt>
                <c:pt idx="7">
                  <c:v>24695</c:v>
                </c:pt>
                <c:pt idx="8">
                  <c:v>24706</c:v>
                </c:pt>
                <c:pt idx="9">
                  <c:v>25021</c:v>
                </c:pt>
                <c:pt idx="10">
                  <c:v>26146</c:v>
                </c:pt>
                <c:pt idx="11">
                  <c:v>26151</c:v>
                </c:pt>
                <c:pt idx="12">
                  <c:v>26403</c:v>
                </c:pt>
                <c:pt idx="13">
                  <c:v>26530</c:v>
                </c:pt>
                <c:pt idx="14">
                  <c:v>26554.5</c:v>
                </c:pt>
                <c:pt idx="15">
                  <c:v>26888.5</c:v>
                </c:pt>
                <c:pt idx="16">
                  <c:v>27485</c:v>
                </c:pt>
                <c:pt idx="17">
                  <c:v>28242</c:v>
                </c:pt>
                <c:pt idx="18">
                  <c:v>28299</c:v>
                </c:pt>
                <c:pt idx="19">
                  <c:v>28301</c:v>
                </c:pt>
                <c:pt idx="20">
                  <c:v>28323</c:v>
                </c:pt>
                <c:pt idx="21">
                  <c:v>28328.5</c:v>
                </c:pt>
                <c:pt idx="22">
                  <c:v>28632</c:v>
                </c:pt>
                <c:pt idx="23">
                  <c:v>28709.5</c:v>
                </c:pt>
                <c:pt idx="24">
                  <c:v>29064</c:v>
                </c:pt>
                <c:pt idx="25">
                  <c:v>29396</c:v>
                </c:pt>
                <c:pt idx="26">
                  <c:v>29710.5</c:v>
                </c:pt>
                <c:pt idx="27">
                  <c:v>30454.5</c:v>
                </c:pt>
                <c:pt idx="28">
                  <c:v>31191</c:v>
                </c:pt>
                <c:pt idx="29">
                  <c:v>30843</c:v>
                </c:pt>
                <c:pt idx="30">
                  <c:v>31236.5</c:v>
                </c:pt>
                <c:pt idx="31">
                  <c:v>33101</c:v>
                </c:pt>
                <c:pt idx="32">
                  <c:v>33101</c:v>
                </c:pt>
                <c:pt idx="33">
                  <c:v>33101</c:v>
                </c:pt>
                <c:pt idx="34">
                  <c:v>33101</c:v>
                </c:pt>
                <c:pt idx="35">
                  <c:v>33102</c:v>
                </c:pt>
                <c:pt idx="36">
                  <c:v>33102</c:v>
                </c:pt>
                <c:pt idx="37">
                  <c:v>33102</c:v>
                </c:pt>
                <c:pt idx="38">
                  <c:v>33102</c:v>
                </c:pt>
                <c:pt idx="39">
                  <c:v>33440</c:v>
                </c:pt>
              </c:numCache>
            </c:numRef>
          </c:xVal>
          <c:yVal>
            <c:numRef>
              <c:f>Active!$J$21:$J$990</c:f>
              <c:numCache>
                <c:formatCode>General</c:formatCode>
                <c:ptCount val="970"/>
                <c:pt idx="2">
                  <c:v>6.871800000226358E-2</c:v>
                </c:pt>
                <c:pt idx="3">
                  <c:v>6.9509000000834931E-2</c:v>
                </c:pt>
                <c:pt idx="4">
                  <c:v>7.1090499994170386E-2</c:v>
                </c:pt>
                <c:pt idx="5">
                  <c:v>6.9760500002303161E-2</c:v>
                </c:pt>
                <c:pt idx="6">
                  <c:v>7.3663999995915219E-2</c:v>
                </c:pt>
                <c:pt idx="7">
                  <c:v>7.2914999997010455E-2</c:v>
                </c:pt>
                <c:pt idx="8">
                  <c:v>7.3701999994227663E-2</c:v>
                </c:pt>
                <c:pt idx="9">
                  <c:v>7.3156999998900574E-2</c:v>
                </c:pt>
                <c:pt idx="11">
                  <c:v>7.7166999995824881E-2</c:v>
                </c:pt>
                <c:pt idx="15">
                  <c:v>7.9404500000237022E-2</c:v>
                </c:pt>
                <c:pt idx="16">
                  <c:v>8.1245000001217704E-2</c:v>
                </c:pt>
                <c:pt idx="19">
                  <c:v>8.6116999991645571E-2</c:v>
                </c:pt>
                <c:pt idx="21">
                  <c:v>8.468449999782024E-2</c:v>
                </c:pt>
                <c:pt idx="24">
                  <c:v>8.6188000001129694E-2</c:v>
                </c:pt>
                <c:pt idx="25">
                  <c:v>8.8031999999657273E-2</c:v>
                </c:pt>
                <c:pt idx="27">
                  <c:v>9.1326499998103827E-2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B0F-4362-83B9-F5F5040F2ED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4">
                    <c:v>2.0000000000000001E-4</c:v>
                  </c:pt>
                  <c:pt idx="6">
                    <c:v>1E-4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2.9999999999999997E-4</c:v>
                  </c:pt>
                  <c:pt idx="10">
                    <c:v>0</c:v>
                  </c:pt>
                  <c:pt idx="11">
                    <c:v>6.9999999999999999E-4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6.9999999999999999E-4</c:v>
                  </c:pt>
                  <c:pt idx="15">
                    <c:v>6.9999999999999999E-4</c:v>
                  </c:pt>
                  <c:pt idx="16">
                    <c:v>4.0000000000000002E-4</c:v>
                  </c:pt>
                  <c:pt idx="17">
                    <c:v>0</c:v>
                  </c:pt>
                  <c:pt idx="18">
                    <c:v>1E-4</c:v>
                  </c:pt>
                  <c:pt idx="19">
                    <c:v>1.1999999999999999E-3</c:v>
                  </c:pt>
                  <c:pt idx="20">
                    <c:v>1E-4</c:v>
                  </c:pt>
                  <c:pt idx="22">
                    <c:v>0</c:v>
                  </c:pt>
                  <c:pt idx="23">
                    <c:v>5.0000000000000001E-4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2.0000000000000001E-4</c:v>
                  </c:pt>
                  <c:pt idx="27">
                    <c:v>1.8E-3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4.0000000000000002E-4</c:v>
                  </c:pt>
                  <c:pt idx="32">
                    <c:v>1.1000000000000001E-3</c:v>
                  </c:pt>
                  <c:pt idx="33">
                    <c:v>5.9999999999999995E-4</c:v>
                  </c:pt>
                  <c:pt idx="34">
                    <c:v>5.9999999999999995E-4</c:v>
                  </c:pt>
                  <c:pt idx="35">
                    <c:v>1.1000000000000001E-3</c:v>
                  </c:pt>
                  <c:pt idx="36">
                    <c:v>4.0000000000000002E-4</c:v>
                  </c:pt>
                  <c:pt idx="37">
                    <c:v>4.0000000000000002E-4</c:v>
                  </c:pt>
                  <c:pt idx="38">
                    <c:v>6.9999999999999999E-4</c:v>
                  </c:pt>
                  <c:pt idx="39">
                    <c:v>1E-4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4">
                    <c:v>2.0000000000000001E-4</c:v>
                  </c:pt>
                  <c:pt idx="6">
                    <c:v>1E-4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2.9999999999999997E-4</c:v>
                  </c:pt>
                  <c:pt idx="10">
                    <c:v>0</c:v>
                  </c:pt>
                  <c:pt idx="11">
                    <c:v>6.9999999999999999E-4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6.9999999999999999E-4</c:v>
                  </c:pt>
                  <c:pt idx="15">
                    <c:v>6.9999999999999999E-4</c:v>
                  </c:pt>
                  <c:pt idx="16">
                    <c:v>4.0000000000000002E-4</c:v>
                  </c:pt>
                  <c:pt idx="17">
                    <c:v>0</c:v>
                  </c:pt>
                  <c:pt idx="18">
                    <c:v>1E-4</c:v>
                  </c:pt>
                  <c:pt idx="19">
                    <c:v>1.1999999999999999E-3</c:v>
                  </c:pt>
                  <c:pt idx="20">
                    <c:v>1E-4</c:v>
                  </c:pt>
                  <c:pt idx="22">
                    <c:v>0</c:v>
                  </c:pt>
                  <c:pt idx="23">
                    <c:v>5.0000000000000001E-4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2.0000000000000001E-4</c:v>
                  </c:pt>
                  <c:pt idx="27">
                    <c:v>1.8E-3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4.0000000000000002E-4</c:v>
                  </c:pt>
                  <c:pt idx="32">
                    <c:v>1.1000000000000001E-3</c:v>
                  </c:pt>
                  <c:pt idx="33">
                    <c:v>5.9999999999999995E-4</c:v>
                  </c:pt>
                  <c:pt idx="34">
                    <c:v>5.9999999999999995E-4</c:v>
                  </c:pt>
                  <c:pt idx="35">
                    <c:v>1.1000000000000001E-3</c:v>
                  </c:pt>
                  <c:pt idx="36">
                    <c:v>4.0000000000000002E-4</c:v>
                  </c:pt>
                  <c:pt idx="37">
                    <c:v>4.0000000000000002E-4</c:v>
                  </c:pt>
                  <c:pt idx="38">
                    <c:v>6.9999999999999999E-4</c:v>
                  </c:pt>
                  <c:pt idx="3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22136</c:v>
                </c:pt>
                <c:pt idx="2">
                  <c:v>23254</c:v>
                </c:pt>
                <c:pt idx="3">
                  <c:v>23577</c:v>
                </c:pt>
                <c:pt idx="4">
                  <c:v>23646.5</c:v>
                </c:pt>
                <c:pt idx="5">
                  <c:v>23956.5</c:v>
                </c:pt>
                <c:pt idx="6">
                  <c:v>24692</c:v>
                </c:pt>
                <c:pt idx="7">
                  <c:v>24695</c:v>
                </c:pt>
                <c:pt idx="8">
                  <c:v>24706</c:v>
                </c:pt>
                <c:pt idx="9">
                  <c:v>25021</c:v>
                </c:pt>
                <c:pt idx="10">
                  <c:v>26146</c:v>
                </c:pt>
                <c:pt idx="11">
                  <c:v>26151</c:v>
                </c:pt>
                <c:pt idx="12">
                  <c:v>26403</c:v>
                </c:pt>
                <c:pt idx="13">
                  <c:v>26530</c:v>
                </c:pt>
                <c:pt idx="14">
                  <c:v>26554.5</c:v>
                </c:pt>
                <c:pt idx="15">
                  <c:v>26888.5</c:v>
                </c:pt>
                <c:pt idx="16">
                  <c:v>27485</c:v>
                </c:pt>
                <c:pt idx="17">
                  <c:v>28242</c:v>
                </c:pt>
                <c:pt idx="18">
                  <c:v>28299</c:v>
                </c:pt>
                <c:pt idx="19">
                  <c:v>28301</c:v>
                </c:pt>
                <c:pt idx="20">
                  <c:v>28323</c:v>
                </c:pt>
                <c:pt idx="21">
                  <c:v>28328.5</c:v>
                </c:pt>
                <c:pt idx="22">
                  <c:v>28632</c:v>
                </c:pt>
                <c:pt idx="23">
                  <c:v>28709.5</c:v>
                </c:pt>
                <c:pt idx="24">
                  <c:v>29064</c:v>
                </c:pt>
                <c:pt idx="25">
                  <c:v>29396</c:v>
                </c:pt>
                <c:pt idx="26">
                  <c:v>29710.5</c:v>
                </c:pt>
                <c:pt idx="27">
                  <c:v>30454.5</c:v>
                </c:pt>
                <c:pt idx="28">
                  <c:v>31191</c:v>
                </c:pt>
                <c:pt idx="29">
                  <c:v>30843</c:v>
                </c:pt>
                <c:pt idx="30">
                  <c:v>31236.5</c:v>
                </c:pt>
                <c:pt idx="31">
                  <c:v>33101</c:v>
                </c:pt>
                <c:pt idx="32">
                  <c:v>33101</c:v>
                </c:pt>
                <c:pt idx="33">
                  <c:v>33101</c:v>
                </c:pt>
                <c:pt idx="34">
                  <c:v>33101</c:v>
                </c:pt>
                <c:pt idx="35">
                  <c:v>33102</c:v>
                </c:pt>
                <c:pt idx="36">
                  <c:v>33102</c:v>
                </c:pt>
                <c:pt idx="37">
                  <c:v>33102</c:v>
                </c:pt>
                <c:pt idx="38">
                  <c:v>33102</c:v>
                </c:pt>
                <c:pt idx="39">
                  <c:v>33440</c:v>
                </c:pt>
              </c:numCache>
            </c:numRef>
          </c:xVal>
          <c:yVal>
            <c:numRef>
              <c:f>Active!$K$21:$K$990</c:f>
              <c:numCache>
                <c:formatCode>General</c:formatCode>
                <c:ptCount val="970"/>
                <c:pt idx="10">
                  <c:v>7.5482000000192784E-2</c:v>
                </c:pt>
                <c:pt idx="12">
                  <c:v>7.88509999983944E-2</c:v>
                </c:pt>
                <c:pt idx="13">
                  <c:v>7.8010000004724134E-2</c:v>
                </c:pt>
                <c:pt idx="14">
                  <c:v>7.9026500003237743E-2</c:v>
                </c:pt>
                <c:pt idx="17">
                  <c:v>8.2613999999011867E-2</c:v>
                </c:pt>
                <c:pt idx="18">
                  <c:v>8.3983000004081987E-2</c:v>
                </c:pt>
                <c:pt idx="20">
                  <c:v>8.4590999998908956E-2</c:v>
                </c:pt>
                <c:pt idx="22">
                  <c:v>8.4443999992799945E-2</c:v>
                </c:pt>
                <c:pt idx="23">
                  <c:v>8.6661499997717328E-2</c:v>
                </c:pt>
                <c:pt idx="26">
                  <c:v>8.8078499997209292E-2</c:v>
                </c:pt>
                <c:pt idx="28">
                  <c:v>9.1247000003932044E-2</c:v>
                </c:pt>
                <c:pt idx="29">
                  <c:v>9.7980999998981133E-2</c:v>
                </c:pt>
                <c:pt idx="30">
                  <c:v>9.5410500005527865E-2</c:v>
                </c:pt>
                <c:pt idx="31">
                  <c:v>9.6516999998129904E-2</c:v>
                </c:pt>
                <c:pt idx="32">
                  <c:v>9.6616999995603692E-2</c:v>
                </c:pt>
                <c:pt idx="33">
                  <c:v>9.7216999994998332E-2</c:v>
                </c:pt>
                <c:pt idx="34">
                  <c:v>9.7916999999142718E-2</c:v>
                </c:pt>
                <c:pt idx="35">
                  <c:v>9.6034000001964159E-2</c:v>
                </c:pt>
                <c:pt idx="36">
                  <c:v>9.6733999998832587E-2</c:v>
                </c:pt>
                <c:pt idx="37">
                  <c:v>9.7033999998529907E-2</c:v>
                </c:pt>
                <c:pt idx="38">
                  <c:v>9.783400000014808E-2</c:v>
                </c:pt>
                <c:pt idx="39">
                  <c:v>9.9180000004707836E-2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B0F-4362-83B9-F5F5040F2ED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4">
                    <c:v>2.0000000000000001E-4</c:v>
                  </c:pt>
                  <c:pt idx="6">
                    <c:v>1E-4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2.9999999999999997E-4</c:v>
                  </c:pt>
                  <c:pt idx="10">
                    <c:v>0</c:v>
                  </c:pt>
                  <c:pt idx="11">
                    <c:v>6.9999999999999999E-4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6.9999999999999999E-4</c:v>
                  </c:pt>
                  <c:pt idx="15">
                    <c:v>6.9999999999999999E-4</c:v>
                  </c:pt>
                  <c:pt idx="16">
                    <c:v>4.0000000000000002E-4</c:v>
                  </c:pt>
                  <c:pt idx="17">
                    <c:v>0</c:v>
                  </c:pt>
                  <c:pt idx="18">
                    <c:v>1E-4</c:v>
                  </c:pt>
                  <c:pt idx="19">
                    <c:v>1.1999999999999999E-3</c:v>
                  </c:pt>
                  <c:pt idx="20">
                    <c:v>1E-4</c:v>
                  </c:pt>
                  <c:pt idx="22">
                    <c:v>0</c:v>
                  </c:pt>
                  <c:pt idx="23">
                    <c:v>5.0000000000000001E-4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2.0000000000000001E-4</c:v>
                  </c:pt>
                  <c:pt idx="27">
                    <c:v>1.8E-3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4.0000000000000002E-4</c:v>
                  </c:pt>
                  <c:pt idx="32">
                    <c:v>1.1000000000000001E-3</c:v>
                  </c:pt>
                  <c:pt idx="33">
                    <c:v>5.9999999999999995E-4</c:v>
                  </c:pt>
                  <c:pt idx="34">
                    <c:v>5.9999999999999995E-4</c:v>
                  </c:pt>
                  <c:pt idx="35">
                    <c:v>1.1000000000000001E-3</c:v>
                  </c:pt>
                  <c:pt idx="36">
                    <c:v>4.0000000000000002E-4</c:v>
                  </c:pt>
                  <c:pt idx="37">
                    <c:v>4.0000000000000002E-4</c:v>
                  </c:pt>
                  <c:pt idx="38">
                    <c:v>6.9999999999999999E-4</c:v>
                  </c:pt>
                  <c:pt idx="39">
                    <c:v>1E-4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4">
                    <c:v>2.0000000000000001E-4</c:v>
                  </c:pt>
                  <c:pt idx="6">
                    <c:v>1E-4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2.9999999999999997E-4</c:v>
                  </c:pt>
                  <c:pt idx="10">
                    <c:v>0</c:v>
                  </c:pt>
                  <c:pt idx="11">
                    <c:v>6.9999999999999999E-4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6.9999999999999999E-4</c:v>
                  </c:pt>
                  <c:pt idx="15">
                    <c:v>6.9999999999999999E-4</c:v>
                  </c:pt>
                  <c:pt idx="16">
                    <c:v>4.0000000000000002E-4</c:v>
                  </c:pt>
                  <c:pt idx="17">
                    <c:v>0</c:v>
                  </c:pt>
                  <c:pt idx="18">
                    <c:v>1E-4</c:v>
                  </c:pt>
                  <c:pt idx="19">
                    <c:v>1.1999999999999999E-3</c:v>
                  </c:pt>
                  <c:pt idx="20">
                    <c:v>1E-4</c:v>
                  </c:pt>
                  <c:pt idx="22">
                    <c:v>0</c:v>
                  </c:pt>
                  <c:pt idx="23">
                    <c:v>5.0000000000000001E-4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2.0000000000000001E-4</c:v>
                  </c:pt>
                  <c:pt idx="27">
                    <c:v>1.8E-3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4.0000000000000002E-4</c:v>
                  </c:pt>
                  <c:pt idx="32">
                    <c:v>1.1000000000000001E-3</c:v>
                  </c:pt>
                  <c:pt idx="33">
                    <c:v>5.9999999999999995E-4</c:v>
                  </c:pt>
                  <c:pt idx="34">
                    <c:v>5.9999999999999995E-4</c:v>
                  </c:pt>
                  <c:pt idx="35">
                    <c:v>1.1000000000000001E-3</c:v>
                  </c:pt>
                  <c:pt idx="36">
                    <c:v>4.0000000000000002E-4</c:v>
                  </c:pt>
                  <c:pt idx="37">
                    <c:v>4.0000000000000002E-4</c:v>
                  </c:pt>
                  <c:pt idx="38">
                    <c:v>6.9999999999999999E-4</c:v>
                  </c:pt>
                  <c:pt idx="3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22136</c:v>
                </c:pt>
                <c:pt idx="2">
                  <c:v>23254</c:v>
                </c:pt>
                <c:pt idx="3">
                  <c:v>23577</c:v>
                </c:pt>
                <c:pt idx="4">
                  <c:v>23646.5</c:v>
                </c:pt>
                <c:pt idx="5">
                  <c:v>23956.5</c:v>
                </c:pt>
                <c:pt idx="6">
                  <c:v>24692</c:v>
                </c:pt>
                <c:pt idx="7">
                  <c:v>24695</c:v>
                </c:pt>
                <c:pt idx="8">
                  <c:v>24706</c:v>
                </c:pt>
                <c:pt idx="9">
                  <c:v>25021</c:v>
                </c:pt>
                <c:pt idx="10">
                  <c:v>26146</c:v>
                </c:pt>
                <c:pt idx="11">
                  <c:v>26151</c:v>
                </c:pt>
                <c:pt idx="12">
                  <c:v>26403</c:v>
                </c:pt>
                <c:pt idx="13">
                  <c:v>26530</c:v>
                </c:pt>
                <c:pt idx="14">
                  <c:v>26554.5</c:v>
                </c:pt>
                <c:pt idx="15">
                  <c:v>26888.5</c:v>
                </c:pt>
                <c:pt idx="16">
                  <c:v>27485</c:v>
                </c:pt>
                <c:pt idx="17">
                  <c:v>28242</c:v>
                </c:pt>
                <c:pt idx="18">
                  <c:v>28299</c:v>
                </c:pt>
                <c:pt idx="19">
                  <c:v>28301</c:v>
                </c:pt>
                <c:pt idx="20">
                  <c:v>28323</c:v>
                </c:pt>
                <c:pt idx="21">
                  <c:v>28328.5</c:v>
                </c:pt>
                <c:pt idx="22">
                  <c:v>28632</c:v>
                </c:pt>
                <c:pt idx="23">
                  <c:v>28709.5</c:v>
                </c:pt>
                <c:pt idx="24">
                  <c:v>29064</c:v>
                </c:pt>
                <c:pt idx="25">
                  <c:v>29396</c:v>
                </c:pt>
                <c:pt idx="26">
                  <c:v>29710.5</c:v>
                </c:pt>
                <c:pt idx="27">
                  <c:v>30454.5</c:v>
                </c:pt>
                <c:pt idx="28">
                  <c:v>31191</c:v>
                </c:pt>
                <c:pt idx="29">
                  <c:v>30843</c:v>
                </c:pt>
                <c:pt idx="30">
                  <c:v>31236.5</c:v>
                </c:pt>
                <c:pt idx="31">
                  <c:v>33101</c:v>
                </c:pt>
                <c:pt idx="32">
                  <c:v>33101</c:v>
                </c:pt>
                <c:pt idx="33">
                  <c:v>33101</c:v>
                </c:pt>
                <c:pt idx="34">
                  <c:v>33101</c:v>
                </c:pt>
                <c:pt idx="35">
                  <c:v>33102</c:v>
                </c:pt>
                <c:pt idx="36">
                  <c:v>33102</c:v>
                </c:pt>
                <c:pt idx="37">
                  <c:v>33102</c:v>
                </c:pt>
                <c:pt idx="38">
                  <c:v>33102</c:v>
                </c:pt>
                <c:pt idx="39">
                  <c:v>33440</c:v>
                </c:pt>
              </c:numCache>
            </c:numRef>
          </c:xVal>
          <c:yVal>
            <c:numRef>
              <c:f>Active!$L$21:$L$990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B0F-4362-83B9-F5F5040F2ED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4">
                    <c:v>2.0000000000000001E-4</c:v>
                  </c:pt>
                  <c:pt idx="6">
                    <c:v>1E-4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2.9999999999999997E-4</c:v>
                  </c:pt>
                  <c:pt idx="10">
                    <c:v>0</c:v>
                  </c:pt>
                  <c:pt idx="11">
                    <c:v>6.9999999999999999E-4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6.9999999999999999E-4</c:v>
                  </c:pt>
                  <c:pt idx="15">
                    <c:v>6.9999999999999999E-4</c:v>
                  </c:pt>
                  <c:pt idx="16">
                    <c:v>4.0000000000000002E-4</c:v>
                  </c:pt>
                  <c:pt idx="17">
                    <c:v>0</c:v>
                  </c:pt>
                  <c:pt idx="18">
                    <c:v>1E-4</c:v>
                  </c:pt>
                  <c:pt idx="19">
                    <c:v>1.1999999999999999E-3</c:v>
                  </c:pt>
                  <c:pt idx="20">
                    <c:v>1E-4</c:v>
                  </c:pt>
                  <c:pt idx="22">
                    <c:v>0</c:v>
                  </c:pt>
                  <c:pt idx="23">
                    <c:v>5.0000000000000001E-4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2.0000000000000001E-4</c:v>
                  </c:pt>
                  <c:pt idx="27">
                    <c:v>1.8E-3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4.0000000000000002E-4</c:v>
                  </c:pt>
                  <c:pt idx="32">
                    <c:v>1.1000000000000001E-3</c:v>
                  </c:pt>
                  <c:pt idx="33">
                    <c:v>5.9999999999999995E-4</c:v>
                  </c:pt>
                  <c:pt idx="34">
                    <c:v>5.9999999999999995E-4</c:v>
                  </c:pt>
                  <c:pt idx="35">
                    <c:v>1.1000000000000001E-3</c:v>
                  </c:pt>
                  <c:pt idx="36">
                    <c:v>4.0000000000000002E-4</c:v>
                  </c:pt>
                  <c:pt idx="37">
                    <c:v>4.0000000000000002E-4</c:v>
                  </c:pt>
                  <c:pt idx="38">
                    <c:v>6.9999999999999999E-4</c:v>
                  </c:pt>
                  <c:pt idx="39">
                    <c:v>1E-4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4">
                    <c:v>2.0000000000000001E-4</c:v>
                  </c:pt>
                  <c:pt idx="6">
                    <c:v>1E-4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2.9999999999999997E-4</c:v>
                  </c:pt>
                  <c:pt idx="10">
                    <c:v>0</c:v>
                  </c:pt>
                  <c:pt idx="11">
                    <c:v>6.9999999999999999E-4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6.9999999999999999E-4</c:v>
                  </c:pt>
                  <c:pt idx="15">
                    <c:v>6.9999999999999999E-4</c:v>
                  </c:pt>
                  <c:pt idx="16">
                    <c:v>4.0000000000000002E-4</c:v>
                  </c:pt>
                  <c:pt idx="17">
                    <c:v>0</c:v>
                  </c:pt>
                  <c:pt idx="18">
                    <c:v>1E-4</c:v>
                  </c:pt>
                  <c:pt idx="19">
                    <c:v>1.1999999999999999E-3</c:v>
                  </c:pt>
                  <c:pt idx="20">
                    <c:v>1E-4</c:v>
                  </c:pt>
                  <c:pt idx="22">
                    <c:v>0</c:v>
                  </c:pt>
                  <c:pt idx="23">
                    <c:v>5.0000000000000001E-4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2.0000000000000001E-4</c:v>
                  </c:pt>
                  <c:pt idx="27">
                    <c:v>1.8E-3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4.0000000000000002E-4</c:v>
                  </c:pt>
                  <c:pt idx="32">
                    <c:v>1.1000000000000001E-3</c:v>
                  </c:pt>
                  <c:pt idx="33">
                    <c:v>5.9999999999999995E-4</c:v>
                  </c:pt>
                  <c:pt idx="34">
                    <c:v>5.9999999999999995E-4</c:v>
                  </c:pt>
                  <c:pt idx="35">
                    <c:v>1.1000000000000001E-3</c:v>
                  </c:pt>
                  <c:pt idx="36">
                    <c:v>4.0000000000000002E-4</c:v>
                  </c:pt>
                  <c:pt idx="37">
                    <c:v>4.0000000000000002E-4</c:v>
                  </c:pt>
                  <c:pt idx="38">
                    <c:v>6.9999999999999999E-4</c:v>
                  </c:pt>
                  <c:pt idx="3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22136</c:v>
                </c:pt>
                <c:pt idx="2">
                  <c:v>23254</c:v>
                </c:pt>
                <c:pt idx="3">
                  <c:v>23577</c:v>
                </c:pt>
                <c:pt idx="4">
                  <c:v>23646.5</c:v>
                </c:pt>
                <c:pt idx="5">
                  <c:v>23956.5</c:v>
                </c:pt>
                <c:pt idx="6">
                  <c:v>24692</c:v>
                </c:pt>
                <c:pt idx="7">
                  <c:v>24695</c:v>
                </c:pt>
                <c:pt idx="8">
                  <c:v>24706</c:v>
                </c:pt>
                <c:pt idx="9">
                  <c:v>25021</c:v>
                </c:pt>
                <c:pt idx="10">
                  <c:v>26146</c:v>
                </c:pt>
                <c:pt idx="11">
                  <c:v>26151</c:v>
                </c:pt>
                <c:pt idx="12">
                  <c:v>26403</c:v>
                </c:pt>
                <c:pt idx="13">
                  <c:v>26530</c:v>
                </c:pt>
                <c:pt idx="14">
                  <c:v>26554.5</c:v>
                </c:pt>
                <c:pt idx="15">
                  <c:v>26888.5</c:v>
                </c:pt>
                <c:pt idx="16">
                  <c:v>27485</c:v>
                </c:pt>
                <c:pt idx="17">
                  <c:v>28242</c:v>
                </c:pt>
                <c:pt idx="18">
                  <c:v>28299</c:v>
                </c:pt>
                <c:pt idx="19">
                  <c:v>28301</c:v>
                </c:pt>
                <c:pt idx="20">
                  <c:v>28323</c:v>
                </c:pt>
                <c:pt idx="21">
                  <c:v>28328.5</c:v>
                </c:pt>
                <c:pt idx="22">
                  <c:v>28632</c:v>
                </c:pt>
                <c:pt idx="23">
                  <c:v>28709.5</c:v>
                </c:pt>
                <c:pt idx="24">
                  <c:v>29064</c:v>
                </c:pt>
                <c:pt idx="25">
                  <c:v>29396</c:v>
                </c:pt>
                <c:pt idx="26">
                  <c:v>29710.5</c:v>
                </c:pt>
                <c:pt idx="27">
                  <c:v>30454.5</c:v>
                </c:pt>
                <c:pt idx="28">
                  <c:v>31191</c:v>
                </c:pt>
                <c:pt idx="29">
                  <c:v>30843</c:v>
                </c:pt>
                <c:pt idx="30">
                  <c:v>31236.5</c:v>
                </c:pt>
                <c:pt idx="31">
                  <c:v>33101</c:v>
                </c:pt>
                <c:pt idx="32">
                  <c:v>33101</c:v>
                </c:pt>
                <c:pt idx="33">
                  <c:v>33101</c:v>
                </c:pt>
                <c:pt idx="34">
                  <c:v>33101</c:v>
                </c:pt>
                <c:pt idx="35">
                  <c:v>33102</c:v>
                </c:pt>
                <c:pt idx="36">
                  <c:v>33102</c:v>
                </c:pt>
                <c:pt idx="37">
                  <c:v>33102</c:v>
                </c:pt>
                <c:pt idx="38">
                  <c:v>33102</c:v>
                </c:pt>
                <c:pt idx="39">
                  <c:v>33440</c:v>
                </c:pt>
              </c:numCache>
            </c:numRef>
          </c:xVal>
          <c:yVal>
            <c:numRef>
              <c:f>Active!$M$21:$M$990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B0F-4362-83B9-F5F5040F2ED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4">
                    <c:v>2.0000000000000001E-4</c:v>
                  </c:pt>
                  <c:pt idx="6">
                    <c:v>1E-4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2.9999999999999997E-4</c:v>
                  </c:pt>
                  <c:pt idx="10">
                    <c:v>0</c:v>
                  </c:pt>
                  <c:pt idx="11">
                    <c:v>6.9999999999999999E-4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6.9999999999999999E-4</c:v>
                  </c:pt>
                  <c:pt idx="15">
                    <c:v>6.9999999999999999E-4</c:v>
                  </c:pt>
                  <c:pt idx="16">
                    <c:v>4.0000000000000002E-4</c:v>
                  </c:pt>
                  <c:pt idx="17">
                    <c:v>0</c:v>
                  </c:pt>
                  <c:pt idx="18">
                    <c:v>1E-4</c:v>
                  </c:pt>
                  <c:pt idx="19">
                    <c:v>1.1999999999999999E-3</c:v>
                  </c:pt>
                  <c:pt idx="20">
                    <c:v>1E-4</c:v>
                  </c:pt>
                  <c:pt idx="22">
                    <c:v>0</c:v>
                  </c:pt>
                  <c:pt idx="23">
                    <c:v>5.0000000000000001E-4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2.0000000000000001E-4</c:v>
                  </c:pt>
                  <c:pt idx="27">
                    <c:v>1.8E-3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4.0000000000000002E-4</c:v>
                  </c:pt>
                  <c:pt idx="32">
                    <c:v>1.1000000000000001E-3</c:v>
                  </c:pt>
                  <c:pt idx="33">
                    <c:v>5.9999999999999995E-4</c:v>
                  </c:pt>
                  <c:pt idx="34">
                    <c:v>5.9999999999999995E-4</c:v>
                  </c:pt>
                  <c:pt idx="35">
                    <c:v>1.1000000000000001E-3</c:v>
                  </c:pt>
                  <c:pt idx="36">
                    <c:v>4.0000000000000002E-4</c:v>
                  </c:pt>
                  <c:pt idx="37">
                    <c:v>4.0000000000000002E-4</c:v>
                  </c:pt>
                  <c:pt idx="38">
                    <c:v>6.9999999999999999E-4</c:v>
                  </c:pt>
                  <c:pt idx="39">
                    <c:v>1E-4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4">
                    <c:v>2.0000000000000001E-4</c:v>
                  </c:pt>
                  <c:pt idx="6">
                    <c:v>1E-4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2.9999999999999997E-4</c:v>
                  </c:pt>
                  <c:pt idx="10">
                    <c:v>0</c:v>
                  </c:pt>
                  <c:pt idx="11">
                    <c:v>6.9999999999999999E-4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6.9999999999999999E-4</c:v>
                  </c:pt>
                  <c:pt idx="15">
                    <c:v>6.9999999999999999E-4</c:v>
                  </c:pt>
                  <c:pt idx="16">
                    <c:v>4.0000000000000002E-4</c:v>
                  </c:pt>
                  <c:pt idx="17">
                    <c:v>0</c:v>
                  </c:pt>
                  <c:pt idx="18">
                    <c:v>1E-4</c:v>
                  </c:pt>
                  <c:pt idx="19">
                    <c:v>1.1999999999999999E-3</c:v>
                  </c:pt>
                  <c:pt idx="20">
                    <c:v>1E-4</c:v>
                  </c:pt>
                  <c:pt idx="22">
                    <c:v>0</c:v>
                  </c:pt>
                  <c:pt idx="23">
                    <c:v>5.0000000000000001E-4</c:v>
                  </c:pt>
                  <c:pt idx="24">
                    <c:v>2.9999999999999997E-4</c:v>
                  </c:pt>
                  <c:pt idx="25">
                    <c:v>2.9999999999999997E-4</c:v>
                  </c:pt>
                  <c:pt idx="26">
                    <c:v>2.0000000000000001E-4</c:v>
                  </c:pt>
                  <c:pt idx="27">
                    <c:v>1.8E-3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4.0000000000000002E-4</c:v>
                  </c:pt>
                  <c:pt idx="32">
                    <c:v>1.1000000000000001E-3</c:v>
                  </c:pt>
                  <c:pt idx="33">
                    <c:v>5.9999999999999995E-4</c:v>
                  </c:pt>
                  <c:pt idx="34">
                    <c:v>5.9999999999999995E-4</c:v>
                  </c:pt>
                  <c:pt idx="35">
                    <c:v>1.1000000000000001E-3</c:v>
                  </c:pt>
                  <c:pt idx="36">
                    <c:v>4.0000000000000002E-4</c:v>
                  </c:pt>
                  <c:pt idx="37">
                    <c:v>4.0000000000000002E-4</c:v>
                  </c:pt>
                  <c:pt idx="38">
                    <c:v>6.9999999999999999E-4</c:v>
                  </c:pt>
                  <c:pt idx="3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22136</c:v>
                </c:pt>
                <c:pt idx="2">
                  <c:v>23254</c:v>
                </c:pt>
                <c:pt idx="3">
                  <c:v>23577</c:v>
                </c:pt>
                <c:pt idx="4">
                  <c:v>23646.5</c:v>
                </c:pt>
                <c:pt idx="5">
                  <c:v>23956.5</c:v>
                </c:pt>
                <c:pt idx="6">
                  <c:v>24692</c:v>
                </c:pt>
                <c:pt idx="7">
                  <c:v>24695</c:v>
                </c:pt>
                <c:pt idx="8">
                  <c:v>24706</c:v>
                </c:pt>
                <c:pt idx="9">
                  <c:v>25021</c:v>
                </c:pt>
                <c:pt idx="10">
                  <c:v>26146</c:v>
                </c:pt>
                <c:pt idx="11">
                  <c:v>26151</c:v>
                </c:pt>
                <c:pt idx="12">
                  <c:v>26403</c:v>
                </c:pt>
                <c:pt idx="13">
                  <c:v>26530</c:v>
                </c:pt>
                <c:pt idx="14">
                  <c:v>26554.5</c:v>
                </c:pt>
                <c:pt idx="15">
                  <c:v>26888.5</c:v>
                </c:pt>
                <c:pt idx="16">
                  <c:v>27485</c:v>
                </c:pt>
                <c:pt idx="17">
                  <c:v>28242</c:v>
                </c:pt>
                <c:pt idx="18">
                  <c:v>28299</c:v>
                </c:pt>
                <c:pt idx="19">
                  <c:v>28301</c:v>
                </c:pt>
                <c:pt idx="20">
                  <c:v>28323</c:v>
                </c:pt>
                <c:pt idx="21">
                  <c:v>28328.5</c:v>
                </c:pt>
                <c:pt idx="22">
                  <c:v>28632</c:v>
                </c:pt>
                <c:pt idx="23">
                  <c:v>28709.5</c:v>
                </c:pt>
                <c:pt idx="24">
                  <c:v>29064</c:v>
                </c:pt>
                <c:pt idx="25">
                  <c:v>29396</c:v>
                </c:pt>
                <c:pt idx="26">
                  <c:v>29710.5</c:v>
                </c:pt>
                <c:pt idx="27">
                  <c:v>30454.5</c:v>
                </c:pt>
                <c:pt idx="28">
                  <c:v>31191</c:v>
                </c:pt>
                <c:pt idx="29">
                  <c:v>30843</c:v>
                </c:pt>
                <c:pt idx="30">
                  <c:v>31236.5</c:v>
                </c:pt>
                <c:pt idx="31">
                  <c:v>33101</c:v>
                </c:pt>
                <c:pt idx="32">
                  <c:v>33101</c:v>
                </c:pt>
                <c:pt idx="33">
                  <c:v>33101</c:v>
                </c:pt>
                <c:pt idx="34">
                  <c:v>33101</c:v>
                </c:pt>
                <c:pt idx="35">
                  <c:v>33102</c:v>
                </c:pt>
                <c:pt idx="36">
                  <c:v>33102</c:v>
                </c:pt>
                <c:pt idx="37">
                  <c:v>33102</c:v>
                </c:pt>
                <c:pt idx="38">
                  <c:v>33102</c:v>
                </c:pt>
                <c:pt idx="39">
                  <c:v>33440</c:v>
                </c:pt>
              </c:numCache>
            </c:numRef>
          </c:xVal>
          <c:yVal>
            <c:numRef>
              <c:f>Active!$N$21:$N$990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B0F-4362-83B9-F5F5040F2ED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22136</c:v>
                </c:pt>
                <c:pt idx="2">
                  <c:v>23254</c:v>
                </c:pt>
                <c:pt idx="3">
                  <c:v>23577</c:v>
                </c:pt>
                <c:pt idx="4">
                  <c:v>23646.5</c:v>
                </c:pt>
                <c:pt idx="5">
                  <c:v>23956.5</c:v>
                </c:pt>
                <c:pt idx="6">
                  <c:v>24692</c:v>
                </c:pt>
                <c:pt idx="7">
                  <c:v>24695</c:v>
                </c:pt>
                <c:pt idx="8">
                  <c:v>24706</c:v>
                </c:pt>
                <c:pt idx="9">
                  <c:v>25021</c:v>
                </c:pt>
                <c:pt idx="10">
                  <c:v>26146</c:v>
                </c:pt>
                <c:pt idx="11">
                  <c:v>26151</c:v>
                </c:pt>
                <c:pt idx="12">
                  <c:v>26403</c:v>
                </c:pt>
                <c:pt idx="13">
                  <c:v>26530</c:v>
                </c:pt>
                <c:pt idx="14">
                  <c:v>26554.5</c:v>
                </c:pt>
                <c:pt idx="15">
                  <c:v>26888.5</c:v>
                </c:pt>
                <c:pt idx="16">
                  <c:v>27485</c:v>
                </c:pt>
                <c:pt idx="17">
                  <c:v>28242</c:v>
                </c:pt>
                <c:pt idx="18">
                  <c:v>28299</c:v>
                </c:pt>
                <c:pt idx="19">
                  <c:v>28301</c:v>
                </c:pt>
                <c:pt idx="20">
                  <c:v>28323</c:v>
                </c:pt>
                <c:pt idx="21">
                  <c:v>28328.5</c:v>
                </c:pt>
                <c:pt idx="22">
                  <c:v>28632</c:v>
                </c:pt>
                <c:pt idx="23">
                  <c:v>28709.5</c:v>
                </c:pt>
                <c:pt idx="24">
                  <c:v>29064</c:v>
                </c:pt>
                <c:pt idx="25">
                  <c:v>29396</c:v>
                </c:pt>
                <c:pt idx="26">
                  <c:v>29710.5</c:v>
                </c:pt>
                <c:pt idx="27">
                  <c:v>30454.5</c:v>
                </c:pt>
                <c:pt idx="28">
                  <c:v>31191</c:v>
                </c:pt>
                <c:pt idx="29">
                  <c:v>30843</c:v>
                </c:pt>
                <c:pt idx="30">
                  <c:v>31236.5</c:v>
                </c:pt>
                <c:pt idx="31">
                  <c:v>33101</c:v>
                </c:pt>
                <c:pt idx="32">
                  <c:v>33101</c:v>
                </c:pt>
                <c:pt idx="33">
                  <c:v>33101</c:v>
                </c:pt>
                <c:pt idx="34">
                  <c:v>33101</c:v>
                </c:pt>
                <c:pt idx="35">
                  <c:v>33102</c:v>
                </c:pt>
                <c:pt idx="36">
                  <c:v>33102</c:v>
                </c:pt>
                <c:pt idx="37">
                  <c:v>33102</c:v>
                </c:pt>
                <c:pt idx="38">
                  <c:v>33102</c:v>
                </c:pt>
                <c:pt idx="39">
                  <c:v>33440</c:v>
                </c:pt>
              </c:numCache>
            </c:numRef>
          </c:xVal>
          <c:yVal>
            <c:numRef>
              <c:f>Active!$O$21:$O$990</c:f>
              <c:numCache>
                <c:formatCode>General</c:formatCode>
                <c:ptCount val="970"/>
                <c:pt idx="0">
                  <c:v>1.0633872768033986E-3</c:v>
                </c:pt>
                <c:pt idx="1">
                  <c:v>6.590047364599344E-2</c:v>
                </c:pt>
                <c:pt idx="2">
                  <c:v>6.9175133140064377E-2</c:v>
                </c:pt>
                <c:pt idx="3">
                  <c:v>7.012121097243014E-2</c:v>
                </c:pt>
                <c:pt idx="4">
                  <c:v>7.032477880323329E-2</c:v>
                </c:pt>
                <c:pt idx="5">
                  <c:v>7.1232779199621482E-2</c:v>
                </c:pt>
                <c:pt idx="6">
                  <c:v>7.3387083365890879E-2</c:v>
                </c:pt>
                <c:pt idx="7">
                  <c:v>7.339587046650109E-2</c:v>
                </c:pt>
                <c:pt idx="8">
                  <c:v>7.3428089835405178E-2</c:v>
                </c:pt>
                <c:pt idx="9">
                  <c:v>7.435073539947705E-2</c:v>
                </c:pt>
                <c:pt idx="10">
                  <c:v>7.7645898128305149E-2</c:v>
                </c:pt>
                <c:pt idx="11">
                  <c:v>7.7660543295988829E-2</c:v>
                </c:pt>
                <c:pt idx="12">
                  <c:v>7.8398659747246316E-2</c:v>
                </c:pt>
                <c:pt idx="13">
                  <c:v>7.8770647006411801E-2</c:v>
                </c:pt>
                <c:pt idx="14">
                  <c:v>7.8842408328061844E-2</c:v>
                </c:pt>
                <c:pt idx="15">
                  <c:v>7.9820705529331695E-2</c:v>
                </c:pt>
                <c:pt idx="16">
                  <c:v>8.1567874033994764E-2</c:v>
                </c:pt>
                <c:pt idx="17">
                  <c:v>8.3785152421303979E-2</c:v>
                </c:pt>
                <c:pt idx="18">
                  <c:v>8.3952107332897943E-2</c:v>
                </c:pt>
                <c:pt idx="19">
                  <c:v>8.3957965399971413E-2</c:v>
                </c:pt>
                <c:pt idx="20">
                  <c:v>8.4022404137779616E-2</c:v>
                </c:pt>
                <c:pt idx="21">
                  <c:v>8.4038513822231653E-2</c:v>
                </c:pt>
                <c:pt idx="22">
                  <c:v>8.4927475500631067E-2</c:v>
                </c:pt>
                <c:pt idx="23">
                  <c:v>8.5154475599728108E-2</c:v>
                </c:pt>
                <c:pt idx="24">
                  <c:v>8.619281798850105E-2</c:v>
                </c:pt>
                <c:pt idx="25">
                  <c:v>8.7165257122697432E-2</c:v>
                </c:pt>
                <c:pt idx="26">
                  <c:v>8.8086438170000933E-2</c:v>
                </c:pt>
                <c:pt idx="27">
                  <c:v>9.0265639121332578E-2</c:v>
                </c:pt>
                <c:pt idx="28">
                  <c:v>9.2422872321138702E-2</c:v>
                </c:pt>
                <c:pt idx="29">
                  <c:v>9.1403568650354552E-2</c:v>
                </c:pt>
                <c:pt idx="30">
                  <c:v>9.2556143347060207E-2</c:v>
                </c:pt>
                <c:pt idx="31">
                  <c:v>9.8017326376304642E-2</c:v>
                </c:pt>
                <c:pt idx="32">
                  <c:v>9.8017326376304642E-2</c:v>
                </c:pt>
                <c:pt idx="33">
                  <c:v>9.8017326376304642E-2</c:v>
                </c:pt>
                <c:pt idx="34">
                  <c:v>9.8017326376304642E-2</c:v>
                </c:pt>
                <c:pt idx="35">
                  <c:v>9.802025540984137E-2</c:v>
                </c:pt>
                <c:pt idx="36">
                  <c:v>9.802025540984137E-2</c:v>
                </c:pt>
                <c:pt idx="37">
                  <c:v>9.802025540984137E-2</c:v>
                </c:pt>
                <c:pt idx="38">
                  <c:v>9.802025540984137E-2</c:v>
                </c:pt>
                <c:pt idx="39">
                  <c:v>9.9010268745258173E-2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B0F-4362-83B9-F5F5040F2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0118576"/>
        <c:axId val="1"/>
      </c:scatterChart>
      <c:valAx>
        <c:axId val="69011857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63674540682414"/>
              <c:y val="0.868504097538266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545454545454543E-2"/>
              <c:y val="0.385322385160570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1185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181837270341206"/>
          <c:y val="0.9204921861831491"/>
          <c:w val="0.73818239083750903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352425</xdr:colOff>
      <xdr:row>0</xdr:row>
      <xdr:rowOff>0</xdr:rowOff>
    </xdr:from>
    <xdr:to>
      <xdr:col>17</xdr:col>
      <xdr:colOff>447675</xdr:colOff>
      <xdr:row>18</xdr:row>
      <xdr:rowOff>19050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1816823A-F867-75B1-3EF2-AC37F556EB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123825</xdr:colOff>
      <xdr:row>0</xdr:row>
      <xdr:rowOff>0</xdr:rowOff>
    </xdr:from>
    <xdr:to>
      <xdr:col>25</xdr:col>
      <xdr:colOff>561975</xdr:colOff>
      <xdr:row>18</xdr:row>
      <xdr:rowOff>28575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69EC1FD7-F0F2-544F-054F-BCCE3492E0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58" TargetMode="External"/><Relationship Id="rId13" Type="http://schemas.openxmlformats.org/officeDocument/2006/relationships/hyperlink" Target="http://www.bav-astro.de/sfs/BAVM_link.php?BAVMnr=178" TargetMode="External"/><Relationship Id="rId18" Type="http://schemas.openxmlformats.org/officeDocument/2006/relationships/hyperlink" Target="http://www.konkoly.hu/cgi-bin/IBVS?5837" TargetMode="External"/><Relationship Id="rId3" Type="http://schemas.openxmlformats.org/officeDocument/2006/relationships/hyperlink" Target="http://www.bav-astro.de/sfs/BAVM_link.php?BAVMnr=158" TargetMode="External"/><Relationship Id="rId21" Type="http://schemas.openxmlformats.org/officeDocument/2006/relationships/hyperlink" Target="http://www.bav-astro.de/sfs/BAVM_link.php?BAVMnr=214" TargetMode="External"/><Relationship Id="rId7" Type="http://schemas.openxmlformats.org/officeDocument/2006/relationships/hyperlink" Target="http://www.bav-astro.de/sfs/BAVM_link.php?BAVMnr=158" TargetMode="External"/><Relationship Id="rId12" Type="http://schemas.openxmlformats.org/officeDocument/2006/relationships/hyperlink" Target="http://www.bav-astro.de/sfs/BAVM_link.php?BAVMnr=172" TargetMode="External"/><Relationship Id="rId17" Type="http://schemas.openxmlformats.org/officeDocument/2006/relationships/hyperlink" Target="http://www.konkoly.hu/cgi-bin/IBVS?5870" TargetMode="External"/><Relationship Id="rId2" Type="http://schemas.openxmlformats.org/officeDocument/2006/relationships/hyperlink" Target="http://www.bav-astro.de/sfs/BAVM_link.php?BAVMnr=158" TargetMode="External"/><Relationship Id="rId16" Type="http://schemas.openxmlformats.org/officeDocument/2006/relationships/hyperlink" Target="http://www.bav-astro.de/sfs/BAVM_link.php?BAVMnr=201" TargetMode="External"/><Relationship Id="rId20" Type="http://schemas.openxmlformats.org/officeDocument/2006/relationships/hyperlink" Target="http://www.konkoly.hu/cgi-bin/IBVS?5894" TargetMode="External"/><Relationship Id="rId1" Type="http://schemas.openxmlformats.org/officeDocument/2006/relationships/hyperlink" Target="http://www.bav-astro.de/sfs/BAVM_link.php?BAVMnr=60" TargetMode="External"/><Relationship Id="rId6" Type="http://schemas.openxmlformats.org/officeDocument/2006/relationships/hyperlink" Target="http://www.bav-astro.de/sfs/BAVM_link.php?BAVMnr=158" TargetMode="External"/><Relationship Id="rId11" Type="http://schemas.openxmlformats.org/officeDocument/2006/relationships/hyperlink" Target="http://www.konkoly.hu/cgi-bin/IBVS?5493" TargetMode="External"/><Relationship Id="rId24" Type="http://schemas.openxmlformats.org/officeDocument/2006/relationships/hyperlink" Target="http://www.bav-astro.de/sfs/BAVM_link.php?BAVMnr=234" TargetMode="External"/><Relationship Id="rId5" Type="http://schemas.openxmlformats.org/officeDocument/2006/relationships/hyperlink" Target="http://www.bav-astro.de/sfs/BAVM_link.php?BAVMnr=158" TargetMode="External"/><Relationship Id="rId15" Type="http://schemas.openxmlformats.org/officeDocument/2006/relationships/hyperlink" Target="http://www.konkoly.hu/cgi-bin/IBVS?5870" TargetMode="External"/><Relationship Id="rId23" Type="http://schemas.openxmlformats.org/officeDocument/2006/relationships/hyperlink" Target="http://www.konkoly.hu/cgi-bin/IBVS?6011" TargetMode="External"/><Relationship Id="rId10" Type="http://schemas.openxmlformats.org/officeDocument/2006/relationships/hyperlink" Target="http://www.konkoly.hu/cgi-bin/IBVS?5378" TargetMode="External"/><Relationship Id="rId19" Type="http://schemas.openxmlformats.org/officeDocument/2006/relationships/hyperlink" Target="http://www.bav-astro.de/sfs/BAVM_link.php?BAVMnr=203" TargetMode="External"/><Relationship Id="rId4" Type="http://schemas.openxmlformats.org/officeDocument/2006/relationships/hyperlink" Target="http://www.bav-astro.de/sfs/BAVM_link.php?BAVMnr=158" TargetMode="External"/><Relationship Id="rId9" Type="http://schemas.openxmlformats.org/officeDocument/2006/relationships/hyperlink" Target="http://www.bav-astro.de/sfs/BAVM_link.php?BAVMnr=158" TargetMode="External"/><Relationship Id="rId14" Type="http://schemas.openxmlformats.org/officeDocument/2006/relationships/hyperlink" Target="http://vsolj.cetus-net.org/no46.pdf" TargetMode="External"/><Relationship Id="rId22" Type="http://schemas.openxmlformats.org/officeDocument/2006/relationships/hyperlink" Target="http://www.bav-astro.de/sfs/BAVM_link.php?BAVMnr=2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93"/>
  <sheetViews>
    <sheetView tabSelected="1" workbookViewId="0">
      <pane xSplit="14" ySplit="21" topLeftCell="O50" activePane="bottomRight" state="frozen"/>
      <selection pane="topRight" activeCell="O1" sqref="O1"/>
      <selection pane="bottomLeft" activeCell="A22" sqref="A22"/>
      <selection pane="bottomRight" activeCell="H11" sqref="H11"/>
    </sheetView>
  </sheetViews>
  <sheetFormatPr defaultColWidth="10.28515625" defaultRowHeight="12.75" x14ac:dyDescent="0.2"/>
  <cols>
    <col min="1" max="1" width="14.42578125" customWidth="1"/>
    <col min="2" max="2" width="5.140625" style="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36</v>
      </c>
    </row>
    <row r="2" spans="1:6" x14ac:dyDescent="0.2">
      <c r="A2" t="s">
        <v>26</v>
      </c>
      <c r="B2" s="15" t="s">
        <v>37</v>
      </c>
      <c r="C2" s="14"/>
    </row>
    <row r="3" spans="1:6" ht="13.5" thickBot="1" x14ac:dyDescent="0.25"/>
    <row r="4" spans="1:6" ht="14.25" thickTop="1" thickBot="1" x14ac:dyDescent="0.25">
      <c r="A4" s="7" t="s">
        <v>2</v>
      </c>
      <c r="C4" s="3">
        <v>26000.563999999998</v>
      </c>
      <c r="D4" s="4">
        <v>1.006183</v>
      </c>
    </row>
    <row r="5" spans="1:6" ht="13.5" thickTop="1" x14ac:dyDescent="0.2">
      <c r="A5" s="22" t="s">
        <v>40</v>
      </c>
      <c r="B5" s="16"/>
      <c r="C5" s="23">
        <v>-9.5</v>
      </c>
      <c r="D5" s="16" t="s">
        <v>41</v>
      </c>
    </row>
    <row r="6" spans="1:6" x14ac:dyDescent="0.2">
      <c r="A6" s="7" t="s">
        <v>3</v>
      </c>
    </row>
    <row r="7" spans="1:6" x14ac:dyDescent="0.2">
      <c r="A7" t="s">
        <v>4</v>
      </c>
      <c r="C7">
        <f>+C4</f>
        <v>26000.563999999998</v>
      </c>
    </row>
    <row r="8" spans="1:6" x14ac:dyDescent="0.2">
      <c r="A8" t="s">
        <v>5</v>
      </c>
      <c r="C8">
        <f>+D4</f>
        <v>1.006183</v>
      </c>
    </row>
    <row r="9" spans="1:6" x14ac:dyDescent="0.2">
      <c r="A9" s="36" t="s">
        <v>45</v>
      </c>
      <c r="B9" s="37">
        <v>25</v>
      </c>
      <c r="C9" s="25" t="str">
        <f>"F"&amp;B9</f>
        <v>F25</v>
      </c>
      <c r="D9" s="26" t="str">
        <f>"G"&amp;B9</f>
        <v>G25</v>
      </c>
    </row>
    <row r="10" spans="1:6" ht="13.5" thickBot="1" x14ac:dyDescent="0.25">
      <c r="A10" s="16"/>
      <c r="B10" s="16"/>
      <c r="C10" s="6" t="s">
        <v>22</v>
      </c>
      <c r="D10" s="6" t="s">
        <v>23</v>
      </c>
      <c r="E10" s="16"/>
    </row>
    <row r="11" spans="1:6" x14ac:dyDescent="0.2">
      <c r="A11" s="16" t="s">
        <v>18</v>
      </c>
      <c r="B11" s="16"/>
      <c r="C11" s="24">
        <f ca="1">INTERCEPT(INDIRECT($D$9):G991,INDIRECT($C$9):F991)</f>
        <v>1.0633872768033986E-3</v>
      </c>
      <c r="D11" s="5"/>
      <c r="E11" s="16"/>
    </row>
    <row r="12" spans="1:6" x14ac:dyDescent="0.2">
      <c r="A12" s="16" t="s">
        <v>19</v>
      </c>
      <c r="B12" s="16"/>
      <c r="C12" s="24">
        <f ca="1">SLOPE(INDIRECT($D$9):G991,INDIRECT($C$9):F991)</f>
        <v>2.9290335367360877E-6</v>
      </c>
      <c r="D12" s="5"/>
      <c r="E12" s="16"/>
    </row>
    <row r="13" spans="1:6" x14ac:dyDescent="0.2">
      <c r="A13" s="16" t="s">
        <v>21</v>
      </c>
      <c r="B13" s="16"/>
      <c r="C13" s="5" t="s">
        <v>16</v>
      </c>
    </row>
    <row r="14" spans="1:6" x14ac:dyDescent="0.2">
      <c r="A14" s="16"/>
      <c r="B14" s="16"/>
      <c r="C14" s="16"/>
    </row>
    <row r="15" spans="1:6" x14ac:dyDescent="0.2">
      <c r="A15" s="27" t="s">
        <v>20</v>
      </c>
      <c r="B15" s="16"/>
      <c r="C15" s="28">
        <f ca="1">(C7+C11)+(C8+C12)*INT(MAX(F21:F3532))</f>
        <v>59647.422530268756</v>
      </c>
      <c r="E15" s="29" t="s">
        <v>50</v>
      </c>
      <c r="F15" s="23">
        <v>1</v>
      </c>
    </row>
    <row r="16" spans="1:6" x14ac:dyDescent="0.2">
      <c r="A16" s="31" t="s">
        <v>6</v>
      </c>
      <c r="B16" s="16"/>
      <c r="C16" s="32">
        <f ca="1">+C8+C12</f>
        <v>1.0061859290335369</v>
      </c>
      <c r="E16" s="29" t="s">
        <v>42</v>
      </c>
      <c r="F16" s="30">
        <f ca="1">NOW()+15018.5+$C$5/24</f>
        <v>59958.738309837958</v>
      </c>
    </row>
    <row r="17" spans="1:29" ht="13.5" thickBot="1" x14ac:dyDescent="0.25">
      <c r="A17" s="29" t="s">
        <v>35</v>
      </c>
      <c r="B17" s="16"/>
      <c r="C17" s="16">
        <f>COUNT(C21:C2190)</f>
        <v>40</v>
      </c>
      <c r="E17" s="29" t="s">
        <v>51</v>
      </c>
      <c r="F17" s="30">
        <f ca="1">ROUND(2*(F16-$C$7)/$C$8,0)/2+F15</f>
        <v>33750.5</v>
      </c>
    </row>
    <row r="18" spans="1:29" ht="14.25" thickTop="1" thickBot="1" x14ac:dyDescent="0.25">
      <c r="A18" s="31" t="s">
        <v>7</v>
      </c>
      <c r="B18" s="16"/>
      <c r="C18" s="34">
        <f ca="1">+C15</f>
        <v>59647.422530268756</v>
      </c>
      <c r="D18" s="35">
        <f ca="1">+C16</f>
        <v>1.0061859290335369</v>
      </c>
      <c r="E18" s="29" t="s">
        <v>43</v>
      </c>
      <c r="F18" s="26">
        <f ca="1">ROUND(2*(F16-$C$15)/$C$16,0)/2+F15</f>
        <v>310.5</v>
      </c>
    </row>
    <row r="19" spans="1:29" ht="13.5" thickTop="1" x14ac:dyDescent="0.2">
      <c r="E19" s="29" t="s">
        <v>44</v>
      </c>
      <c r="F19" s="33">
        <f ca="1">+$C$15+$C$16*F18-15018.5-$C$5/24</f>
        <v>44941.739094567005</v>
      </c>
    </row>
    <row r="20" spans="1:29" ht="13.5" thickBot="1" x14ac:dyDescent="0.25">
      <c r="A20" s="6" t="s">
        <v>8</v>
      </c>
      <c r="B20" s="6" t="s">
        <v>9</v>
      </c>
      <c r="C20" s="6" t="s">
        <v>10</v>
      </c>
      <c r="D20" s="6" t="s">
        <v>15</v>
      </c>
      <c r="E20" s="6" t="s">
        <v>11</v>
      </c>
      <c r="F20" s="6" t="s">
        <v>12</v>
      </c>
      <c r="G20" s="6" t="s">
        <v>13</v>
      </c>
      <c r="H20" s="9" t="s">
        <v>63</v>
      </c>
      <c r="I20" s="9" t="s">
        <v>66</v>
      </c>
      <c r="J20" s="9" t="s">
        <v>60</v>
      </c>
      <c r="K20" s="9" t="s">
        <v>58</v>
      </c>
      <c r="L20" s="9" t="s">
        <v>198</v>
      </c>
      <c r="M20" s="9" t="s">
        <v>199</v>
      </c>
      <c r="N20" s="9" t="s">
        <v>200</v>
      </c>
      <c r="O20" s="9" t="s">
        <v>25</v>
      </c>
      <c r="P20" s="8" t="s">
        <v>24</v>
      </c>
      <c r="Q20" s="6" t="s">
        <v>17</v>
      </c>
    </row>
    <row r="21" spans="1:29" x14ac:dyDescent="0.2">
      <c r="A21" t="s">
        <v>14</v>
      </c>
      <c r="C21" s="10">
        <v>26000.563999999998</v>
      </c>
      <c r="D21" s="10" t="s">
        <v>16</v>
      </c>
      <c r="E21">
        <f t="shared" ref="E21:E48" si="0">+(C21-C$7)/C$8</f>
        <v>0</v>
      </c>
      <c r="F21">
        <f t="shared" ref="F21:F51" si="1">ROUND(2*E21,0)/2</f>
        <v>0</v>
      </c>
      <c r="G21">
        <f t="shared" ref="G21:G48" si="2">+C21-(C$7+F21*C$8)</f>
        <v>0</v>
      </c>
      <c r="H21">
        <f>+G21</f>
        <v>0</v>
      </c>
      <c r="O21">
        <f t="shared" ref="O21:O48" ca="1" si="3">+C$11+C$12*F21</f>
        <v>1.0633872768033986E-3</v>
      </c>
      <c r="Q21" s="2">
        <f t="shared" ref="Q21:Q48" si="4">+C21-15018.5</f>
        <v>10982.063999999998</v>
      </c>
    </row>
    <row r="22" spans="1:29" x14ac:dyDescent="0.2">
      <c r="A22" s="59" t="s">
        <v>77</v>
      </c>
      <c r="B22" s="60" t="s">
        <v>30</v>
      </c>
      <c r="C22" s="61">
        <v>48273.506000000001</v>
      </c>
      <c r="D22" s="61" t="s">
        <v>66</v>
      </c>
      <c r="E22">
        <f t="shared" si="0"/>
        <v>22136.074650436352</v>
      </c>
      <c r="F22">
        <f t="shared" si="1"/>
        <v>22136</v>
      </c>
      <c r="G22">
        <f t="shared" si="2"/>
        <v>7.5111999998625834E-2</v>
      </c>
      <c r="H22" s="10"/>
      <c r="I22">
        <f>G22</f>
        <v>7.5111999998625834E-2</v>
      </c>
      <c r="J22" s="5"/>
      <c r="O22">
        <f t="shared" ca="1" si="3"/>
        <v>6.590047364599344E-2</v>
      </c>
      <c r="Q22" s="2">
        <f t="shared" si="4"/>
        <v>33255.006000000001</v>
      </c>
    </row>
    <row r="23" spans="1:29" x14ac:dyDescent="0.2">
      <c r="A23" t="s">
        <v>31</v>
      </c>
      <c r="C23" s="10">
        <v>49398.412199999999</v>
      </c>
      <c r="D23" s="20"/>
      <c r="E23">
        <f t="shared" si="0"/>
        <v>23254.068295727517</v>
      </c>
      <c r="F23">
        <f t="shared" si="1"/>
        <v>23254</v>
      </c>
      <c r="G23">
        <f t="shared" si="2"/>
        <v>6.871800000226358E-2</v>
      </c>
      <c r="H23" s="10"/>
      <c r="I23" s="11"/>
      <c r="J23">
        <f t="shared" ref="J23:J30" si="5">G23</f>
        <v>6.871800000226358E-2</v>
      </c>
      <c r="O23">
        <f t="shared" ca="1" si="3"/>
        <v>6.9175133140064377E-2</v>
      </c>
      <c r="Q23" s="2">
        <f t="shared" si="4"/>
        <v>34379.912199999999</v>
      </c>
    </row>
    <row r="24" spans="1:29" x14ac:dyDescent="0.2">
      <c r="A24" t="s">
        <v>31</v>
      </c>
      <c r="B24" s="12"/>
      <c r="C24" s="10">
        <v>49723.410100000001</v>
      </c>
      <c r="D24" s="20"/>
      <c r="E24">
        <f t="shared" si="0"/>
        <v>23577.069081866819</v>
      </c>
      <c r="F24">
        <f t="shared" si="1"/>
        <v>23577</v>
      </c>
      <c r="G24">
        <f t="shared" si="2"/>
        <v>6.9509000000834931E-2</v>
      </c>
      <c r="H24" s="10"/>
      <c r="I24" s="11"/>
      <c r="J24">
        <f t="shared" si="5"/>
        <v>6.9509000000834931E-2</v>
      </c>
      <c r="O24">
        <f t="shared" ca="1" si="3"/>
        <v>7.012121097243014E-2</v>
      </c>
      <c r="Q24" s="2">
        <f t="shared" si="4"/>
        <v>34704.910100000001</v>
      </c>
    </row>
    <row r="25" spans="1:29" x14ac:dyDescent="0.2">
      <c r="A25" t="s">
        <v>31</v>
      </c>
      <c r="B25" s="12" t="s">
        <v>32</v>
      </c>
      <c r="C25" s="10">
        <v>49793.341399999998</v>
      </c>
      <c r="D25" s="10">
        <v>2.0000000000000001E-4</v>
      </c>
      <c r="E25">
        <f t="shared" si="0"/>
        <v>23646.57065364849</v>
      </c>
      <c r="F25">
        <f t="shared" si="1"/>
        <v>23646.5</v>
      </c>
      <c r="G25">
        <f t="shared" si="2"/>
        <v>7.1090499994170386E-2</v>
      </c>
      <c r="H25" s="10"/>
      <c r="I25" s="11"/>
      <c r="J25">
        <f t="shared" si="5"/>
        <v>7.1090499994170386E-2</v>
      </c>
      <c r="O25">
        <f t="shared" ca="1" si="3"/>
        <v>7.032477880323329E-2</v>
      </c>
      <c r="Q25" s="2">
        <f t="shared" si="4"/>
        <v>34774.841399999998</v>
      </c>
    </row>
    <row r="26" spans="1:29" x14ac:dyDescent="0.2">
      <c r="A26" t="s">
        <v>31</v>
      </c>
      <c r="B26" s="12" t="s">
        <v>32</v>
      </c>
      <c r="C26" s="10">
        <v>50105.256800000003</v>
      </c>
      <c r="D26" s="20"/>
      <c r="E26">
        <f t="shared" si="0"/>
        <v>23956.569331821353</v>
      </c>
      <c r="F26">
        <f t="shared" si="1"/>
        <v>23956.5</v>
      </c>
      <c r="G26">
        <f t="shared" si="2"/>
        <v>6.9760500002303161E-2</v>
      </c>
      <c r="H26" s="10"/>
      <c r="I26" s="11"/>
      <c r="J26">
        <f t="shared" si="5"/>
        <v>6.9760500002303161E-2</v>
      </c>
      <c r="O26">
        <f t="shared" ca="1" si="3"/>
        <v>7.1232779199621482E-2</v>
      </c>
      <c r="Q26" s="2">
        <f t="shared" si="4"/>
        <v>35086.756800000003</v>
      </c>
    </row>
    <row r="27" spans="1:29" x14ac:dyDescent="0.2">
      <c r="A27" t="s">
        <v>31</v>
      </c>
      <c r="B27" s="12"/>
      <c r="C27" s="10">
        <v>50845.308299999997</v>
      </c>
      <c r="D27" s="10">
        <v>1E-4</v>
      </c>
      <c r="E27">
        <f t="shared" si="0"/>
        <v>24692.073211334318</v>
      </c>
      <c r="F27">
        <f t="shared" si="1"/>
        <v>24692</v>
      </c>
      <c r="G27">
        <f t="shared" si="2"/>
        <v>7.3663999995915219E-2</v>
      </c>
      <c r="H27" s="10"/>
      <c r="I27" s="11"/>
      <c r="J27">
        <f t="shared" si="5"/>
        <v>7.3663999995915219E-2</v>
      </c>
      <c r="O27">
        <f t="shared" ca="1" si="3"/>
        <v>7.3387083365890879E-2</v>
      </c>
      <c r="Q27" s="2">
        <f t="shared" si="4"/>
        <v>35826.808299999997</v>
      </c>
    </row>
    <row r="28" spans="1:29" x14ac:dyDescent="0.2">
      <c r="A28" t="s">
        <v>31</v>
      </c>
      <c r="B28" s="12"/>
      <c r="C28" s="10">
        <v>50848.326099999998</v>
      </c>
      <c r="D28" s="10">
        <v>4.0000000000000002E-4</v>
      </c>
      <c r="E28">
        <f t="shared" si="0"/>
        <v>24695.072466936927</v>
      </c>
      <c r="F28">
        <f t="shared" si="1"/>
        <v>24695</v>
      </c>
      <c r="G28">
        <f t="shared" si="2"/>
        <v>7.2914999997010455E-2</v>
      </c>
      <c r="H28" s="10"/>
      <c r="I28" s="11"/>
      <c r="J28">
        <f t="shared" si="5"/>
        <v>7.2914999997010455E-2</v>
      </c>
      <c r="O28">
        <f t="shared" ca="1" si="3"/>
        <v>7.339587046650109E-2</v>
      </c>
      <c r="Q28" s="2">
        <f t="shared" si="4"/>
        <v>35829.826099999998</v>
      </c>
    </row>
    <row r="29" spans="1:29" x14ac:dyDescent="0.2">
      <c r="A29" t="s">
        <v>28</v>
      </c>
      <c r="C29" s="10">
        <v>50859.394899999999</v>
      </c>
      <c r="D29" s="10">
        <v>5.0000000000000001E-4</v>
      </c>
      <c r="E29">
        <f t="shared" si="0"/>
        <v>24706.073249100809</v>
      </c>
      <c r="F29">
        <f t="shared" si="1"/>
        <v>24706</v>
      </c>
      <c r="G29">
        <f t="shared" si="2"/>
        <v>7.3701999994227663E-2</v>
      </c>
      <c r="J29">
        <f t="shared" si="5"/>
        <v>7.3701999994227663E-2</v>
      </c>
      <c r="O29">
        <f t="shared" ca="1" si="3"/>
        <v>7.3428089835405178E-2</v>
      </c>
      <c r="Q29" s="2">
        <f t="shared" si="4"/>
        <v>35840.894899999999</v>
      </c>
      <c r="AA29">
        <v>25</v>
      </c>
      <c r="AC29" t="s">
        <v>27</v>
      </c>
    </row>
    <row r="30" spans="1:29" x14ac:dyDescent="0.2">
      <c r="A30" t="s">
        <v>31</v>
      </c>
      <c r="B30" s="12"/>
      <c r="C30" s="10">
        <v>51176.341999999997</v>
      </c>
      <c r="D30" s="10">
        <v>2.9999999999999997E-4</v>
      </c>
      <c r="E30">
        <f t="shared" si="0"/>
        <v>25021.072707449835</v>
      </c>
      <c r="F30">
        <f t="shared" si="1"/>
        <v>25021</v>
      </c>
      <c r="G30">
        <f t="shared" si="2"/>
        <v>7.3156999998900574E-2</v>
      </c>
      <c r="H30" s="10"/>
      <c r="I30" s="11"/>
      <c r="J30">
        <f t="shared" si="5"/>
        <v>7.3156999998900574E-2</v>
      </c>
      <c r="O30">
        <f t="shared" ca="1" si="3"/>
        <v>7.435073539947705E-2</v>
      </c>
      <c r="Q30" s="2">
        <f t="shared" si="4"/>
        <v>36157.841999999997</v>
      </c>
    </row>
    <row r="31" spans="1:29" x14ac:dyDescent="0.2">
      <c r="A31" s="59" t="s">
        <v>112</v>
      </c>
      <c r="B31" s="60" t="s">
        <v>30</v>
      </c>
      <c r="C31" s="61">
        <v>52308.300199999998</v>
      </c>
      <c r="D31" s="61" t="s">
        <v>66</v>
      </c>
      <c r="E31">
        <f t="shared" si="0"/>
        <v>26146.075018162697</v>
      </c>
      <c r="F31">
        <f t="shared" si="1"/>
        <v>26146</v>
      </c>
      <c r="G31">
        <f t="shared" si="2"/>
        <v>7.5482000000192784E-2</v>
      </c>
      <c r="H31" s="10"/>
      <c r="I31" s="5"/>
      <c r="J31" s="5"/>
      <c r="K31">
        <f>G31</f>
        <v>7.5482000000192784E-2</v>
      </c>
      <c r="O31">
        <f t="shared" ca="1" si="3"/>
        <v>7.7645898128305149E-2</v>
      </c>
      <c r="Q31" s="2">
        <f t="shared" si="4"/>
        <v>37289.800199999998</v>
      </c>
    </row>
    <row r="32" spans="1:29" x14ac:dyDescent="0.2">
      <c r="A32" t="s">
        <v>31</v>
      </c>
      <c r="B32" s="12"/>
      <c r="C32" s="10">
        <v>52313.332799999996</v>
      </c>
      <c r="D32" s="10">
        <v>6.9999999999999999E-4</v>
      </c>
      <c r="E32">
        <f t="shared" si="0"/>
        <v>26151.076692808361</v>
      </c>
      <c r="F32">
        <f t="shared" si="1"/>
        <v>26151</v>
      </c>
      <c r="G32">
        <f t="shared" si="2"/>
        <v>7.7166999995824881E-2</v>
      </c>
      <c r="H32" s="10"/>
      <c r="I32" s="5"/>
      <c r="J32">
        <f>G32</f>
        <v>7.7166999995824881E-2</v>
      </c>
      <c r="O32">
        <f t="shared" ca="1" si="3"/>
        <v>7.7660543295988829E-2</v>
      </c>
      <c r="Q32" s="2">
        <f t="shared" si="4"/>
        <v>37294.832799999996</v>
      </c>
    </row>
    <row r="33" spans="1:17" x14ac:dyDescent="0.2">
      <c r="A33" t="s">
        <v>29</v>
      </c>
      <c r="B33" s="5" t="s">
        <v>30</v>
      </c>
      <c r="C33" s="10">
        <v>52566.892599999999</v>
      </c>
      <c r="D33" s="10">
        <v>2.0000000000000001E-4</v>
      </c>
      <c r="E33">
        <f t="shared" si="0"/>
        <v>26403.078366460177</v>
      </c>
      <c r="F33">
        <f t="shared" si="1"/>
        <v>26403</v>
      </c>
      <c r="G33">
        <f t="shared" si="2"/>
        <v>7.88509999983944E-2</v>
      </c>
      <c r="K33">
        <f>G33</f>
        <v>7.88509999983944E-2</v>
      </c>
      <c r="O33">
        <f t="shared" ca="1" si="3"/>
        <v>7.8398659747246316E-2</v>
      </c>
      <c r="Q33" s="2">
        <f t="shared" si="4"/>
        <v>37548.392599999999</v>
      </c>
    </row>
    <row r="34" spans="1:17" x14ac:dyDescent="0.2">
      <c r="A34" s="7" t="s">
        <v>33</v>
      </c>
      <c r="C34" s="10">
        <v>52694.677000000003</v>
      </c>
      <c r="D34" s="10">
        <v>2.9999999999999997E-4</v>
      </c>
      <c r="E34">
        <f t="shared" si="0"/>
        <v>26530.077530628128</v>
      </c>
      <c r="F34">
        <f t="shared" si="1"/>
        <v>26530</v>
      </c>
      <c r="G34">
        <f t="shared" si="2"/>
        <v>7.8010000004724134E-2</v>
      </c>
      <c r="K34">
        <f>G34</f>
        <v>7.8010000004724134E-2</v>
      </c>
      <c r="O34">
        <f t="shared" ca="1" si="3"/>
        <v>7.8770647006411801E-2</v>
      </c>
      <c r="Q34" s="2">
        <f t="shared" si="4"/>
        <v>37676.177000000003</v>
      </c>
    </row>
    <row r="35" spans="1:17" x14ac:dyDescent="0.2">
      <c r="A35" s="17" t="s">
        <v>39</v>
      </c>
      <c r="B35" s="18" t="s">
        <v>32</v>
      </c>
      <c r="C35" s="19">
        <v>52719.3295</v>
      </c>
      <c r="D35" s="19">
        <v>6.9999999999999999E-4</v>
      </c>
      <c r="E35">
        <f t="shared" si="0"/>
        <v>26554.578540881728</v>
      </c>
      <c r="F35">
        <f t="shared" si="1"/>
        <v>26554.5</v>
      </c>
      <c r="G35">
        <f t="shared" si="2"/>
        <v>7.9026500003237743E-2</v>
      </c>
      <c r="H35" s="10"/>
      <c r="I35" s="5"/>
      <c r="J35" s="5"/>
      <c r="K35">
        <f>G35</f>
        <v>7.9026500003237743E-2</v>
      </c>
      <c r="O35">
        <f t="shared" ca="1" si="3"/>
        <v>7.8842408328061844E-2</v>
      </c>
      <c r="Q35" s="2">
        <f t="shared" si="4"/>
        <v>37700.8295</v>
      </c>
    </row>
    <row r="36" spans="1:17" x14ac:dyDescent="0.2">
      <c r="A36" s="13" t="s">
        <v>34</v>
      </c>
      <c r="B36" s="5" t="s">
        <v>32</v>
      </c>
      <c r="C36" s="21">
        <v>53055.394999999997</v>
      </c>
      <c r="D36" s="21">
        <v>6.9999999999999999E-4</v>
      </c>
      <c r="E36">
        <f t="shared" si="0"/>
        <v>26888.578916558912</v>
      </c>
      <c r="F36">
        <f t="shared" si="1"/>
        <v>26888.5</v>
      </c>
      <c r="G36">
        <f t="shared" si="2"/>
        <v>7.9404500000237022E-2</v>
      </c>
      <c r="H36" s="10"/>
      <c r="I36" s="5"/>
      <c r="J36">
        <f>G36</f>
        <v>7.9404500000237022E-2</v>
      </c>
      <c r="O36">
        <f t="shared" ca="1" si="3"/>
        <v>7.9820705529331695E-2</v>
      </c>
      <c r="Q36" s="2">
        <f t="shared" si="4"/>
        <v>38036.894999999997</v>
      </c>
    </row>
    <row r="37" spans="1:17" x14ac:dyDescent="0.2">
      <c r="A37" s="16" t="s">
        <v>38</v>
      </c>
      <c r="B37" s="11"/>
      <c r="C37" s="10">
        <v>53655.584999999999</v>
      </c>
      <c r="D37" s="10">
        <v>4.0000000000000002E-4</v>
      </c>
      <c r="E37">
        <f t="shared" si="0"/>
        <v>27485.080745749034</v>
      </c>
      <c r="F37">
        <f t="shared" si="1"/>
        <v>27485</v>
      </c>
      <c r="G37">
        <f t="shared" si="2"/>
        <v>8.1245000001217704E-2</v>
      </c>
      <c r="H37" s="10"/>
      <c r="I37" s="5"/>
      <c r="J37">
        <f>G37</f>
        <v>8.1245000001217704E-2</v>
      </c>
      <c r="O37">
        <f t="shared" ca="1" si="3"/>
        <v>8.1567874033994764E-2</v>
      </c>
      <c r="Q37" s="2">
        <f t="shared" si="4"/>
        <v>38637.084999999999</v>
      </c>
    </row>
    <row r="38" spans="1:17" x14ac:dyDescent="0.2">
      <c r="A38" s="59" t="s">
        <v>147</v>
      </c>
      <c r="B38" s="60" t="s">
        <v>30</v>
      </c>
      <c r="C38" s="61">
        <v>54417.266900000002</v>
      </c>
      <c r="D38" s="61" t="s">
        <v>66</v>
      </c>
      <c r="E38">
        <f t="shared" si="0"/>
        <v>28242.082106336522</v>
      </c>
      <c r="F38">
        <f t="shared" si="1"/>
        <v>28242</v>
      </c>
      <c r="G38">
        <f t="shared" si="2"/>
        <v>8.2613999999011867E-2</v>
      </c>
      <c r="H38" s="10"/>
      <c r="I38" s="5"/>
      <c r="J38" s="5"/>
      <c r="K38">
        <f>G38</f>
        <v>8.2613999999011867E-2</v>
      </c>
      <c r="O38">
        <f t="shared" ca="1" si="3"/>
        <v>8.3785152421303979E-2</v>
      </c>
      <c r="Q38" s="2">
        <f t="shared" si="4"/>
        <v>39398.766900000002</v>
      </c>
    </row>
    <row r="39" spans="1:17" x14ac:dyDescent="0.2">
      <c r="A39" s="17" t="s">
        <v>46</v>
      </c>
      <c r="B39" s="18" t="s">
        <v>30</v>
      </c>
      <c r="C39" s="19">
        <v>54474.620699999999</v>
      </c>
      <c r="D39" s="19">
        <v>1E-4</v>
      </c>
      <c r="E39">
        <f t="shared" si="0"/>
        <v>28299.083466924007</v>
      </c>
      <c r="F39">
        <f t="shared" si="1"/>
        <v>28299</v>
      </c>
      <c r="G39">
        <f t="shared" si="2"/>
        <v>8.3983000004081987E-2</v>
      </c>
      <c r="H39" s="10"/>
      <c r="I39" s="5"/>
      <c r="J39" s="5"/>
      <c r="K39">
        <f>G39</f>
        <v>8.3983000004081987E-2</v>
      </c>
      <c r="O39">
        <f t="shared" ca="1" si="3"/>
        <v>8.3952107332897943E-2</v>
      </c>
      <c r="Q39" s="2">
        <f t="shared" si="4"/>
        <v>39456.120699999999</v>
      </c>
    </row>
    <row r="40" spans="1:17" x14ac:dyDescent="0.2">
      <c r="A40" s="19" t="s">
        <v>48</v>
      </c>
      <c r="B40" s="18" t="s">
        <v>30</v>
      </c>
      <c r="C40" s="19">
        <v>54476.635199999997</v>
      </c>
      <c r="D40" s="19">
        <v>1.1999999999999999E-3</v>
      </c>
      <c r="E40">
        <f t="shared" si="0"/>
        <v>28301.085587810565</v>
      </c>
      <c r="F40">
        <f t="shared" si="1"/>
        <v>28301</v>
      </c>
      <c r="G40">
        <f t="shared" si="2"/>
        <v>8.6116999991645571E-2</v>
      </c>
      <c r="H40" s="10"/>
      <c r="I40" s="5"/>
      <c r="J40">
        <f>G40</f>
        <v>8.6116999991645571E-2</v>
      </c>
      <c r="O40">
        <f t="shared" ca="1" si="3"/>
        <v>8.3957965399971413E-2</v>
      </c>
      <c r="Q40" s="2">
        <f t="shared" si="4"/>
        <v>39458.135199999997</v>
      </c>
    </row>
    <row r="41" spans="1:17" x14ac:dyDescent="0.2">
      <c r="A41" s="17" t="s">
        <v>46</v>
      </c>
      <c r="B41" s="18" t="s">
        <v>30</v>
      </c>
      <c r="C41" s="19">
        <v>54498.769699999997</v>
      </c>
      <c r="D41" s="19">
        <v>1E-4</v>
      </c>
      <c r="E41">
        <f t="shared" si="0"/>
        <v>28323.084071187845</v>
      </c>
      <c r="F41">
        <f t="shared" si="1"/>
        <v>28323</v>
      </c>
      <c r="G41">
        <f t="shared" si="2"/>
        <v>8.4590999998908956E-2</v>
      </c>
      <c r="H41" s="10"/>
      <c r="I41" s="5"/>
      <c r="J41" s="5"/>
      <c r="K41">
        <f>G41</f>
        <v>8.4590999998908956E-2</v>
      </c>
      <c r="O41">
        <f t="shared" ca="1" si="3"/>
        <v>8.4022404137779616E-2</v>
      </c>
      <c r="Q41" s="2">
        <f t="shared" si="4"/>
        <v>39480.269699999997</v>
      </c>
    </row>
    <row r="42" spans="1:17" x14ac:dyDescent="0.2">
      <c r="A42" s="17" t="s">
        <v>47</v>
      </c>
      <c r="B42" s="18" t="s">
        <v>32</v>
      </c>
      <c r="C42" s="19">
        <v>54504.303800000002</v>
      </c>
      <c r="D42" s="19"/>
      <c r="E42">
        <f t="shared" si="0"/>
        <v>28328.58416411329</v>
      </c>
      <c r="F42">
        <f t="shared" si="1"/>
        <v>28328.5</v>
      </c>
      <c r="G42">
        <f t="shared" si="2"/>
        <v>8.468449999782024E-2</v>
      </c>
      <c r="H42" s="10"/>
      <c r="I42" s="5"/>
      <c r="J42">
        <f>G42</f>
        <v>8.468449999782024E-2</v>
      </c>
      <c r="O42">
        <f t="shared" ca="1" si="3"/>
        <v>8.4038513822231653E-2</v>
      </c>
      <c r="Q42" s="2">
        <f t="shared" si="4"/>
        <v>39485.803800000002</v>
      </c>
    </row>
    <row r="43" spans="1:17" x14ac:dyDescent="0.2">
      <c r="A43" s="59" t="s">
        <v>172</v>
      </c>
      <c r="B43" s="60" t="s">
        <v>30</v>
      </c>
      <c r="C43" s="61">
        <v>54809.680099999998</v>
      </c>
      <c r="D43" s="61" t="s">
        <v>66</v>
      </c>
      <c r="E43">
        <f t="shared" si="0"/>
        <v>28632.083925091159</v>
      </c>
      <c r="F43">
        <f t="shared" si="1"/>
        <v>28632</v>
      </c>
      <c r="G43">
        <f t="shared" si="2"/>
        <v>8.4443999992799945E-2</v>
      </c>
      <c r="H43" s="10"/>
      <c r="I43" s="5"/>
      <c r="J43" s="5"/>
      <c r="K43">
        <f>G43</f>
        <v>8.4443999992799945E-2</v>
      </c>
      <c r="O43">
        <f t="shared" ca="1" si="3"/>
        <v>8.4927475500631067E-2</v>
      </c>
      <c r="Q43" s="2">
        <f t="shared" si="4"/>
        <v>39791.180099999998</v>
      </c>
    </row>
    <row r="44" spans="1:17" x14ac:dyDescent="0.2">
      <c r="A44" s="19" t="s">
        <v>49</v>
      </c>
      <c r="B44" s="18" t="s">
        <v>30</v>
      </c>
      <c r="C44" s="19">
        <v>54887.661500000002</v>
      </c>
      <c r="D44" s="19">
        <v>5.0000000000000001E-4</v>
      </c>
      <c r="E44">
        <f t="shared" si="0"/>
        <v>28709.586128964613</v>
      </c>
      <c r="F44">
        <f t="shared" si="1"/>
        <v>28709.5</v>
      </c>
      <c r="G44">
        <f t="shared" si="2"/>
        <v>8.6661499997717328E-2</v>
      </c>
      <c r="H44" s="10"/>
      <c r="I44" s="5"/>
      <c r="J44" s="5"/>
      <c r="K44">
        <f>G44</f>
        <v>8.6661499997717328E-2</v>
      </c>
      <c r="O44">
        <f t="shared" ca="1" si="3"/>
        <v>8.5154475599728108E-2</v>
      </c>
      <c r="Q44" s="2">
        <f t="shared" si="4"/>
        <v>39869.161500000002</v>
      </c>
    </row>
    <row r="45" spans="1:17" x14ac:dyDescent="0.2">
      <c r="A45" s="38" t="s">
        <v>52</v>
      </c>
      <c r="B45" s="39" t="s">
        <v>30</v>
      </c>
      <c r="C45" s="38">
        <v>55244.352899999998</v>
      </c>
      <c r="D45" s="38">
        <v>2.9999999999999997E-4</v>
      </c>
      <c r="E45">
        <f t="shared" si="0"/>
        <v>29064.085658374272</v>
      </c>
      <c r="F45">
        <f t="shared" si="1"/>
        <v>29064</v>
      </c>
      <c r="G45">
        <f t="shared" si="2"/>
        <v>8.6188000001129694E-2</v>
      </c>
      <c r="H45" s="10"/>
      <c r="I45" s="5"/>
      <c r="J45">
        <f>G45</f>
        <v>8.6188000001129694E-2</v>
      </c>
      <c r="O45">
        <f t="shared" ca="1" si="3"/>
        <v>8.619281798850105E-2</v>
      </c>
      <c r="Q45" s="2">
        <f t="shared" si="4"/>
        <v>40225.852899999998</v>
      </c>
    </row>
    <row r="46" spans="1:17" x14ac:dyDescent="0.2">
      <c r="A46" s="45" t="s">
        <v>55</v>
      </c>
      <c r="B46" s="45"/>
      <c r="C46" s="40">
        <v>55578.407500000001</v>
      </c>
      <c r="D46" s="40">
        <v>2.9999999999999997E-4</v>
      </c>
      <c r="E46">
        <f t="shared" si="0"/>
        <v>29396.087491042883</v>
      </c>
      <c r="F46">
        <f t="shared" si="1"/>
        <v>29396</v>
      </c>
      <c r="G46">
        <f t="shared" si="2"/>
        <v>8.8031999999657273E-2</v>
      </c>
      <c r="H46" s="10"/>
      <c r="I46" s="5"/>
      <c r="J46">
        <f>G46</f>
        <v>8.8031999999657273E-2</v>
      </c>
      <c r="O46">
        <f t="shared" ca="1" si="3"/>
        <v>8.7165257122697432E-2</v>
      </c>
      <c r="Q46" s="2">
        <f t="shared" si="4"/>
        <v>40559.907500000001</v>
      </c>
    </row>
    <row r="47" spans="1:17" x14ac:dyDescent="0.2">
      <c r="A47" s="38" t="s">
        <v>53</v>
      </c>
      <c r="B47" s="39" t="s">
        <v>32</v>
      </c>
      <c r="C47" s="38">
        <v>55894.852099999996</v>
      </c>
      <c r="D47" s="38">
        <v>2.0000000000000001E-4</v>
      </c>
      <c r="E47">
        <f t="shared" si="0"/>
        <v>29710.587537257135</v>
      </c>
      <c r="F47">
        <f t="shared" si="1"/>
        <v>29710.5</v>
      </c>
      <c r="G47">
        <f t="shared" si="2"/>
        <v>8.8078499997209292E-2</v>
      </c>
      <c r="H47" s="10"/>
      <c r="I47" s="5"/>
      <c r="J47" s="5"/>
      <c r="K47">
        <f>G47</f>
        <v>8.8078499997209292E-2</v>
      </c>
      <c r="O47">
        <f t="shared" ca="1" si="3"/>
        <v>8.8086438170000933E-2</v>
      </c>
      <c r="Q47" s="2">
        <f t="shared" si="4"/>
        <v>40876.352099999996</v>
      </c>
    </row>
    <row r="48" spans="1:17" ht="12" customHeight="1" x14ac:dyDescent="0.2">
      <c r="A48" s="41" t="s">
        <v>54</v>
      </c>
      <c r="B48" s="42" t="s">
        <v>30</v>
      </c>
      <c r="C48" s="43">
        <v>56643.455499999996</v>
      </c>
      <c r="D48" s="44">
        <v>1.8E-3</v>
      </c>
      <c r="E48">
        <f t="shared" si="0"/>
        <v>30454.590765298159</v>
      </c>
      <c r="F48">
        <f t="shared" si="1"/>
        <v>30454.5</v>
      </c>
      <c r="G48">
        <f t="shared" si="2"/>
        <v>9.1326499998103827E-2</v>
      </c>
      <c r="H48" s="10"/>
      <c r="I48" s="5"/>
      <c r="J48">
        <f>G48</f>
        <v>9.1326499998103827E-2</v>
      </c>
      <c r="O48">
        <f t="shared" ca="1" si="3"/>
        <v>9.0265639121332578E-2</v>
      </c>
      <c r="Q48" s="2">
        <f t="shared" si="4"/>
        <v>41624.955499999996</v>
      </c>
    </row>
    <row r="49" spans="1:17" ht="12" customHeight="1" x14ac:dyDescent="0.2">
      <c r="A49" s="62" t="s">
        <v>0</v>
      </c>
      <c r="B49" s="63" t="s">
        <v>30</v>
      </c>
      <c r="C49" s="64">
        <v>57384.5092</v>
      </c>
      <c r="D49" s="64" t="s">
        <v>1</v>
      </c>
      <c r="E49">
        <f>+(C49-C$7)/C$8</f>
        <v>31191.09068628669</v>
      </c>
      <c r="F49">
        <f t="shared" si="1"/>
        <v>31191</v>
      </c>
      <c r="G49">
        <f>+C49-(C$7+F49*C$8)</f>
        <v>9.1247000003932044E-2</v>
      </c>
      <c r="H49" s="10"/>
      <c r="I49" s="5"/>
      <c r="J49" s="5"/>
      <c r="K49">
        <f>G49</f>
        <v>9.1247000003932044E-2</v>
      </c>
      <c r="O49">
        <f ca="1">+C$11+C$12*F49</f>
        <v>9.2422872321138702E-2</v>
      </c>
      <c r="Q49" s="2">
        <f>+C49-15018.5</f>
        <v>42366.0092</v>
      </c>
    </row>
    <row r="50" spans="1:17" ht="12" customHeight="1" x14ac:dyDescent="0.2">
      <c r="A50" s="65" t="s">
        <v>201</v>
      </c>
      <c r="B50" s="66" t="s">
        <v>30</v>
      </c>
      <c r="C50" s="67">
        <v>57034.364249999999</v>
      </c>
      <c r="D50" s="67">
        <v>2.9999999999999997E-4</v>
      </c>
      <c r="E50">
        <f>+(C50-C$7)/C$8</f>
        <v>30843.097378906223</v>
      </c>
      <c r="F50">
        <f t="shared" si="1"/>
        <v>30843</v>
      </c>
      <c r="G50">
        <f>+C50-(C$7+F50*C$8)</f>
        <v>9.7980999998981133E-2</v>
      </c>
      <c r="H50" s="10"/>
      <c r="I50" s="5"/>
      <c r="J50" s="5"/>
      <c r="K50">
        <f>G50</f>
        <v>9.7980999998981133E-2</v>
      </c>
      <c r="O50">
        <f ca="1">+C$11+C$12*F50</f>
        <v>9.1403568650354552E-2</v>
      </c>
      <c r="Q50" s="2">
        <f>+C50-15018.5</f>
        <v>42015.864249999999</v>
      </c>
    </row>
    <row r="51" spans="1:17" ht="12" customHeight="1" x14ac:dyDescent="0.2">
      <c r="A51" s="65" t="s">
        <v>201</v>
      </c>
      <c r="B51" s="66" t="s">
        <v>32</v>
      </c>
      <c r="C51" s="67">
        <v>57430.294690000002</v>
      </c>
      <c r="D51" s="67">
        <v>1E-4</v>
      </c>
      <c r="E51">
        <f>+(C51-C$7)/C$8</f>
        <v>31236.594824201962</v>
      </c>
      <c r="F51">
        <f t="shared" si="1"/>
        <v>31236.5</v>
      </c>
      <c r="G51">
        <f>+C51-(C$7+F51*C$8)</f>
        <v>9.5410500005527865E-2</v>
      </c>
      <c r="H51" s="10"/>
      <c r="I51" s="5"/>
      <c r="J51" s="5"/>
      <c r="K51">
        <f>G51</f>
        <v>9.5410500005527865E-2</v>
      </c>
      <c r="O51">
        <f ca="1">+C$11+C$12*F51</f>
        <v>9.2556143347060207E-2</v>
      </c>
      <c r="Q51" s="2">
        <f>+C51-15018.5</f>
        <v>42411.794690000002</v>
      </c>
    </row>
    <row r="52" spans="1:17" ht="12" customHeight="1" x14ac:dyDescent="0.2">
      <c r="A52" s="68" t="s">
        <v>202</v>
      </c>
      <c r="B52" s="69" t="s">
        <v>30</v>
      </c>
      <c r="C52" s="70">
        <v>59306.324000000001</v>
      </c>
      <c r="D52" s="71">
        <v>4.0000000000000002E-4</v>
      </c>
      <c r="E52">
        <f t="shared" ref="E52:E60" si="6">+(C52-C$7)/C$8</f>
        <v>33101.095923902511</v>
      </c>
      <c r="F52">
        <f t="shared" ref="F52:F60" si="7">ROUND(2*E52,0)/2</f>
        <v>33101</v>
      </c>
      <c r="G52">
        <f t="shared" ref="G52:G60" si="8">+C52-(C$7+F52*C$8)</f>
        <v>9.6516999998129904E-2</v>
      </c>
      <c r="H52" s="10"/>
      <c r="I52" s="5"/>
      <c r="J52" s="5"/>
      <c r="K52">
        <f t="shared" ref="K52:K60" si="9">G52</f>
        <v>9.6516999998129904E-2</v>
      </c>
      <c r="O52">
        <f t="shared" ref="O52:O60" ca="1" si="10">+C$11+C$12*F52</f>
        <v>9.8017326376304642E-2</v>
      </c>
      <c r="Q52" s="2">
        <f t="shared" ref="Q52:Q60" si="11">+C52-15018.5</f>
        <v>44287.824000000001</v>
      </c>
    </row>
    <row r="53" spans="1:17" ht="12" customHeight="1" x14ac:dyDescent="0.2">
      <c r="A53" s="68" t="s">
        <v>202</v>
      </c>
      <c r="B53" s="69" t="s">
        <v>30</v>
      </c>
      <c r="C53" s="70">
        <v>59306.324099999998</v>
      </c>
      <c r="D53" s="71">
        <v>1.1000000000000001E-3</v>
      </c>
      <c r="E53">
        <f t="shared" si="6"/>
        <v>33101.09602328801</v>
      </c>
      <c r="F53">
        <f t="shared" si="7"/>
        <v>33101</v>
      </c>
      <c r="G53">
        <f t="shared" si="8"/>
        <v>9.6616999995603692E-2</v>
      </c>
      <c r="H53" s="10"/>
      <c r="I53" s="5"/>
      <c r="J53" s="5"/>
      <c r="K53">
        <f t="shared" si="9"/>
        <v>9.6616999995603692E-2</v>
      </c>
      <c r="O53">
        <f t="shared" ca="1" si="10"/>
        <v>9.8017326376304642E-2</v>
      </c>
      <c r="Q53" s="2">
        <f t="shared" si="11"/>
        <v>44287.824099999998</v>
      </c>
    </row>
    <row r="54" spans="1:17" ht="12" customHeight="1" x14ac:dyDescent="0.2">
      <c r="A54" s="68" t="s">
        <v>202</v>
      </c>
      <c r="B54" s="69" t="s">
        <v>30</v>
      </c>
      <c r="C54" s="70">
        <v>59306.324699999997</v>
      </c>
      <c r="D54" s="71">
        <v>5.9999999999999995E-4</v>
      </c>
      <c r="E54">
        <f t="shared" si="6"/>
        <v>33101.096619601005</v>
      </c>
      <c r="F54">
        <f t="shared" si="7"/>
        <v>33101</v>
      </c>
      <c r="G54">
        <f t="shared" si="8"/>
        <v>9.7216999994998332E-2</v>
      </c>
      <c r="H54" s="10"/>
      <c r="I54" s="5"/>
      <c r="J54" s="5"/>
      <c r="K54">
        <f t="shared" si="9"/>
        <v>9.7216999994998332E-2</v>
      </c>
      <c r="O54">
        <f t="shared" ca="1" si="10"/>
        <v>9.8017326376304642E-2</v>
      </c>
      <c r="Q54" s="2">
        <f t="shared" si="11"/>
        <v>44287.824699999997</v>
      </c>
    </row>
    <row r="55" spans="1:17" ht="12" customHeight="1" x14ac:dyDescent="0.2">
      <c r="A55" s="68" t="s">
        <v>202</v>
      </c>
      <c r="B55" s="69" t="s">
        <v>30</v>
      </c>
      <c r="C55" s="70">
        <v>59306.325400000002</v>
      </c>
      <c r="D55" s="71">
        <v>5.9999999999999995E-4</v>
      </c>
      <c r="E55">
        <f t="shared" si="6"/>
        <v>33101.097315299507</v>
      </c>
      <c r="F55">
        <f t="shared" si="7"/>
        <v>33101</v>
      </c>
      <c r="G55">
        <f t="shared" si="8"/>
        <v>9.7916999999142718E-2</v>
      </c>
      <c r="H55" s="10"/>
      <c r="I55" s="5"/>
      <c r="J55" s="5"/>
      <c r="K55">
        <f t="shared" si="9"/>
        <v>9.7916999999142718E-2</v>
      </c>
      <c r="O55">
        <f t="shared" ca="1" si="10"/>
        <v>9.8017326376304642E-2</v>
      </c>
      <c r="Q55" s="2">
        <f t="shared" si="11"/>
        <v>44287.825400000002</v>
      </c>
    </row>
    <row r="56" spans="1:17" ht="12" customHeight="1" x14ac:dyDescent="0.2">
      <c r="A56" s="68" t="s">
        <v>202</v>
      </c>
      <c r="B56" s="69" t="s">
        <v>30</v>
      </c>
      <c r="C56" s="70">
        <v>59307.329700000002</v>
      </c>
      <c r="D56" s="71">
        <v>1.1000000000000001E-3</v>
      </c>
      <c r="E56">
        <f t="shared" si="6"/>
        <v>33102.095443870552</v>
      </c>
      <c r="F56">
        <f t="shared" si="7"/>
        <v>33102</v>
      </c>
      <c r="G56">
        <f t="shared" si="8"/>
        <v>9.6034000001964159E-2</v>
      </c>
      <c r="H56" s="10"/>
      <c r="I56" s="5"/>
      <c r="J56" s="5"/>
      <c r="K56">
        <f t="shared" si="9"/>
        <v>9.6034000001964159E-2</v>
      </c>
      <c r="O56">
        <f t="shared" ca="1" si="10"/>
        <v>9.802025540984137E-2</v>
      </c>
      <c r="Q56" s="2">
        <f t="shared" si="11"/>
        <v>44288.829700000002</v>
      </c>
    </row>
    <row r="57" spans="1:17" ht="12" customHeight="1" x14ac:dyDescent="0.2">
      <c r="A57" s="68" t="s">
        <v>202</v>
      </c>
      <c r="B57" s="69" t="s">
        <v>30</v>
      </c>
      <c r="C57" s="70">
        <v>59307.330399999999</v>
      </c>
      <c r="D57" s="71">
        <v>4.0000000000000002E-4</v>
      </c>
      <c r="E57">
        <f t="shared" si="6"/>
        <v>33102.096139569046</v>
      </c>
      <c r="F57">
        <f t="shared" si="7"/>
        <v>33102</v>
      </c>
      <c r="G57">
        <f t="shared" si="8"/>
        <v>9.6733999998832587E-2</v>
      </c>
      <c r="H57" s="10"/>
      <c r="I57" s="5"/>
      <c r="J57" s="5"/>
      <c r="K57">
        <f t="shared" si="9"/>
        <v>9.6733999998832587E-2</v>
      </c>
      <c r="O57">
        <f t="shared" ca="1" si="10"/>
        <v>9.802025540984137E-2</v>
      </c>
      <c r="Q57" s="2">
        <f t="shared" si="11"/>
        <v>44288.830399999999</v>
      </c>
    </row>
    <row r="58" spans="1:17" ht="12" customHeight="1" x14ac:dyDescent="0.2">
      <c r="A58" s="68" t="s">
        <v>202</v>
      </c>
      <c r="B58" s="69" t="s">
        <v>30</v>
      </c>
      <c r="C58" s="70">
        <v>59307.330699999999</v>
      </c>
      <c r="D58" s="71">
        <v>4.0000000000000002E-4</v>
      </c>
      <c r="E58">
        <f t="shared" si="6"/>
        <v>33102.096437725544</v>
      </c>
      <c r="F58">
        <f t="shared" si="7"/>
        <v>33102</v>
      </c>
      <c r="G58">
        <f t="shared" si="8"/>
        <v>9.7033999998529907E-2</v>
      </c>
      <c r="H58" s="10"/>
      <c r="I58" s="5"/>
      <c r="J58" s="5"/>
      <c r="K58">
        <f t="shared" si="9"/>
        <v>9.7033999998529907E-2</v>
      </c>
      <c r="O58">
        <f t="shared" ca="1" si="10"/>
        <v>9.802025540984137E-2</v>
      </c>
      <c r="Q58" s="2">
        <f t="shared" si="11"/>
        <v>44288.830699999999</v>
      </c>
    </row>
    <row r="59" spans="1:17" ht="12" customHeight="1" x14ac:dyDescent="0.2">
      <c r="A59" s="68" t="s">
        <v>202</v>
      </c>
      <c r="B59" s="69" t="s">
        <v>30</v>
      </c>
      <c r="C59" s="70">
        <v>59307.3315</v>
      </c>
      <c r="D59" s="71">
        <v>6.9999999999999999E-4</v>
      </c>
      <c r="E59">
        <f t="shared" si="6"/>
        <v>33102.097232809538</v>
      </c>
      <c r="F59">
        <f t="shared" si="7"/>
        <v>33102</v>
      </c>
      <c r="G59">
        <f t="shared" si="8"/>
        <v>9.783400000014808E-2</v>
      </c>
      <c r="H59" s="10"/>
      <c r="I59" s="5"/>
      <c r="J59" s="5"/>
      <c r="K59">
        <f t="shared" si="9"/>
        <v>9.783400000014808E-2</v>
      </c>
      <c r="O59">
        <f t="shared" ca="1" si="10"/>
        <v>9.802025540984137E-2</v>
      </c>
      <c r="Q59" s="2">
        <f t="shared" si="11"/>
        <v>44288.8315</v>
      </c>
    </row>
    <row r="60" spans="1:17" ht="12" customHeight="1" x14ac:dyDescent="0.2">
      <c r="A60" s="71" t="s">
        <v>203</v>
      </c>
      <c r="B60" s="69" t="s">
        <v>30</v>
      </c>
      <c r="C60" s="70">
        <v>59647.422700000003</v>
      </c>
      <c r="D60" s="71">
        <v>1E-4</v>
      </c>
      <c r="E60">
        <f t="shared" si="6"/>
        <v>33440.098570538365</v>
      </c>
      <c r="F60">
        <f t="shared" si="7"/>
        <v>33440</v>
      </c>
      <c r="G60">
        <f t="shared" si="8"/>
        <v>9.9180000004707836E-2</v>
      </c>
      <c r="H60" s="10"/>
      <c r="I60" s="5"/>
      <c r="J60" s="5"/>
      <c r="K60">
        <f t="shared" si="9"/>
        <v>9.9180000004707836E-2</v>
      </c>
      <c r="O60">
        <f t="shared" ca="1" si="10"/>
        <v>9.9010268745258173E-2</v>
      </c>
      <c r="Q60" s="2">
        <f t="shared" si="11"/>
        <v>44628.922700000003</v>
      </c>
    </row>
    <row r="61" spans="1:17" ht="12" customHeight="1" x14ac:dyDescent="0.2">
      <c r="C61" s="10"/>
      <c r="D61" s="10"/>
    </row>
    <row r="62" spans="1:17" ht="12" customHeight="1" x14ac:dyDescent="0.2">
      <c r="C62" s="10"/>
      <c r="D62" s="10"/>
    </row>
    <row r="63" spans="1:17" x14ac:dyDescent="0.2">
      <c r="C63" s="10"/>
      <c r="D63" s="10"/>
    </row>
    <row r="64" spans="1:17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</sheetData>
  <phoneticPr fontId="8" type="noConversion"/>
  <hyperlinks>
    <hyperlink ref="H406" r:id="rId1" display="http://vsolj.cetus-net.org/bulletin.html"/>
    <hyperlink ref="H399" r:id="rId2" display="http://vsolj.cetus-net.org/bulletin.html"/>
  </hyperlinks>
  <pageMargins left="0.75" right="0.75" top="1" bottom="1" header="0.5" footer="0.5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1"/>
  <sheetViews>
    <sheetView topLeftCell="A4" workbookViewId="0">
      <selection activeCell="A34" sqref="A34:D38"/>
    </sheetView>
  </sheetViews>
  <sheetFormatPr defaultRowHeight="12.75" x14ac:dyDescent="0.2"/>
  <cols>
    <col min="1" max="1" width="19.7109375" style="10" customWidth="1"/>
    <col min="2" max="2" width="4.42578125" style="16" customWidth="1"/>
    <col min="3" max="3" width="12.7109375" style="10" customWidth="1"/>
    <col min="4" max="4" width="5.42578125" style="16" customWidth="1"/>
    <col min="5" max="5" width="14.85546875" style="16" customWidth="1"/>
    <col min="6" max="6" width="9.140625" style="16"/>
    <col min="7" max="7" width="12" style="16" customWidth="1"/>
    <col min="8" max="8" width="14.140625" style="10" customWidth="1"/>
    <col min="9" max="9" width="22.5703125" style="16" customWidth="1"/>
    <col min="10" max="10" width="25.140625" style="16" customWidth="1"/>
    <col min="11" max="11" width="15.7109375" style="16" customWidth="1"/>
    <col min="12" max="12" width="14.140625" style="16" customWidth="1"/>
    <col min="13" max="13" width="9.5703125" style="16" customWidth="1"/>
    <col min="14" max="14" width="14.140625" style="16" customWidth="1"/>
    <col min="15" max="15" width="23.42578125" style="16" customWidth="1"/>
    <col min="16" max="16" width="16.5703125" style="16" customWidth="1"/>
    <col min="17" max="17" width="41" style="16" customWidth="1"/>
    <col min="18" max="16384" width="9.140625" style="16"/>
  </cols>
  <sheetData>
    <row r="1" spans="1:16" ht="15.75" x14ac:dyDescent="0.25">
      <c r="A1" s="46" t="s">
        <v>56</v>
      </c>
      <c r="I1" s="47" t="s">
        <v>57</v>
      </c>
      <c r="J1" s="48" t="s">
        <v>58</v>
      </c>
    </row>
    <row r="2" spans="1:16" x14ac:dyDescent="0.2">
      <c r="I2" s="49" t="s">
        <v>59</v>
      </c>
      <c r="J2" s="50" t="s">
        <v>60</v>
      </c>
    </row>
    <row r="3" spans="1:16" x14ac:dyDescent="0.2">
      <c r="A3" s="51" t="s">
        <v>61</v>
      </c>
      <c r="I3" s="49" t="s">
        <v>62</v>
      </c>
      <c r="J3" s="50" t="s">
        <v>63</v>
      </c>
    </row>
    <row r="4" spans="1:16" x14ac:dyDescent="0.2">
      <c r="I4" s="49" t="s">
        <v>64</v>
      </c>
      <c r="J4" s="50" t="s">
        <v>63</v>
      </c>
    </row>
    <row r="5" spans="1:16" ht="13.5" thickBot="1" x14ac:dyDescent="0.25">
      <c r="I5" s="52" t="s">
        <v>65</v>
      </c>
      <c r="J5" s="53" t="s">
        <v>66</v>
      </c>
    </row>
    <row r="10" spans="1:16" ht="13.5" thickBot="1" x14ac:dyDescent="0.25"/>
    <row r="11" spans="1:16" ht="12.75" customHeight="1" thickBot="1" x14ac:dyDescent="0.25">
      <c r="A11" s="10" t="str">
        <f t="shared" ref="A11:A38" si="0">P11</f>
        <v> WILN 16 </v>
      </c>
      <c r="B11" s="5" t="str">
        <f t="shared" ref="B11:B38" si="1">IF(H11=INT(H11),"I","II")</f>
        <v>I</v>
      </c>
      <c r="C11" s="10">
        <f t="shared" ref="C11:C38" si="2">1*G11</f>
        <v>26000.563999999998</v>
      </c>
      <c r="D11" s="16" t="str">
        <f t="shared" ref="D11:D38" si="3">VLOOKUP(F11,I$1:J$5,2,FALSE)</f>
        <v>vis</v>
      </c>
      <c r="E11" s="54">
        <f>VLOOKUP(C11,Active!C$21:E$972,3,FALSE)</f>
        <v>0</v>
      </c>
      <c r="F11" s="5" t="s">
        <v>65</v>
      </c>
      <c r="G11" s="16" t="str">
        <f t="shared" ref="G11:G38" si="4">MID(I11,3,LEN(I11)-3)</f>
        <v>26000.564</v>
      </c>
      <c r="H11" s="10">
        <f t="shared" ref="H11:H38" si="5">1*K11</f>
        <v>0</v>
      </c>
      <c r="I11" s="55" t="s">
        <v>68</v>
      </c>
      <c r="J11" s="56" t="s">
        <v>69</v>
      </c>
      <c r="K11" s="55">
        <v>0</v>
      </c>
      <c r="L11" s="55" t="s">
        <v>70</v>
      </c>
      <c r="M11" s="56" t="s">
        <v>67</v>
      </c>
      <c r="N11" s="56"/>
      <c r="O11" s="57" t="s">
        <v>71</v>
      </c>
      <c r="P11" s="57" t="s">
        <v>72</v>
      </c>
    </row>
    <row r="12" spans="1:16" ht="12.75" customHeight="1" thickBot="1" x14ac:dyDescent="0.25">
      <c r="A12" s="10" t="str">
        <f t="shared" si="0"/>
        <v>BAVM 158 </v>
      </c>
      <c r="B12" s="5" t="str">
        <f t="shared" si="1"/>
        <v>I</v>
      </c>
      <c r="C12" s="10">
        <f t="shared" si="2"/>
        <v>49398.412199999999</v>
      </c>
      <c r="D12" s="16" t="str">
        <f t="shared" si="3"/>
        <v>vis</v>
      </c>
      <c r="E12" s="54">
        <f>VLOOKUP(C12,Active!C$21:E$972,3,FALSE)</f>
        <v>23254.068295727517</v>
      </c>
      <c r="F12" s="5" t="s">
        <v>65</v>
      </c>
      <c r="G12" s="16" t="str">
        <f t="shared" si="4"/>
        <v>49398.4122</v>
      </c>
      <c r="H12" s="10">
        <f t="shared" si="5"/>
        <v>23254</v>
      </c>
      <c r="I12" s="55" t="s">
        <v>78</v>
      </c>
      <c r="J12" s="56" t="s">
        <v>79</v>
      </c>
      <c r="K12" s="55">
        <v>23254</v>
      </c>
      <c r="L12" s="55" t="s">
        <v>80</v>
      </c>
      <c r="M12" s="56" t="s">
        <v>81</v>
      </c>
      <c r="N12" s="56" t="s">
        <v>82</v>
      </c>
      <c r="O12" s="57" t="s">
        <v>83</v>
      </c>
      <c r="P12" s="58" t="s">
        <v>84</v>
      </c>
    </row>
    <row r="13" spans="1:16" ht="12.75" customHeight="1" thickBot="1" x14ac:dyDescent="0.25">
      <c r="A13" s="10" t="str">
        <f t="shared" si="0"/>
        <v>BAVM 158 </v>
      </c>
      <c r="B13" s="5" t="str">
        <f t="shared" si="1"/>
        <v>I</v>
      </c>
      <c r="C13" s="10">
        <f t="shared" si="2"/>
        <v>49723.410100000001</v>
      </c>
      <c r="D13" s="16" t="str">
        <f t="shared" si="3"/>
        <v>vis</v>
      </c>
      <c r="E13" s="54">
        <f>VLOOKUP(C13,Active!C$21:E$972,3,FALSE)</f>
        <v>23577.069081866819</v>
      </c>
      <c r="F13" s="5" t="s">
        <v>65</v>
      </c>
      <c r="G13" s="16" t="str">
        <f t="shared" si="4"/>
        <v>49723.4101</v>
      </c>
      <c r="H13" s="10">
        <f t="shared" si="5"/>
        <v>23577</v>
      </c>
      <c r="I13" s="55" t="s">
        <v>85</v>
      </c>
      <c r="J13" s="56" t="s">
        <v>86</v>
      </c>
      <c r="K13" s="55">
        <v>23577</v>
      </c>
      <c r="L13" s="55" t="s">
        <v>87</v>
      </c>
      <c r="M13" s="56" t="s">
        <v>81</v>
      </c>
      <c r="N13" s="56" t="s">
        <v>82</v>
      </c>
      <c r="O13" s="57" t="s">
        <v>83</v>
      </c>
      <c r="P13" s="58" t="s">
        <v>84</v>
      </c>
    </row>
    <row r="14" spans="1:16" ht="12.75" customHeight="1" thickBot="1" x14ac:dyDescent="0.25">
      <c r="A14" s="10" t="str">
        <f t="shared" si="0"/>
        <v>BAVM 158 </v>
      </c>
      <c r="B14" s="5" t="str">
        <f t="shared" si="1"/>
        <v>II</v>
      </c>
      <c r="C14" s="10">
        <f t="shared" si="2"/>
        <v>49793.341399999998</v>
      </c>
      <c r="D14" s="16" t="str">
        <f t="shared" si="3"/>
        <v>vis</v>
      </c>
      <c r="E14" s="54">
        <f>VLOOKUP(C14,Active!C$21:E$972,3,FALSE)</f>
        <v>23646.57065364849</v>
      </c>
      <c r="F14" s="5" t="s">
        <v>65</v>
      </c>
      <c r="G14" s="16" t="str">
        <f t="shared" si="4"/>
        <v>49793.3414</v>
      </c>
      <c r="H14" s="10">
        <f t="shared" si="5"/>
        <v>23646.5</v>
      </c>
      <c r="I14" s="55" t="s">
        <v>88</v>
      </c>
      <c r="J14" s="56" t="s">
        <v>89</v>
      </c>
      <c r="K14" s="55">
        <v>23646.5</v>
      </c>
      <c r="L14" s="55" t="s">
        <v>90</v>
      </c>
      <c r="M14" s="56" t="s">
        <v>81</v>
      </c>
      <c r="N14" s="56" t="s">
        <v>82</v>
      </c>
      <c r="O14" s="57" t="s">
        <v>91</v>
      </c>
      <c r="P14" s="58" t="s">
        <v>84</v>
      </c>
    </row>
    <row r="15" spans="1:16" ht="12.75" customHeight="1" thickBot="1" x14ac:dyDescent="0.25">
      <c r="A15" s="10" t="str">
        <f t="shared" si="0"/>
        <v>BAVM 158 </v>
      </c>
      <c r="B15" s="5" t="str">
        <f t="shared" si="1"/>
        <v>II</v>
      </c>
      <c r="C15" s="10">
        <f t="shared" si="2"/>
        <v>50105.256800000003</v>
      </c>
      <c r="D15" s="16" t="str">
        <f t="shared" si="3"/>
        <v>vis</v>
      </c>
      <c r="E15" s="54">
        <f>VLOOKUP(C15,Active!C$21:E$972,3,FALSE)</f>
        <v>23956.569331821353</v>
      </c>
      <c r="F15" s="5" t="s">
        <v>65</v>
      </c>
      <c r="G15" s="16" t="str">
        <f t="shared" si="4"/>
        <v>50105.2568</v>
      </c>
      <c r="H15" s="10">
        <f t="shared" si="5"/>
        <v>23956.5</v>
      </c>
      <c r="I15" s="55" t="s">
        <v>92</v>
      </c>
      <c r="J15" s="56" t="s">
        <v>93</v>
      </c>
      <c r="K15" s="55">
        <v>23956.5</v>
      </c>
      <c r="L15" s="55" t="s">
        <v>94</v>
      </c>
      <c r="M15" s="56" t="s">
        <v>81</v>
      </c>
      <c r="N15" s="56" t="s">
        <v>82</v>
      </c>
      <c r="O15" s="57" t="s">
        <v>83</v>
      </c>
      <c r="P15" s="58" t="s">
        <v>84</v>
      </c>
    </row>
    <row r="16" spans="1:16" ht="12.75" customHeight="1" thickBot="1" x14ac:dyDescent="0.25">
      <c r="A16" s="10" t="str">
        <f t="shared" si="0"/>
        <v>BAVM 158 </v>
      </c>
      <c r="B16" s="5" t="str">
        <f t="shared" si="1"/>
        <v>I</v>
      </c>
      <c r="C16" s="10">
        <f t="shared" si="2"/>
        <v>50845.308299999997</v>
      </c>
      <c r="D16" s="16" t="str">
        <f t="shared" si="3"/>
        <v>vis</v>
      </c>
      <c r="E16" s="54">
        <f>VLOOKUP(C16,Active!C$21:E$972,3,FALSE)</f>
        <v>24692.073211334318</v>
      </c>
      <c r="F16" s="5" t="s">
        <v>65</v>
      </c>
      <c r="G16" s="16" t="str">
        <f t="shared" si="4"/>
        <v>50845.3083</v>
      </c>
      <c r="H16" s="10">
        <f t="shared" si="5"/>
        <v>24692</v>
      </c>
      <c r="I16" s="55" t="s">
        <v>95</v>
      </c>
      <c r="J16" s="56" t="s">
        <v>96</v>
      </c>
      <c r="K16" s="55">
        <v>24692</v>
      </c>
      <c r="L16" s="55" t="s">
        <v>97</v>
      </c>
      <c r="M16" s="56" t="s">
        <v>81</v>
      </c>
      <c r="N16" s="56" t="s">
        <v>82</v>
      </c>
      <c r="O16" s="57" t="s">
        <v>83</v>
      </c>
      <c r="P16" s="58" t="s">
        <v>84</v>
      </c>
    </row>
    <row r="17" spans="1:16" ht="12.75" customHeight="1" thickBot="1" x14ac:dyDescent="0.25">
      <c r="A17" s="10" t="str">
        <f t="shared" si="0"/>
        <v>BAVM 158 </v>
      </c>
      <c r="B17" s="5" t="str">
        <f t="shared" si="1"/>
        <v>I</v>
      </c>
      <c r="C17" s="10">
        <f t="shared" si="2"/>
        <v>50848.326099999998</v>
      </c>
      <c r="D17" s="16" t="str">
        <f t="shared" si="3"/>
        <v>vis</v>
      </c>
      <c r="E17" s="54">
        <f>VLOOKUP(C17,Active!C$21:E$972,3,FALSE)</f>
        <v>24695.072466936927</v>
      </c>
      <c r="F17" s="5" t="s">
        <v>65</v>
      </c>
      <c r="G17" s="16" t="str">
        <f t="shared" si="4"/>
        <v>50848.3261</v>
      </c>
      <c r="H17" s="10">
        <f t="shared" si="5"/>
        <v>24695</v>
      </c>
      <c r="I17" s="55" t="s">
        <v>98</v>
      </c>
      <c r="J17" s="56" t="s">
        <v>99</v>
      </c>
      <c r="K17" s="55">
        <v>24695</v>
      </c>
      <c r="L17" s="55" t="s">
        <v>100</v>
      </c>
      <c r="M17" s="56" t="s">
        <v>81</v>
      </c>
      <c r="N17" s="56" t="s">
        <v>82</v>
      </c>
      <c r="O17" s="57" t="s">
        <v>91</v>
      </c>
      <c r="P17" s="58" t="s">
        <v>84</v>
      </c>
    </row>
    <row r="18" spans="1:16" ht="12.75" customHeight="1" thickBot="1" x14ac:dyDescent="0.25">
      <c r="A18" s="10" t="str">
        <f t="shared" si="0"/>
        <v> BBS 117 </v>
      </c>
      <c r="B18" s="5" t="str">
        <f t="shared" si="1"/>
        <v>I</v>
      </c>
      <c r="C18" s="10">
        <f t="shared" si="2"/>
        <v>50859.394899999999</v>
      </c>
      <c r="D18" s="16" t="str">
        <f t="shared" si="3"/>
        <v>vis</v>
      </c>
      <c r="E18" s="54">
        <f>VLOOKUP(C18,Active!C$21:E$972,3,FALSE)</f>
        <v>24706.073249100809</v>
      </c>
      <c r="F18" s="5" t="s">
        <v>65</v>
      </c>
      <c r="G18" s="16" t="str">
        <f t="shared" si="4"/>
        <v>50859.3949</v>
      </c>
      <c r="H18" s="10">
        <f t="shared" si="5"/>
        <v>24706</v>
      </c>
      <c r="I18" s="55" t="s">
        <v>101</v>
      </c>
      <c r="J18" s="56" t="s">
        <v>102</v>
      </c>
      <c r="K18" s="55">
        <v>24706</v>
      </c>
      <c r="L18" s="55" t="s">
        <v>97</v>
      </c>
      <c r="M18" s="56" t="s">
        <v>81</v>
      </c>
      <c r="N18" s="56" t="s">
        <v>103</v>
      </c>
      <c r="O18" s="57" t="s">
        <v>104</v>
      </c>
      <c r="P18" s="57" t="s">
        <v>105</v>
      </c>
    </row>
    <row r="19" spans="1:16" ht="12.75" customHeight="1" thickBot="1" x14ac:dyDescent="0.25">
      <c r="A19" s="10" t="str">
        <f t="shared" si="0"/>
        <v>BAVM 158 </v>
      </c>
      <c r="B19" s="5" t="str">
        <f t="shared" si="1"/>
        <v>I</v>
      </c>
      <c r="C19" s="10">
        <f t="shared" si="2"/>
        <v>51176.341999999997</v>
      </c>
      <c r="D19" s="16" t="str">
        <f t="shared" si="3"/>
        <v>vis</v>
      </c>
      <c r="E19" s="54">
        <f>VLOOKUP(C19,Active!C$21:E$972,3,FALSE)</f>
        <v>25021.072707449835</v>
      </c>
      <c r="F19" s="5" t="s">
        <v>65</v>
      </c>
      <c r="G19" s="16" t="str">
        <f t="shared" si="4"/>
        <v>51176.3420</v>
      </c>
      <c r="H19" s="10">
        <f t="shared" si="5"/>
        <v>25021</v>
      </c>
      <c r="I19" s="55" t="s">
        <v>106</v>
      </c>
      <c r="J19" s="56" t="s">
        <v>107</v>
      </c>
      <c r="K19" s="55">
        <v>25021</v>
      </c>
      <c r="L19" s="55" t="s">
        <v>108</v>
      </c>
      <c r="M19" s="56" t="s">
        <v>81</v>
      </c>
      <c r="N19" s="56" t="s">
        <v>82</v>
      </c>
      <c r="O19" s="57" t="s">
        <v>91</v>
      </c>
      <c r="P19" s="58" t="s">
        <v>84</v>
      </c>
    </row>
    <row r="20" spans="1:16" ht="12.75" customHeight="1" thickBot="1" x14ac:dyDescent="0.25">
      <c r="A20" s="10" t="str">
        <f t="shared" si="0"/>
        <v>BAVM 158 </v>
      </c>
      <c r="B20" s="5" t="str">
        <f t="shared" si="1"/>
        <v>I</v>
      </c>
      <c r="C20" s="10">
        <f t="shared" si="2"/>
        <v>52313.332799999996</v>
      </c>
      <c r="D20" s="16" t="str">
        <f t="shared" si="3"/>
        <v>vis</v>
      </c>
      <c r="E20" s="54">
        <f>VLOOKUP(C20,Active!C$21:E$972,3,FALSE)</f>
        <v>26151.076692808361</v>
      </c>
      <c r="F20" s="5" t="s">
        <v>65</v>
      </c>
      <c r="G20" s="16" t="str">
        <f t="shared" si="4"/>
        <v>52313.3328</v>
      </c>
      <c r="H20" s="10">
        <f t="shared" si="5"/>
        <v>26151</v>
      </c>
      <c r="I20" s="55" t="s">
        <v>113</v>
      </c>
      <c r="J20" s="56" t="s">
        <v>114</v>
      </c>
      <c r="K20" s="55">
        <v>26151</v>
      </c>
      <c r="L20" s="55" t="s">
        <v>115</v>
      </c>
      <c r="M20" s="56" t="s">
        <v>81</v>
      </c>
      <c r="N20" s="56" t="s">
        <v>65</v>
      </c>
      <c r="O20" s="57" t="s">
        <v>91</v>
      </c>
      <c r="P20" s="58" t="s">
        <v>84</v>
      </c>
    </row>
    <row r="21" spans="1:16" ht="12.75" customHeight="1" thickBot="1" x14ac:dyDescent="0.25">
      <c r="A21" s="10" t="str">
        <f t="shared" si="0"/>
        <v>IBVS 5378 </v>
      </c>
      <c r="B21" s="5" t="str">
        <f t="shared" si="1"/>
        <v>I</v>
      </c>
      <c r="C21" s="10">
        <f t="shared" si="2"/>
        <v>52566.892599999999</v>
      </c>
      <c r="D21" s="16" t="str">
        <f t="shared" si="3"/>
        <v>vis</v>
      </c>
      <c r="E21" s="54">
        <f>VLOOKUP(C21,Active!C$21:E$972,3,FALSE)</f>
        <v>26403.078366460177</v>
      </c>
      <c r="F21" s="5" t="s">
        <v>65</v>
      </c>
      <c r="G21" s="16" t="str">
        <f t="shared" si="4"/>
        <v>52566.8926</v>
      </c>
      <c r="H21" s="10">
        <f t="shared" si="5"/>
        <v>26403</v>
      </c>
      <c r="I21" s="55" t="s">
        <v>116</v>
      </c>
      <c r="J21" s="56" t="s">
        <v>117</v>
      </c>
      <c r="K21" s="55">
        <v>26403</v>
      </c>
      <c r="L21" s="55" t="s">
        <v>118</v>
      </c>
      <c r="M21" s="56" t="s">
        <v>81</v>
      </c>
      <c r="N21" s="56" t="s">
        <v>103</v>
      </c>
      <c r="O21" s="57" t="s">
        <v>119</v>
      </c>
      <c r="P21" s="58" t="s">
        <v>120</v>
      </c>
    </row>
    <row r="22" spans="1:16" ht="12.75" customHeight="1" thickBot="1" x14ac:dyDescent="0.25">
      <c r="A22" s="10" t="str">
        <f t="shared" si="0"/>
        <v> BBS 129 </v>
      </c>
      <c r="B22" s="5" t="str">
        <f t="shared" si="1"/>
        <v>II</v>
      </c>
      <c r="C22" s="10">
        <f t="shared" si="2"/>
        <v>52719.3295</v>
      </c>
      <c r="D22" s="16" t="str">
        <f t="shared" si="3"/>
        <v>vis</v>
      </c>
      <c r="E22" s="54">
        <f>VLOOKUP(C22,Active!C$21:E$972,3,FALSE)</f>
        <v>26554.578540881728</v>
      </c>
      <c r="F22" s="5" t="s">
        <v>65</v>
      </c>
      <c r="G22" s="16" t="str">
        <f t="shared" si="4"/>
        <v>52719.3295</v>
      </c>
      <c r="H22" s="10">
        <f t="shared" si="5"/>
        <v>26554.5</v>
      </c>
      <c r="I22" s="55" t="s">
        <v>126</v>
      </c>
      <c r="J22" s="56" t="s">
        <v>127</v>
      </c>
      <c r="K22" s="55">
        <v>26554.5</v>
      </c>
      <c r="L22" s="55" t="s">
        <v>128</v>
      </c>
      <c r="M22" s="56" t="s">
        <v>81</v>
      </c>
      <c r="N22" s="56" t="s">
        <v>103</v>
      </c>
      <c r="O22" s="57" t="s">
        <v>104</v>
      </c>
      <c r="P22" s="57" t="s">
        <v>129</v>
      </c>
    </row>
    <row r="23" spans="1:16" ht="12.75" customHeight="1" thickBot="1" x14ac:dyDescent="0.25">
      <c r="A23" s="10" t="str">
        <f t="shared" si="0"/>
        <v>BAVM 172 </v>
      </c>
      <c r="B23" s="5" t="str">
        <f t="shared" si="1"/>
        <v>II</v>
      </c>
      <c r="C23" s="10">
        <f t="shared" si="2"/>
        <v>53055.394999999997</v>
      </c>
      <c r="D23" s="16" t="str">
        <f t="shared" si="3"/>
        <v>vis</v>
      </c>
      <c r="E23" s="54">
        <f>VLOOKUP(C23,Active!C$21:E$972,3,FALSE)</f>
        <v>26888.578916558912</v>
      </c>
      <c r="F23" s="5" t="s">
        <v>65</v>
      </c>
      <c r="G23" s="16" t="str">
        <f t="shared" si="4"/>
        <v>53055.3950</v>
      </c>
      <c r="H23" s="10">
        <f t="shared" si="5"/>
        <v>26888.5</v>
      </c>
      <c r="I23" s="55" t="s">
        <v>130</v>
      </c>
      <c r="J23" s="56" t="s">
        <v>131</v>
      </c>
      <c r="K23" s="55">
        <v>26888.5</v>
      </c>
      <c r="L23" s="55" t="s">
        <v>132</v>
      </c>
      <c r="M23" s="56" t="s">
        <v>81</v>
      </c>
      <c r="N23" s="56" t="s">
        <v>133</v>
      </c>
      <c r="O23" s="57" t="s">
        <v>91</v>
      </c>
      <c r="P23" s="58" t="s">
        <v>134</v>
      </c>
    </row>
    <row r="24" spans="1:16" ht="12.75" customHeight="1" thickBot="1" x14ac:dyDescent="0.25">
      <c r="A24" s="10" t="str">
        <f t="shared" si="0"/>
        <v>BAVM 178 </v>
      </c>
      <c r="B24" s="5" t="str">
        <f t="shared" si="1"/>
        <v>I</v>
      </c>
      <c r="C24" s="10">
        <f t="shared" si="2"/>
        <v>53655.584999999999</v>
      </c>
      <c r="D24" s="16" t="str">
        <f t="shared" si="3"/>
        <v>vis</v>
      </c>
      <c r="E24" s="54">
        <f>VLOOKUP(C24,Active!C$21:E$972,3,FALSE)</f>
        <v>27485.080745749034</v>
      </c>
      <c r="F24" s="5" t="s">
        <v>65</v>
      </c>
      <c r="G24" s="16" t="str">
        <f t="shared" si="4"/>
        <v>53655.5850</v>
      </c>
      <c r="H24" s="10">
        <f t="shared" si="5"/>
        <v>27485</v>
      </c>
      <c r="I24" s="55" t="s">
        <v>135</v>
      </c>
      <c r="J24" s="56" t="s">
        <v>136</v>
      </c>
      <c r="K24" s="55" t="s">
        <v>137</v>
      </c>
      <c r="L24" s="55" t="s">
        <v>138</v>
      </c>
      <c r="M24" s="56" t="s">
        <v>139</v>
      </c>
      <c r="N24" s="56" t="s">
        <v>82</v>
      </c>
      <c r="O24" s="57" t="s">
        <v>140</v>
      </c>
      <c r="P24" s="58" t="s">
        <v>141</v>
      </c>
    </row>
    <row r="25" spans="1:16" ht="12.75" customHeight="1" thickBot="1" x14ac:dyDescent="0.25">
      <c r="A25" s="10" t="str">
        <f t="shared" si="0"/>
        <v>IBVS 5870 </v>
      </c>
      <c r="B25" s="5" t="str">
        <f t="shared" si="1"/>
        <v>I</v>
      </c>
      <c r="C25" s="10">
        <f t="shared" si="2"/>
        <v>54474.620699999999</v>
      </c>
      <c r="D25" s="16" t="str">
        <f t="shared" si="3"/>
        <v>vis</v>
      </c>
      <c r="E25" s="54">
        <f>VLOOKUP(C25,Active!C$21:E$972,3,FALSE)</f>
        <v>28299.083466924007</v>
      </c>
      <c r="F25" s="5" t="s">
        <v>65</v>
      </c>
      <c r="G25" s="16" t="str">
        <f t="shared" si="4"/>
        <v>54474.6207</v>
      </c>
      <c r="H25" s="10">
        <f t="shared" si="5"/>
        <v>28299</v>
      </c>
      <c r="I25" s="55" t="s">
        <v>148</v>
      </c>
      <c r="J25" s="56" t="s">
        <v>149</v>
      </c>
      <c r="K25" s="55" t="s">
        <v>150</v>
      </c>
      <c r="L25" s="55" t="s">
        <v>151</v>
      </c>
      <c r="M25" s="56" t="s">
        <v>139</v>
      </c>
      <c r="N25" s="56" t="s">
        <v>65</v>
      </c>
      <c r="O25" s="57" t="s">
        <v>119</v>
      </c>
      <c r="P25" s="58" t="s">
        <v>152</v>
      </c>
    </row>
    <row r="26" spans="1:16" ht="12.75" customHeight="1" thickBot="1" x14ac:dyDescent="0.25">
      <c r="A26" s="10" t="str">
        <f t="shared" si="0"/>
        <v>BAVM 201 </v>
      </c>
      <c r="B26" s="5" t="str">
        <f t="shared" si="1"/>
        <v>I</v>
      </c>
      <c r="C26" s="10">
        <f t="shared" si="2"/>
        <v>54476.635199999997</v>
      </c>
      <c r="D26" s="16" t="str">
        <f t="shared" si="3"/>
        <v>vis</v>
      </c>
      <c r="E26" s="54">
        <f>VLOOKUP(C26,Active!C$21:E$972,3,FALSE)</f>
        <v>28301.085587810565</v>
      </c>
      <c r="F26" s="5" t="s">
        <v>65</v>
      </c>
      <c r="G26" s="16" t="str">
        <f t="shared" si="4"/>
        <v>54476.6352</v>
      </c>
      <c r="H26" s="10">
        <f t="shared" si="5"/>
        <v>28301</v>
      </c>
      <c r="I26" s="55" t="s">
        <v>153</v>
      </c>
      <c r="J26" s="56" t="s">
        <v>154</v>
      </c>
      <c r="K26" s="55" t="s">
        <v>155</v>
      </c>
      <c r="L26" s="55" t="s">
        <v>156</v>
      </c>
      <c r="M26" s="56" t="s">
        <v>139</v>
      </c>
      <c r="N26" s="56" t="s">
        <v>133</v>
      </c>
      <c r="O26" s="57" t="s">
        <v>91</v>
      </c>
      <c r="P26" s="58" t="s">
        <v>157</v>
      </c>
    </row>
    <row r="27" spans="1:16" ht="12.75" customHeight="1" thickBot="1" x14ac:dyDescent="0.25">
      <c r="A27" s="10" t="str">
        <f t="shared" si="0"/>
        <v>IBVS 5870 </v>
      </c>
      <c r="B27" s="5" t="str">
        <f t="shared" si="1"/>
        <v>I</v>
      </c>
      <c r="C27" s="10">
        <f t="shared" si="2"/>
        <v>54498.769699999997</v>
      </c>
      <c r="D27" s="16" t="str">
        <f t="shared" si="3"/>
        <v>vis</v>
      </c>
      <c r="E27" s="54">
        <f>VLOOKUP(C27,Active!C$21:E$972,3,FALSE)</f>
        <v>28323.084071187845</v>
      </c>
      <c r="F27" s="5" t="s">
        <v>65</v>
      </c>
      <c r="G27" s="16" t="str">
        <f t="shared" si="4"/>
        <v>54498.7697</v>
      </c>
      <c r="H27" s="10">
        <f t="shared" si="5"/>
        <v>28323</v>
      </c>
      <c r="I27" s="55" t="s">
        <v>158</v>
      </c>
      <c r="J27" s="56" t="s">
        <v>159</v>
      </c>
      <c r="K27" s="55" t="s">
        <v>160</v>
      </c>
      <c r="L27" s="55" t="s">
        <v>161</v>
      </c>
      <c r="M27" s="56" t="s">
        <v>139</v>
      </c>
      <c r="N27" s="56" t="s">
        <v>65</v>
      </c>
      <c r="O27" s="57" t="s">
        <v>119</v>
      </c>
      <c r="P27" s="58" t="s">
        <v>152</v>
      </c>
    </row>
    <row r="28" spans="1:16" ht="12.75" customHeight="1" thickBot="1" x14ac:dyDescent="0.25">
      <c r="A28" s="10" t="str">
        <f t="shared" si="0"/>
        <v>IBVS 5837 </v>
      </c>
      <c r="B28" s="5" t="str">
        <f t="shared" si="1"/>
        <v>II</v>
      </c>
      <c r="C28" s="10">
        <f t="shared" si="2"/>
        <v>54504.303800000002</v>
      </c>
      <c r="D28" s="16" t="str">
        <f t="shared" si="3"/>
        <v>vis</v>
      </c>
      <c r="E28" s="54">
        <f>VLOOKUP(C28,Active!C$21:E$972,3,FALSE)</f>
        <v>28328.58416411329</v>
      </c>
      <c r="F28" s="5" t="s">
        <v>65</v>
      </c>
      <c r="G28" s="16" t="str">
        <f t="shared" si="4"/>
        <v>54504.3038</v>
      </c>
      <c r="H28" s="10">
        <f t="shared" si="5"/>
        <v>28328.5</v>
      </c>
      <c r="I28" s="55" t="s">
        <v>162</v>
      </c>
      <c r="J28" s="56" t="s">
        <v>163</v>
      </c>
      <c r="K28" s="55" t="s">
        <v>164</v>
      </c>
      <c r="L28" s="55" t="s">
        <v>165</v>
      </c>
      <c r="M28" s="56" t="s">
        <v>139</v>
      </c>
      <c r="N28" s="56" t="s">
        <v>65</v>
      </c>
      <c r="O28" s="57" t="s">
        <v>166</v>
      </c>
      <c r="P28" s="58" t="s">
        <v>167</v>
      </c>
    </row>
    <row r="29" spans="1:16" ht="12.75" customHeight="1" thickBot="1" x14ac:dyDescent="0.25">
      <c r="A29" s="10" t="str">
        <f t="shared" si="0"/>
        <v>IBVS 5894 </v>
      </c>
      <c r="B29" s="5" t="str">
        <f t="shared" si="1"/>
        <v>II</v>
      </c>
      <c r="C29" s="10">
        <f t="shared" si="2"/>
        <v>54887.661500000002</v>
      </c>
      <c r="D29" s="16" t="str">
        <f t="shared" si="3"/>
        <v>vis</v>
      </c>
      <c r="E29" s="54">
        <f>VLOOKUP(C29,Active!C$21:E$972,3,FALSE)</f>
        <v>28709.586128964613</v>
      </c>
      <c r="F29" s="5" t="s">
        <v>65</v>
      </c>
      <c r="G29" s="16" t="str">
        <f t="shared" si="4"/>
        <v>54887.6615</v>
      </c>
      <c r="H29" s="10">
        <f t="shared" si="5"/>
        <v>28709.5</v>
      </c>
      <c r="I29" s="55" t="s">
        <v>173</v>
      </c>
      <c r="J29" s="56" t="s">
        <v>174</v>
      </c>
      <c r="K29" s="55" t="s">
        <v>175</v>
      </c>
      <c r="L29" s="55" t="s">
        <v>176</v>
      </c>
      <c r="M29" s="56" t="s">
        <v>139</v>
      </c>
      <c r="N29" s="56" t="s">
        <v>65</v>
      </c>
      <c r="O29" s="57" t="s">
        <v>166</v>
      </c>
      <c r="P29" s="58" t="s">
        <v>177</v>
      </c>
    </row>
    <row r="30" spans="1:16" ht="12.75" customHeight="1" thickBot="1" x14ac:dyDescent="0.25">
      <c r="A30" s="10" t="str">
        <f t="shared" si="0"/>
        <v>BAVM 214 </v>
      </c>
      <c r="B30" s="5" t="str">
        <f t="shared" si="1"/>
        <v>I</v>
      </c>
      <c r="C30" s="10">
        <f t="shared" si="2"/>
        <v>55244.352899999998</v>
      </c>
      <c r="D30" s="16" t="str">
        <f t="shared" si="3"/>
        <v>vis</v>
      </c>
      <c r="E30" s="54">
        <f>VLOOKUP(C30,Active!C$21:E$972,3,FALSE)</f>
        <v>29064.085658374272</v>
      </c>
      <c r="F30" s="5" t="s">
        <v>65</v>
      </c>
      <c r="G30" s="16" t="str">
        <f t="shared" si="4"/>
        <v>55244.3529</v>
      </c>
      <c r="H30" s="10">
        <f t="shared" si="5"/>
        <v>29064</v>
      </c>
      <c r="I30" s="55" t="s">
        <v>178</v>
      </c>
      <c r="J30" s="56" t="s">
        <v>179</v>
      </c>
      <c r="K30" s="55" t="s">
        <v>180</v>
      </c>
      <c r="L30" s="55" t="s">
        <v>181</v>
      </c>
      <c r="M30" s="56" t="s">
        <v>139</v>
      </c>
      <c r="N30" s="56" t="s">
        <v>133</v>
      </c>
      <c r="O30" s="57" t="s">
        <v>91</v>
      </c>
      <c r="P30" s="58" t="s">
        <v>182</v>
      </c>
    </row>
    <row r="31" spans="1:16" ht="12.75" customHeight="1" thickBot="1" x14ac:dyDescent="0.25">
      <c r="A31" s="10" t="str">
        <f t="shared" si="0"/>
        <v>BAVM 215 </v>
      </c>
      <c r="B31" s="5" t="str">
        <f t="shared" si="1"/>
        <v>I</v>
      </c>
      <c r="C31" s="10">
        <f t="shared" si="2"/>
        <v>55578.407500000001</v>
      </c>
      <c r="D31" s="16" t="str">
        <f t="shared" si="3"/>
        <v>vis</v>
      </c>
      <c r="E31" s="54">
        <f>VLOOKUP(C31,Active!C$21:E$972,3,FALSE)</f>
        <v>29396.087491042883</v>
      </c>
      <c r="F31" s="5" t="s">
        <v>65</v>
      </c>
      <c r="G31" s="16" t="str">
        <f t="shared" si="4"/>
        <v>55578.4075</v>
      </c>
      <c r="H31" s="10">
        <f t="shared" si="5"/>
        <v>29396</v>
      </c>
      <c r="I31" s="55" t="s">
        <v>183</v>
      </c>
      <c r="J31" s="56" t="s">
        <v>184</v>
      </c>
      <c r="K31" s="55" t="s">
        <v>185</v>
      </c>
      <c r="L31" s="55" t="s">
        <v>186</v>
      </c>
      <c r="M31" s="56" t="s">
        <v>139</v>
      </c>
      <c r="N31" s="56" t="s">
        <v>133</v>
      </c>
      <c r="O31" s="57" t="s">
        <v>91</v>
      </c>
      <c r="P31" s="58" t="s">
        <v>187</v>
      </c>
    </row>
    <row r="32" spans="1:16" ht="12.75" customHeight="1" thickBot="1" x14ac:dyDescent="0.25">
      <c r="A32" s="10" t="str">
        <f t="shared" si="0"/>
        <v>IBVS 6011 </v>
      </c>
      <c r="B32" s="5" t="str">
        <f t="shared" si="1"/>
        <v>II</v>
      </c>
      <c r="C32" s="10">
        <f t="shared" si="2"/>
        <v>55894.852099999996</v>
      </c>
      <c r="D32" s="16" t="str">
        <f t="shared" si="3"/>
        <v>vis</v>
      </c>
      <c r="E32" s="54">
        <f>VLOOKUP(C32,Active!C$21:E$972,3,FALSE)</f>
        <v>29710.587537257135</v>
      </c>
      <c r="F32" s="5" t="s">
        <v>65</v>
      </c>
      <c r="G32" s="16" t="str">
        <f t="shared" si="4"/>
        <v>55894.8521</v>
      </c>
      <c r="H32" s="10">
        <f t="shared" si="5"/>
        <v>29710.5</v>
      </c>
      <c r="I32" s="55" t="s">
        <v>188</v>
      </c>
      <c r="J32" s="56" t="s">
        <v>189</v>
      </c>
      <c r="K32" s="55" t="s">
        <v>190</v>
      </c>
      <c r="L32" s="55" t="s">
        <v>191</v>
      </c>
      <c r="M32" s="56" t="s">
        <v>139</v>
      </c>
      <c r="N32" s="56" t="s">
        <v>65</v>
      </c>
      <c r="O32" s="57" t="s">
        <v>166</v>
      </c>
      <c r="P32" s="58" t="s">
        <v>192</v>
      </c>
    </row>
    <row r="33" spans="1:16" ht="12.75" customHeight="1" thickBot="1" x14ac:dyDescent="0.25">
      <c r="A33" s="10" t="str">
        <f t="shared" si="0"/>
        <v>BAVM 234 </v>
      </c>
      <c r="B33" s="5" t="str">
        <f t="shared" si="1"/>
        <v>II</v>
      </c>
      <c r="C33" s="10">
        <f t="shared" si="2"/>
        <v>56643.455499999996</v>
      </c>
      <c r="D33" s="16" t="str">
        <f t="shared" si="3"/>
        <v>vis</v>
      </c>
      <c r="E33" s="54">
        <f>VLOOKUP(C33,Active!C$21:E$972,3,FALSE)</f>
        <v>30454.590765298159</v>
      </c>
      <c r="F33" s="5" t="s">
        <v>65</v>
      </c>
      <c r="G33" s="16" t="str">
        <f t="shared" si="4"/>
        <v>56643.4555</v>
      </c>
      <c r="H33" s="10">
        <f t="shared" si="5"/>
        <v>30454.5</v>
      </c>
      <c r="I33" s="55" t="s">
        <v>193</v>
      </c>
      <c r="J33" s="56" t="s">
        <v>194</v>
      </c>
      <c r="K33" s="55" t="s">
        <v>195</v>
      </c>
      <c r="L33" s="55" t="s">
        <v>196</v>
      </c>
      <c r="M33" s="56" t="s">
        <v>139</v>
      </c>
      <c r="N33" s="56" t="s">
        <v>133</v>
      </c>
      <c r="O33" s="57" t="s">
        <v>91</v>
      </c>
      <c r="P33" s="58" t="s">
        <v>197</v>
      </c>
    </row>
    <row r="34" spans="1:16" ht="12.75" customHeight="1" thickBot="1" x14ac:dyDescent="0.25">
      <c r="A34" s="10" t="str">
        <f t="shared" si="0"/>
        <v>BAVM 60 </v>
      </c>
      <c r="B34" s="5" t="str">
        <f t="shared" si="1"/>
        <v>I</v>
      </c>
      <c r="C34" s="10">
        <f t="shared" si="2"/>
        <v>48273.506000000001</v>
      </c>
      <c r="D34" s="16" t="str">
        <f t="shared" si="3"/>
        <v>vis</v>
      </c>
      <c r="E34" s="54">
        <f>VLOOKUP(C34,Active!C$21:E$972,3,FALSE)</f>
        <v>22136.074650436352</v>
      </c>
      <c r="F34" s="5" t="s">
        <v>65</v>
      </c>
      <c r="G34" s="16" t="str">
        <f t="shared" si="4"/>
        <v>48273.506</v>
      </c>
      <c r="H34" s="10">
        <f t="shared" si="5"/>
        <v>22136</v>
      </c>
      <c r="I34" s="55" t="s">
        <v>73</v>
      </c>
      <c r="J34" s="56" t="s">
        <v>74</v>
      </c>
      <c r="K34" s="55">
        <v>22136</v>
      </c>
      <c r="L34" s="55" t="s">
        <v>75</v>
      </c>
      <c r="M34" s="56" t="s">
        <v>67</v>
      </c>
      <c r="N34" s="56"/>
      <c r="O34" s="57" t="s">
        <v>76</v>
      </c>
      <c r="P34" s="58" t="s">
        <v>77</v>
      </c>
    </row>
    <row r="35" spans="1:16" ht="12.75" customHeight="1" thickBot="1" x14ac:dyDescent="0.25">
      <c r="A35" s="10" t="str">
        <f t="shared" si="0"/>
        <v> BBS 127 </v>
      </c>
      <c r="B35" s="5" t="str">
        <f t="shared" si="1"/>
        <v>I</v>
      </c>
      <c r="C35" s="10">
        <f t="shared" si="2"/>
        <v>52308.300199999998</v>
      </c>
      <c r="D35" s="16" t="str">
        <f t="shared" si="3"/>
        <v>vis</v>
      </c>
      <c r="E35" s="54">
        <f>VLOOKUP(C35,Active!C$21:E$972,3,FALSE)</f>
        <v>26146.075018162697</v>
      </c>
      <c r="F35" s="5" t="s">
        <v>65</v>
      </c>
      <c r="G35" s="16" t="str">
        <f t="shared" si="4"/>
        <v>52308.3002</v>
      </c>
      <c r="H35" s="10">
        <f t="shared" si="5"/>
        <v>26146</v>
      </c>
      <c r="I35" s="55" t="s">
        <v>109</v>
      </c>
      <c r="J35" s="56" t="s">
        <v>110</v>
      </c>
      <c r="K35" s="55">
        <v>26146</v>
      </c>
      <c r="L35" s="55" t="s">
        <v>111</v>
      </c>
      <c r="M35" s="56" t="s">
        <v>81</v>
      </c>
      <c r="N35" s="56" t="s">
        <v>103</v>
      </c>
      <c r="O35" s="57" t="s">
        <v>104</v>
      </c>
      <c r="P35" s="57" t="s">
        <v>112</v>
      </c>
    </row>
    <row r="36" spans="1:16" ht="12.75" customHeight="1" thickBot="1" x14ac:dyDescent="0.25">
      <c r="A36" s="10" t="str">
        <f t="shared" si="0"/>
        <v>IBVS 5493 </v>
      </c>
      <c r="B36" s="5" t="str">
        <f t="shared" si="1"/>
        <v>I</v>
      </c>
      <c r="C36" s="10">
        <f t="shared" si="2"/>
        <v>52694.677300000003</v>
      </c>
      <c r="D36" s="16" t="str">
        <f t="shared" si="3"/>
        <v>vis</v>
      </c>
      <c r="E36" s="54" t="e">
        <f>VLOOKUP(C36,Active!C$21:E$972,3,FALSE)</f>
        <v>#N/A</v>
      </c>
      <c r="F36" s="5" t="s">
        <v>65</v>
      </c>
      <c r="G36" s="16" t="str">
        <f t="shared" si="4"/>
        <v>52694.6773</v>
      </c>
      <c r="H36" s="10">
        <f t="shared" si="5"/>
        <v>26530</v>
      </c>
      <c r="I36" s="55" t="s">
        <v>121</v>
      </c>
      <c r="J36" s="56" t="s">
        <v>122</v>
      </c>
      <c r="K36" s="55">
        <v>26530</v>
      </c>
      <c r="L36" s="55" t="s">
        <v>123</v>
      </c>
      <c r="M36" s="56" t="s">
        <v>81</v>
      </c>
      <c r="N36" s="56" t="s">
        <v>103</v>
      </c>
      <c r="O36" s="57" t="s">
        <v>124</v>
      </c>
      <c r="P36" s="58" t="s">
        <v>125</v>
      </c>
    </row>
    <row r="37" spans="1:16" ht="12.75" customHeight="1" thickBot="1" x14ac:dyDescent="0.25">
      <c r="A37" s="10" t="str">
        <f t="shared" si="0"/>
        <v>VSB 46 </v>
      </c>
      <c r="B37" s="5" t="str">
        <f t="shared" si="1"/>
        <v>I</v>
      </c>
      <c r="C37" s="10">
        <f t="shared" si="2"/>
        <v>54417.266900000002</v>
      </c>
      <c r="D37" s="16" t="str">
        <f t="shared" si="3"/>
        <v>vis</v>
      </c>
      <c r="E37" s="54">
        <f>VLOOKUP(C37,Active!C$21:E$972,3,FALSE)</f>
        <v>28242.082106336522</v>
      </c>
      <c r="F37" s="5" t="s">
        <v>65</v>
      </c>
      <c r="G37" s="16" t="str">
        <f t="shared" si="4"/>
        <v>54417.2669</v>
      </c>
      <c r="H37" s="10">
        <f t="shared" si="5"/>
        <v>28242</v>
      </c>
      <c r="I37" s="55" t="s">
        <v>142</v>
      </c>
      <c r="J37" s="56" t="s">
        <v>143</v>
      </c>
      <c r="K37" s="55" t="s">
        <v>144</v>
      </c>
      <c r="L37" s="55" t="s">
        <v>145</v>
      </c>
      <c r="M37" s="56" t="s">
        <v>139</v>
      </c>
      <c r="N37" s="56" t="s">
        <v>65</v>
      </c>
      <c r="O37" s="57" t="s">
        <v>146</v>
      </c>
      <c r="P37" s="58" t="s">
        <v>147</v>
      </c>
    </row>
    <row r="38" spans="1:16" ht="12.75" customHeight="1" thickBot="1" x14ac:dyDescent="0.25">
      <c r="A38" s="10" t="str">
        <f t="shared" si="0"/>
        <v>BAVM 203 </v>
      </c>
      <c r="B38" s="5" t="str">
        <f t="shared" si="1"/>
        <v>I</v>
      </c>
      <c r="C38" s="10">
        <f t="shared" si="2"/>
        <v>54809.680099999998</v>
      </c>
      <c r="D38" s="16" t="str">
        <f t="shared" si="3"/>
        <v>vis</v>
      </c>
      <c r="E38" s="54">
        <f>VLOOKUP(C38,Active!C$21:E$972,3,FALSE)</f>
        <v>28632.083925091159</v>
      </c>
      <c r="F38" s="5" t="s">
        <v>65</v>
      </c>
      <c r="G38" s="16" t="str">
        <f t="shared" si="4"/>
        <v>54809.6801</v>
      </c>
      <c r="H38" s="10">
        <f t="shared" si="5"/>
        <v>28632</v>
      </c>
      <c r="I38" s="55" t="s">
        <v>168</v>
      </c>
      <c r="J38" s="56" t="s">
        <v>169</v>
      </c>
      <c r="K38" s="55" t="s">
        <v>170</v>
      </c>
      <c r="L38" s="55" t="s">
        <v>171</v>
      </c>
      <c r="M38" s="56" t="s">
        <v>139</v>
      </c>
      <c r="N38" s="56" t="s">
        <v>133</v>
      </c>
      <c r="O38" s="57" t="s">
        <v>91</v>
      </c>
      <c r="P38" s="58" t="s">
        <v>172</v>
      </c>
    </row>
    <row r="39" spans="1:16" x14ac:dyDescent="0.2">
      <c r="B39" s="5"/>
      <c r="F39" s="5"/>
    </row>
    <row r="40" spans="1:16" x14ac:dyDescent="0.2">
      <c r="B40" s="5"/>
      <c r="F40" s="5"/>
    </row>
    <row r="41" spans="1:16" x14ac:dyDescent="0.2">
      <c r="B41" s="5"/>
      <c r="F41" s="5"/>
    </row>
    <row r="42" spans="1:16" x14ac:dyDescent="0.2">
      <c r="B42" s="5"/>
      <c r="F42" s="5"/>
    </row>
    <row r="43" spans="1:16" x14ac:dyDescent="0.2">
      <c r="B43" s="5"/>
      <c r="F43" s="5"/>
    </row>
    <row r="44" spans="1:16" x14ac:dyDescent="0.2">
      <c r="B44" s="5"/>
      <c r="F44" s="5"/>
    </row>
    <row r="45" spans="1:16" x14ac:dyDescent="0.2">
      <c r="B45" s="5"/>
      <c r="F45" s="5"/>
    </row>
    <row r="46" spans="1:16" x14ac:dyDescent="0.2">
      <c r="B46" s="5"/>
      <c r="F46" s="5"/>
    </row>
    <row r="47" spans="1:16" x14ac:dyDescent="0.2">
      <c r="B47" s="5"/>
      <c r="F47" s="5"/>
    </row>
    <row r="48" spans="1:16" x14ac:dyDescent="0.2">
      <c r="B48" s="5"/>
      <c r="F48" s="5"/>
    </row>
    <row r="49" spans="2:6" x14ac:dyDescent="0.2">
      <c r="B49" s="5"/>
      <c r="F49" s="5"/>
    </row>
    <row r="50" spans="2:6" x14ac:dyDescent="0.2">
      <c r="B50" s="5"/>
      <c r="F50" s="5"/>
    </row>
    <row r="51" spans="2:6" x14ac:dyDescent="0.2">
      <c r="B51" s="5"/>
      <c r="F51" s="5"/>
    </row>
    <row r="52" spans="2:6" x14ac:dyDescent="0.2">
      <c r="B52" s="5"/>
      <c r="F52" s="5"/>
    </row>
    <row r="53" spans="2:6" x14ac:dyDescent="0.2">
      <c r="B53" s="5"/>
      <c r="F53" s="5"/>
    </row>
    <row r="54" spans="2:6" x14ac:dyDescent="0.2">
      <c r="B54" s="5"/>
      <c r="F54" s="5"/>
    </row>
    <row r="55" spans="2:6" x14ac:dyDescent="0.2">
      <c r="B55" s="5"/>
      <c r="F55" s="5"/>
    </row>
    <row r="56" spans="2:6" x14ac:dyDescent="0.2">
      <c r="B56" s="5"/>
      <c r="F56" s="5"/>
    </row>
    <row r="57" spans="2:6" x14ac:dyDescent="0.2">
      <c r="B57" s="5"/>
      <c r="F57" s="5"/>
    </row>
    <row r="58" spans="2:6" x14ac:dyDescent="0.2">
      <c r="B58" s="5"/>
      <c r="F58" s="5"/>
    </row>
    <row r="59" spans="2:6" x14ac:dyDescent="0.2">
      <c r="B59" s="5"/>
      <c r="F59" s="5"/>
    </row>
    <row r="60" spans="2:6" x14ac:dyDescent="0.2">
      <c r="B60" s="5"/>
      <c r="F60" s="5"/>
    </row>
    <row r="61" spans="2:6" x14ac:dyDescent="0.2">
      <c r="B61" s="5"/>
      <c r="F61" s="5"/>
    </row>
    <row r="62" spans="2:6" x14ac:dyDescent="0.2">
      <c r="B62" s="5"/>
      <c r="F62" s="5"/>
    </row>
    <row r="63" spans="2:6" x14ac:dyDescent="0.2">
      <c r="B63" s="5"/>
      <c r="F63" s="5"/>
    </row>
    <row r="64" spans="2:6" x14ac:dyDescent="0.2">
      <c r="B64" s="5"/>
      <c r="F64" s="5"/>
    </row>
    <row r="65" spans="2:6" x14ac:dyDescent="0.2">
      <c r="B65" s="5"/>
      <c r="F65" s="5"/>
    </row>
    <row r="66" spans="2:6" x14ac:dyDescent="0.2">
      <c r="B66" s="5"/>
      <c r="F66" s="5"/>
    </row>
    <row r="67" spans="2:6" x14ac:dyDescent="0.2">
      <c r="B67" s="5"/>
      <c r="F67" s="5"/>
    </row>
    <row r="68" spans="2:6" x14ac:dyDescent="0.2">
      <c r="B68" s="5"/>
      <c r="F68" s="5"/>
    </row>
    <row r="69" spans="2:6" x14ac:dyDescent="0.2">
      <c r="B69" s="5"/>
      <c r="F69" s="5"/>
    </row>
    <row r="70" spans="2:6" x14ac:dyDescent="0.2">
      <c r="B70" s="5"/>
      <c r="F70" s="5"/>
    </row>
    <row r="71" spans="2:6" x14ac:dyDescent="0.2">
      <c r="B71" s="5"/>
      <c r="F71" s="5"/>
    </row>
    <row r="72" spans="2:6" x14ac:dyDescent="0.2">
      <c r="B72" s="5"/>
      <c r="F72" s="5"/>
    </row>
    <row r="73" spans="2:6" x14ac:dyDescent="0.2">
      <c r="B73" s="5"/>
      <c r="F73" s="5"/>
    </row>
    <row r="74" spans="2:6" x14ac:dyDescent="0.2">
      <c r="B74" s="5"/>
      <c r="F74" s="5"/>
    </row>
    <row r="75" spans="2:6" x14ac:dyDescent="0.2">
      <c r="B75" s="5"/>
      <c r="F75" s="5"/>
    </row>
    <row r="76" spans="2:6" x14ac:dyDescent="0.2">
      <c r="B76" s="5"/>
      <c r="F76" s="5"/>
    </row>
    <row r="77" spans="2:6" x14ac:dyDescent="0.2">
      <c r="B77" s="5"/>
      <c r="F77" s="5"/>
    </row>
    <row r="78" spans="2:6" x14ac:dyDescent="0.2">
      <c r="B78" s="5"/>
      <c r="F78" s="5"/>
    </row>
    <row r="79" spans="2:6" x14ac:dyDescent="0.2">
      <c r="B79" s="5"/>
      <c r="F79" s="5"/>
    </row>
    <row r="80" spans="2:6" x14ac:dyDescent="0.2">
      <c r="B80" s="5"/>
      <c r="F80" s="5"/>
    </row>
    <row r="81" spans="2:6" x14ac:dyDescent="0.2">
      <c r="B81" s="5"/>
      <c r="F81" s="5"/>
    </row>
    <row r="82" spans="2:6" x14ac:dyDescent="0.2">
      <c r="B82" s="5"/>
      <c r="F82" s="5"/>
    </row>
    <row r="83" spans="2:6" x14ac:dyDescent="0.2">
      <c r="B83" s="5"/>
      <c r="F83" s="5"/>
    </row>
    <row r="84" spans="2:6" x14ac:dyDescent="0.2">
      <c r="B84" s="5"/>
      <c r="F84" s="5"/>
    </row>
    <row r="85" spans="2:6" x14ac:dyDescent="0.2">
      <c r="B85" s="5"/>
      <c r="F85" s="5"/>
    </row>
    <row r="86" spans="2:6" x14ac:dyDescent="0.2">
      <c r="B86" s="5"/>
      <c r="F86" s="5"/>
    </row>
    <row r="87" spans="2:6" x14ac:dyDescent="0.2">
      <c r="B87" s="5"/>
      <c r="F87" s="5"/>
    </row>
    <row r="88" spans="2:6" x14ac:dyDescent="0.2">
      <c r="B88" s="5"/>
      <c r="F88" s="5"/>
    </row>
    <row r="89" spans="2:6" x14ac:dyDescent="0.2">
      <c r="B89" s="5"/>
      <c r="F89" s="5"/>
    </row>
    <row r="90" spans="2:6" x14ac:dyDescent="0.2">
      <c r="B90" s="5"/>
      <c r="F90" s="5"/>
    </row>
    <row r="91" spans="2:6" x14ac:dyDescent="0.2">
      <c r="B91" s="5"/>
      <c r="F91" s="5"/>
    </row>
    <row r="92" spans="2:6" x14ac:dyDescent="0.2">
      <c r="B92" s="5"/>
      <c r="F92" s="5"/>
    </row>
    <row r="93" spans="2:6" x14ac:dyDescent="0.2">
      <c r="B93" s="5"/>
      <c r="F93" s="5"/>
    </row>
    <row r="94" spans="2:6" x14ac:dyDescent="0.2">
      <c r="B94" s="5"/>
      <c r="F94" s="5"/>
    </row>
    <row r="95" spans="2:6" x14ac:dyDescent="0.2">
      <c r="B95" s="5"/>
      <c r="F95" s="5"/>
    </row>
    <row r="96" spans="2:6" x14ac:dyDescent="0.2">
      <c r="B96" s="5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  <row r="793" spans="2:6" x14ac:dyDescent="0.2">
      <c r="B793" s="5"/>
      <c r="F793" s="5"/>
    </row>
    <row r="794" spans="2:6" x14ac:dyDescent="0.2">
      <c r="B794" s="5"/>
      <c r="F794" s="5"/>
    </row>
    <row r="795" spans="2:6" x14ac:dyDescent="0.2">
      <c r="B795" s="5"/>
      <c r="F795" s="5"/>
    </row>
    <row r="796" spans="2:6" x14ac:dyDescent="0.2">
      <c r="B796" s="5"/>
      <c r="F796" s="5"/>
    </row>
    <row r="797" spans="2:6" x14ac:dyDescent="0.2">
      <c r="B797" s="5"/>
      <c r="F797" s="5"/>
    </row>
    <row r="798" spans="2:6" x14ac:dyDescent="0.2">
      <c r="B798" s="5"/>
      <c r="F798" s="5"/>
    </row>
    <row r="799" spans="2:6" x14ac:dyDescent="0.2">
      <c r="B799" s="5"/>
      <c r="F799" s="5"/>
    </row>
    <row r="800" spans="2:6" x14ac:dyDescent="0.2">
      <c r="B800" s="5"/>
      <c r="F800" s="5"/>
    </row>
    <row r="801" spans="2:6" x14ac:dyDescent="0.2">
      <c r="B801" s="5"/>
      <c r="F801" s="5"/>
    </row>
    <row r="802" spans="2:6" x14ac:dyDescent="0.2">
      <c r="B802" s="5"/>
      <c r="F802" s="5"/>
    </row>
    <row r="803" spans="2:6" x14ac:dyDescent="0.2">
      <c r="B803" s="5"/>
      <c r="F803" s="5"/>
    </row>
    <row r="804" spans="2:6" x14ac:dyDescent="0.2">
      <c r="B804" s="5"/>
      <c r="F804" s="5"/>
    </row>
    <row r="805" spans="2:6" x14ac:dyDescent="0.2">
      <c r="B805" s="5"/>
      <c r="F805" s="5"/>
    </row>
    <row r="806" spans="2:6" x14ac:dyDescent="0.2">
      <c r="B806" s="5"/>
      <c r="F806" s="5"/>
    </row>
    <row r="807" spans="2:6" x14ac:dyDescent="0.2">
      <c r="B807" s="5"/>
      <c r="F807" s="5"/>
    </row>
    <row r="808" spans="2:6" x14ac:dyDescent="0.2">
      <c r="B808" s="5"/>
      <c r="F808" s="5"/>
    </row>
    <row r="809" spans="2:6" x14ac:dyDescent="0.2">
      <c r="B809" s="5"/>
      <c r="F809" s="5"/>
    </row>
    <row r="810" spans="2:6" x14ac:dyDescent="0.2">
      <c r="B810" s="5"/>
      <c r="F810" s="5"/>
    </row>
    <row r="811" spans="2:6" x14ac:dyDescent="0.2">
      <c r="B811" s="5"/>
      <c r="F811" s="5"/>
    </row>
  </sheetData>
  <phoneticPr fontId="8" type="noConversion"/>
  <hyperlinks>
    <hyperlink ref="P34" r:id="rId1" display="http://www.bav-astro.de/sfs/BAVM_link.php?BAVMnr=60"/>
    <hyperlink ref="P12" r:id="rId2" display="http://www.bav-astro.de/sfs/BAVM_link.php?BAVMnr=158"/>
    <hyperlink ref="P13" r:id="rId3" display="http://www.bav-astro.de/sfs/BAVM_link.php?BAVMnr=158"/>
    <hyperlink ref="P14" r:id="rId4" display="http://www.bav-astro.de/sfs/BAVM_link.php?BAVMnr=158"/>
    <hyperlink ref="P15" r:id="rId5" display="http://www.bav-astro.de/sfs/BAVM_link.php?BAVMnr=158"/>
    <hyperlink ref="P16" r:id="rId6" display="http://www.bav-astro.de/sfs/BAVM_link.php?BAVMnr=158"/>
    <hyperlink ref="P17" r:id="rId7" display="http://www.bav-astro.de/sfs/BAVM_link.php?BAVMnr=158"/>
    <hyperlink ref="P19" r:id="rId8" display="http://www.bav-astro.de/sfs/BAVM_link.php?BAVMnr=158"/>
    <hyperlink ref="P20" r:id="rId9" display="http://www.bav-astro.de/sfs/BAVM_link.php?BAVMnr=158"/>
    <hyperlink ref="P21" r:id="rId10" display="http://www.konkoly.hu/cgi-bin/IBVS?5378"/>
    <hyperlink ref="P36" r:id="rId11" display="http://www.konkoly.hu/cgi-bin/IBVS?5493"/>
    <hyperlink ref="P23" r:id="rId12" display="http://www.bav-astro.de/sfs/BAVM_link.php?BAVMnr=172"/>
    <hyperlink ref="P24" r:id="rId13" display="http://www.bav-astro.de/sfs/BAVM_link.php?BAVMnr=178"/>
    <hyperlink ref="P37" r:id="rId14" display="http://vsolj.cetus-net.org/no46.pdf"/>
    <hyperlink ref="P25" r:id="rId15" display="http://www.konkoly.hu/cgi-bin/IBVS?5870"/>
    <hyperlink ref="P26" r:id="rId16" display="http://www.bav-astro.de/sfs/BAVM_link.php?BAVMnr=201"/>
    <hyperlink ref="P27" r:id="rId17" display="http://www.konkoly.hu/cgi-bin/IBVS?5870"/>
    <hyperlink ref="P28" r:id="rId18" display="http://www.konkoly.hu/cgi-bin/IBVS?5837"/>
    <hyperlink ref="P38" r:id="rId19" display="http://www.bav-astro.de/sfs/BAVM_link.php?BAVMnr=203"/>
    <hyperlink ref="P29" r:id="rId20" display="http://www.konkoly.hu/cgi-bin/IBVS?5894"/>
    <hyperlink ref="P30" r:id="rId21" display="http://www.bav-astro.de/sfs/BAVM_link.php?BAVMnr=214"/>
    <hyperlink ref="P31" r:id="rId22" display="http://www.bav-astro.de/sfs/BAVM_link.php?BAVMnr=215"/>
    <hyperlink ref="P32" r:id="rId23" display="http://www.konkoly.hu/cgi-bin/IBVS?6011"/>
    <hyperlink ref="P33" r:id="rId24" display="http://www.bav-astro.de/sfs/BAVM_link.php?BAVMnr=234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2023-01-14T04:43:10Z</dcterms:modified>
</cp:coreProperties>
</file>