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3D13E97-0F1D-4D4F-B891-42DBC4D037A5}" xr6:coauthVersionLast="47" xr6:coauthVersionMax="47" xr10:uidLastSave="{00000000-0000-0000-0000-000000000000}"/>
  <bookViews>
    <workbookView xWindow="14310" yWindow="210" windowWidth="13995" windowHeight="1431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2" i="1" l="1"/>
  <c r="F132" i="1" s="1"/>
  <c r="G132" i="1" s="1"/>
  <c r="K132" i="1" s="1"/>
  <c r="Q132" i="1"/>
  <c r="E133" i="1"/>
  <c r="F133" i="1" s="1"/>
  <c r="G133" i="1" s="1"/>
  <c r="K133" i="1" s="1"/>
  <c r="Q133" i="1"/>
  <c r="E131" i="1"/>
  <c r="F131" i="1" s="1"/>
  <c r="G131" i="1" s="1"/>
  <c r="K131" i="1" s="1"/>
  <c r="Q131" i="1"/>
  <c r="E130" i="1"/>
  <c r="F130" i="1"/>
  <c r="G130" i="1"/>
  <c r="K130" i="1"/>
  <c r="Q130" i="1"/>
  <c r="F128" i="1"/>
  <c r="E128" i="1"/>
  <c r="G128" i="1"/>
  <c r="K128" i="1"/>
  <c r="Q128" i="1"/>
  <c r="E129" i="1"/>
  <c r="F129" i="1"/>
  <c r="G129" i="1"/>
  <c r="K129" i="1"/>
  <c r="Q129" i="1"/>
  <c r="E127" i="1"/>
  <c r="F127" i="1"/>
  <c r="Q127" i="1"/>
  <c r="C7" i="1"/>
  <c r="G127" i="1"/>
  <c r="K127" i="1"/>
  <c r="C8" i="1"/>
  <c r="E23" i="1"/>
  <c r="F23" i="1"/>
  <c r="G23" i="1"/>
  <c r="H23" i="1"/>
  <c r="E24" i="1"/>
  <c r="F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79" i="1"/>
  <c r="F79" i="1"/>
  <c r="G79" i="1"/>
  <c r="H79" i="1"/>
  <c r="E80" i="1"/>
  <c r="F80" i="1"/>
  <c r="G80" i="1"/>
  <c r="H80" i="1"/>
  <c r="E84" i="1"/>
  <c r="F84" i="1"/>
  <c r="G84" i="1"/>
  <c r="H84" i="1"/>
  <c r="E100" i="1"/>
  <c r="F100" i="1"/>
  <c r="G100" i="1"/>
  <c r="E63" i="1"/>
  <c r="F63" i="1"/>
  <c r="G63" i="1"/>
  <c r="E64" i="1"/>
  <c r="F64" i="1"/>
  <c r="G64" i="1"/>
  <c r="E66" i="1"/>
  <c r="F66" i="1"/>
  <c r="G66" i="1"/>
  <c r="E67" i="1"/>
  <c r="F67" i="1"/>
  <c r="G67" i="1"/>
  <c r="E68" i="1"/>
  <c r="F68" i="1"/>
  <c r="G68" i="1"/>
  <c r="I68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J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J94" i="1"/>
  <c r="E95" i="1"/>
  <c r="F95" i="1"/>
  <c r="G95" i="1"/>
  <c r="E97" i="1"/>
  <c r="F97" i="1"/>
  <c r="G97" i="1"/>
  <c r="E103" i="1"/>
  <c r="F103" i="1"/>
  <c r="G103" i="1"/>
  <c r="E109" i="1"/>
  <c r="F109" i="1"/>
  <c r="G109" i="1"/>
  <c r="E104" i="1"/>
  <c r="F104" i="1"/>
  <c r="G104" i="1"/>
  <c r="E110" i="1"/>
  <c r="F110" i="1"/>
  <c r="E111" i="1"/>
  <c r="F111" i="1"/>
  <c r="E112" i="1"/>
  <c r="F112" i="1"/>
  <c r="G112" i="1"/>
  <c r="J112" i="1"/>
  <c r="E113" i="1"/>
  <c r="F113" i="1"/>
  <c r="G113" i="1"/>
  <c r="E114" i="1"/>
  <c r="F114" i="1"/>
  <c r="G114" i="1"/>
  <c r="E118" i="1"/>
  <c r="F118" i="1"/>
  <c r="G118" i="1"/>
  <c r="J118" i="1"/>
  <c r="E119" i="1"/>
  <c r="F119" i="1"/>
  <c r="G119" i="1"/>
  <c r="E123" i="1"/>
  <c r="F123" i="1"/>
  <c r="G123" i="1"/>
  <c r="J123" i="1"/>
  <c r="E96" i="1"/>
  <c r="F96" i="1"/>
  <c r="G96" i="1"/>
  <c r="K96" i="1"/>
  <c r="E98" i="1"/>
  <c r="F98" i="1"/>
  <c r="G98" i="1"/>
  <c r="E99" i="1"/>
  <c r="F99" i="1"/>
  <c r="G99" i="1"/>
  <c r="K99" i="1"/>
  <c r="E101" i="1"/>
  <c r="F101" i="1"/>
  <c r="G101" i="1"/>
  <c r="E102" i="1"/>
  <c r="F102" i="1"/>
  <c r="G102" i="1"/>
  <c r="E105" i="1"/>
  <c r="F105" i="1"/>
  <c r="G105" i="1"/>
  <c r="E106" i="1"/>
  <c r="F106" i="1"/>
  <c r="G106" i="1"/>
  <c r="K106" i="1"/>
  <c r="E107" i="1"/>
  <c r="F107" i="1"/>
  <c r="G107" i="1"/>
  <c r="E108" i="1"/>
  <c r="F108" i="1"/>
  <c r="G108" i="1"/>
  <c r="E115" i="1"/>
  <c r="F115" i="1"/>
  <c r="G115" i="1"/>
  <c r="E116" i="1"/>
  <c r="F116" i="1"/>
  <c r="E117" i="1"/>
  <c r="F117" i="1"/>
  <c r="E120" i="1"/>
  <c r="F120" i="1"/>
  <c r="E121" i="1"/>
  <c r="F121" i="1"/>
  <c r="E122" i="1"/>
  <c r="F122" i="1"/>
  <c r="G122" i="1"/>
  <c r="K122" i="1"/>
  <c r="E124" i="1"/>
  <c r="F124" i="1"/>
  <c r="E125" i="1"/>
  <c r="F125" i="1"/>
  <c r="E126" i="1"/>
  <c r="F126" i="1"/>
  <c r="G126" i="1"/>
  <c r="K126" i="1"/>
  <c r="E22" i="1"/>
  <c r="F22" i="1"/>
  <c r="D9" i="1"/>
  <c r="C9" i="1"/>
  <c r="E81" i="1"/>
  <c r="F81" i="1"/>
  <c r="G81" i="1"/>
  <c r="E82" i="1"/>
  <c r="F82" i="1"/>
  <c r="G82" i="1"/>
  <c r="E83" i="1"/>
  <c r="F83" i="1"/>
  <c r="G83" i="1"/>
  <c r="Q100" i="1"/>
  <c r="I100" i="1"/>
  <c r="Q84" i="1"/>
  <c r="Q80" i="1"/>
  <c r="Q79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110" i="2"/>
  <c r="C110" i="2"/>
  <c r="E110" i="2"/>
  <c r="G109" i="2"/>
  <c r="C109" i="2"/>
  <c r="E109" i="2"/>
  <c r="G108" i="2"/>
  <c r="C108" i="2"/>
  <c r="E108" i="2"/>
  <c r="G79" i="2"/>
  <c r="C79" i="2"/>
  <c r="E79" i="2"/>
  <c r="G78" i="2"/>
  <c r="C78" i="2"/>
  <c r="E78" i="2"/>
  <c r="G77" i="2"/>
  <c r="C77" i="2"/>
  <c r="E77" i="2"/>
  <c r="G76" i="2"/>
  <c r="C76" i="2"/>
  <c r="G75" i="2"/>
  <c r="C75" i="2"/>
  <c r="E75" i="2"/>
  <c r="G74" i="2"/>
  <c r="C74" i="2"/>
  <c r="E74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73" i="2"/>
  <c r="C73" i="2"/>
  <c r="E73" i="2"/>
  <c r="G72" i="2"/>
  <c r="C72" i="2"/>
  <c r="E72" i="2"/>
  <c r="G71" i="2"/>
  <c r="C71" i="2"/>
  <c r="E71" i="2"/>
  <c r="G70" i="2"/>
  <c r="C70" i="2"/>
  <c r="E70" i="2"/>
  <c r="G103" i="2"/>
  <c r="C103" i="2"/>
  <c r="E103" i="2"/>
  <c r="G69" i="2"/>
  <c r="C69" i="2"/>
  <c r="E69" i="2"/>
  <c r="G68" i="2"/>
  <c r="C68" i="2"/>
  <c r="E68" i="2"/>
  <c r="G67" i="2"/>
  <c r="C67" i="2"/>
  <c r="E67" i="2"/>
  <c r="G102" i="2"/>
  <c r="C102" i="2"/>
  <c r="E102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101" i="2"/>
  <c r="C101" i="2"/>
  <c r="E101" i="2"/>
  <c r="G56" i="2"/>
  <c r="C56" i="2"/>
  <c r="E56" i="2"/>
  <c r="G55" i="2"/>
  <c r="C55" i="2"/>
  <c r="E55" i="2"/>
  <c r="G54" i="2"/>
  <c r="C54" i="2"/>
  <c r="E54" i="2"/>
  <c r="G100" i="2"/>
  <c r="C100" i="2"/>
  <c r="E100" i="2"/>
  <c r="G99" i="2"/>
  <c r="C99" i="2"/>
  <c r="E99" i="2"/>
  <c r="G53" i="2"/>
  <c r="C53" i="2"/>
  <c r="E53" i="2"/>
  <c r="E78" i="1"/>
  <c r="G52" i="2"/>
  <c r="C52" i="2"/>
  <c r="E77" i="1"/>
  <c r="E52" i="2"/>
  <c r="G51" i="2"/>
  <c r="C51" i="2"/>
  <c r="E51" i="2"/>
  <c r="E76" i="1"/>
  <c r="G50" i="2"/>
  <c r="C50" i="2"/>
  <c r="E75" i="1"/>
  <c r="E50" i="2"/>
  <c r="G49" i="2"/>
  <c r="C49" i="2"/>
  <c r="E49" i="2"/>
  <c r="E74" i="1"/>
  <c r="G48" i="2"/>
  <c r="C48" i="2"/>
  <c r="E48" i="2"/>
  <c r="E73" i="1"/>
  <c r="G47" i="2"/>
  <c r="C47" i="2"/>
  <c r="E47" i="2"/>
  <c r="E72" i="1"/>
  <c r="G46" i="2"/>
  <c r="C46" i="2"/>
  <c r="E46" i="2"/>
  <c r="E71" i="1"/>
  <c r="G45" i="2"/>
  <c r="C45" i="2"/>
  <c r="E45" i="2"/>
  <c r="E70" i="1"/>
  <c r="G44" i="2"/>
  <c r="C44" i="2"/>
  <c r="E44" i="2"/>
  <c r="E69" i="1"/>
  <c r="G43" i="2"/>
  <c r="C43" i="2"/>
  <c r="E43" i="2"/>
  <c r="G42" i="2"/>
  <c r="C42" i="2"/>
  <c r="E42" i="2"/>
  <c r="G41" i="2"/>
  <c r="C41" i="2"/>
  <c r="E41" i="2"/>
  <c r="G40" i="2"/>
  <c r="C40" i="2"/>
  <c r="E65" i="1"/>
  <c r="E40" i="2"/>
  <c r="G39" i="2"/>
  <c r="C39" i="2"/>
  <c r="E39" i="2"/>
  <c r="G38" i="2"/>
  <c r="C38" i="2"/>
  <c r="E38" i="2"/>
  <c r="G37" i="2"/>
  <c r="C37" i="2"/>
  <c r="E37" i="2"/>
  <c r="E62" i="1"/>
  <c r="G36" i="2"/>
  <c r="C36" i="2"/>
  <c r="E36" i="2"/>
  <c r="E61" i="1"/>
  <c r="G35" i="2"/>
  <c r="C35" i="2"/>
  <c r="E35" i="2"/>
  <c r="E60" i="1"/>
  <c r="G34" i="2"/>
  <c r="C34" i="2"/>
  <c r="E34" i="2"/>
  <c r="E59" i="1"/>
  <c r="G33" i="2"/>
  <c r="C33" i="2"/>
  <c r="E33" i="2"/>
  <c r="E58" i="1"/>
  <c r="G32" i="2"/>
  <c r="C32" i="2"/>
  <c r="E32" i="2"/>
  <c r="E57" i="1"/>
  <c r="G31" i="2"/>
  <c r="C31" i="2"/>
  <c r="E31" i="2"/>
  <c r="E56" i="1"/>
  <c r="G30" i="2"/>
  <c r="C30" i="2"/>
  <c r="E30" i="2"/>
  <c r="E55" i="1"/>
  <c r="G29" i="2"/>
  <c r="C29" i="2"/>
  <c r="E29" i="2"/>
  <c r="E54" i="1"/>
  <c r="G28" i="2"/>
  <c r="C28" i="2"/>
  <c r="E28" i="2"/>
  <c r="E53" i="1"/>
  <c r="G27" i="2"/>
  <c r="C27" i="2"/>
  <c r="E27" i="2"/>
  <c r="E52" i="1"/>
  <c r="G26" i="2"/>
  <c r="C26" i="2"/>
  <c r="E26" i="2"/>
  <c r="E51" i="1"/>
  <c r="G25" i="2"/>
  <c r="C25" i="2"/>
  <c r="E25" i="2"/>
  <c r="E50" i="1"/>
  <c r="G24" i="2"/>
  <c r="C24" i="2"/>
  <c r="E24" i="2"/>
  <c r="E49" i="1"/>
  <c r="G23" i="2"/>
  <c r="C23" i="2"/>
  <c r="E23" i="2"/>
  <c r="E48" i="1"/>
  <c r="G22" i="2"/>
  <c r="C22" i="2"/>
  <c r="E22" i="2"/>
  <c r="E47" i="1"/>
  <c r="G21" i="2"/>
  <c r="C21" i="2"/>
  <c r="E21" i="2"/>
  <c r="E46" i="1"/>
  <c r="G20" i="2"/>
  <c r="C20" i="2"/>
  <c r="E20" i="2"/>
  <c r="E45" i="1"/>
  <c r="G19" i="2"/>
  <c r="C19" i="2"/>
  <c r="E19" i="2"/>
  <c r="E44" i="1"/>
  <c r="G18" i="2"/>
  <c r="C18" i="2"/>
  <c r="E18" i="2"/>
  <c r="E43" i="1"/>
  <c r="G17" i="2"/>
  <c r="C17" i="2"/>
  <c r="E17" i="2"/>
  <c r="E42" i="1"/>
  <c r="G16" i="2"/>
  <c r="C16" i="2"/>
  <c r="E16" i="2"/>
  <c r="E41" i="1"/>
  <c r="G15" i="2"/>
  <c r="C15" i="2"/>
  <c r="E15" i="2"/>
  <c r="E40" i="1"/>
  <c r="G14" i="2"/>
  <c r="C14" i="2"/>
  <c r="E14" i="2"/>
  <c r="E39" i="1"/>
  <c r="G13" i="2"/>
  <c r="C13" i="2"/>
  <c r="E13" i="2"/>
  <c r="E38" i="1"/>
  <c r="G12" i="2"/>
  <c r="C12" i="2"/>
  <c r="E12" i="2"/>
  <c r="E36" i="1"/>
  <c r="G11" i="2"/>
  <c r="C11" i="2"/>
  <c r="E11" i="2"/>
  <c r="E35" i="1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H85" i="2"/>
  <c r="D85" i="2"/>
  <c r="B85" i="2"/>
  <c r="A85" i="2"/>
  <c r="H84" i="2"/>
  <c r="D84" i="2"/>
  <c r="B84" i="2"/>
  <c r="A84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103" i="2"/>
  <c r="D103" i="2"/>
  <c r="B103" i="2"/>
  <c r="A103" i="2"/>
  <c r="H69" i="2"/>
  <c r="D69" i="2"/>
  <c r="B69" i="2"/>
  <c r="A69" i="2"/>
  <c r="H68" i="2"/>
  <c r="D68" i="2"/>
  <c r="B68" i="2"/>
  <c r="A68" i="2"/>
  <c r="H67" i="2"/>
  <c r="D67" i="2"/>
  <c r="B67" i="2"/>
  <c r="A67" i="2"/>
  <c r="H102" i="2"/>
  <c r="D102" i="2"/>
  <c r="B102" i="2"/>
  <c r="A102" i="2"/>
  <c r="H66" i="2"/>
  <c r="B66" i="2"/>
  <c r="F66" i="2"/>
  <c r="D66" i="2"/>
  <c r="A66" i="2"/>
  <c r="H65" i="2"/>
  <c r="B65" i="2"/>
  <c r="F65" i="2"/>
  <c r="D65" i="2"/>
  <c r="A65" i="2"/>
  <c r="H64" i="2"/>
  <c r="F64" i="2"/>
  <c r="D64" i="2"/>
  <c r="B64" i="2"/>
  <c r="A64" i="2"/>
  <c r="H63" i="2"/>
  <c r="F63" i="2"/>
  <c r="D63" i="2"/>
  <c r="B63" i="2"/>
  <c r="A63" i="2"/>
  <c r="H62" i="2"/>
  <c r="B62" i="2"/>
  <c r="F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101" i="2"/>
  <c r="B101" i="2"/>
  <c r="D101" i="2"/>
  <c r="A101" i="2"/>
  <c r="H56" i="2"/>
  <c r="B56" i="2"/>
  <c r="D56" i="2"/>
  <c r="A56" i="2"/>
  <c r="H55" i="2"/>
  <c r="B55" i="2"/>
  <c r="D55" i="2"/>
  <c r="A55" i="2"/>
  <c r="H54" i="2"/>
  <c r="B54" i="2"/>
  <c r="D54" i="2"/>
  <c r="A54" i="2"/>
  <c r="H100" i="2"/>
  <c r="B100" i="2"/>
  <c r="D100" i="2"/>
  <c r="A100" i="2"/>
  <c r="H99" i="2"/>
  <c r="B99" i="2"/>
  <c r="D99" i="2"/>
  <c r="A99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Q118" i="1"/>
  <c r="Q124" i="1"/>
  <c r="Q125" i="1"/>
  <c r="Q126" i="1"/>
  <c r="Q123" i="1"/>
  <c r="Q122" i="1"/>
  <c r="Q121" i="1"/>
  <c r="Q120" i="1"/>
  <c r="Q106" i="1"/>
  <c r="Q105" i="1"/>
  <c r="K105" i="1"/>
  <c r="Q102" i="1"/>
  <c r="K102" i="1"/>
  <c r="Q101" i="1"/>
  <c r="K101" i="1"/>
  <c r="Q99" i="1"/>
  <c r="Q98" i="1"/>
  <c r="K98" i="1"/>
  <c r="Q96" i="1"/>
  <c r="Q119" i="1"/>
  <c r="K119" i="1"/>
  <c r="Q114" i="1"/>
  <c r="J114" i="1"/>
  <c r="Q112" i="1"/>
  <c r="Q111" i="1"/>
  <c r="Q110" i="1"/>
  <c r="K107" i="1"/>
  <c r="Q107" i="1"/>
  <c r="K108" i="1"/>
  <c r="Q108" i="1"/>
  <c r="K115" i="1"/>
  <c r="F70" i="1"/>
  <c r="G70" i="1"/>
  <c r="I70" i="1"/>
  <c r="F71" i="1"/>
  <c r="G71" i="1"/>
  <c r="I71" i="1"/>
  <c r="F72" i="1"/>
  <c r="G72" i="1"/>
  <c r="I72" i="1"/>
  <c r="F73" i="1"/>
  <c r="G73" i="1"/>
  <c r="I73" i="1"/>
  <c r="F74" i="1"/>
  <c r="G74" i="1"/>
  <c r="I74" i="1"/>
  <c r="F75" i="1"/>
  <c r="G75" i="1"/>
  <c r="I75" i="1"/>
  <c r="F76" i="1"/>
  <c r="G76" i="1"/>
  <c r="I76" i="1"/>
  <c r="F77" i="1"/>
  <c r="G77" i="1"/>
  <c r="I77" i="1"/>
  <c r="F78" i="1"/>
  <c r="G78" i="1"/>
  <c r="I78" i="1"/>
  <c r="F69" i="1"/>
  <c r="Q115" i="1"/>
  <c r="Q116" i="1"/>
  <c r="Q117" i="1"/>
  <c r="F58" i="1"/>
  <c r="G58" i="1"/>
  <c r="I58" i="1"/>
  <c r="F59" i="1"/>
  <c r="G59" i="1"/>
  <c r="I59" i="1"/>
  <c r="F60" i="1"/>
  <c r="F61" i="1"/>
  <c r="G61" i="1"/>
  <c r="I61" i="1"/>
  <c r="F62" i="1"/>
  <c r="F65" i="1"/>
  <c r="F35" i="1"/>
  <c r="F36" i="1"/>
  <c r="E37" i="1"/>
  <c r="F37" i="1"/>
  <c r="F38" i="1"/>
  <c r="F39" i="1"/>
  <c r="G39" i="1"/>
  <c r="I39" i="1"/>
  <c r="F40" i="1"/>
  <c r="F41" i="1"/>
  <c r="F42" i="1"/>
  <c r="F43" i="1"/>
  <c r="G43" i="1"/>
  <c r="I43" i="1"/>
  <c r="F44" i="1"/>
  <c r="F45" i="1"/>
  <c r="F46" i="1"/>
  <c r="F47" i="1"/>
  <c r="G47" i="1"/>
  <c r="I47" i="1"/>
  <c r="F48" i="1"/>
  <c r="F49" i="1"/>
  <c r="F50" i="1"/>
  <c r="F51" i="1"/>
  <c r="G51" i="1"/>
  <c r="I51" i="1"/>
  <c r="F52" i="1"/>
  <c r="F53" i="1"/>
  <c r="F54" i="1"/>
  <c r="F55" i="1"/>
  <c r="G55" i="1"/>
  <c r="I55" i="1"/>
  <c r="F56" i="1"/>
  <c r="F57" i="1"/>
  <c r="F16" i="1"/>
  <c r="F17" i="1" s="1"/>
  <c r="C17" i="1"/>
  <c r="K113" i="1"/>
  <c r="Q113" i="1"/>
  <c r="J104" i="1"/>
  <c r="Q104" i="1"/>
  <c r="K109" i="1"/>
  <c r="Q109" i="1"/>
  <c r="K97" i="1"/>
  <c r="Q97" i="1"/>
  <c r="J103" i="1"/>
  <c r="Q103" i="1"/>
  <c r="K93" i="1"/>
  <c r="Q93" i="1"/>
  <c r="J95" i="1"/>
  <c r="Q95" i="1"/>
  <c r="G35" i="1"/>
  <c r="I35" i="1"/>
  <c r="G36" i="1"/>
  <c r="G38" i="1"/>
  <c r="G40" i="1"/>
  <c r="I40" i="1"/>
  <c r="G41" i="1"/>
  <c r="I41" i="1"/>
  <c r="G42" i="1"/>
  <c r="G44" i="1"/>
  <c r="I44" i="1"/>
  <c r="G45" i="1"/>
  <c r="I45" i="1"/>
  <c r="G46" i="1"/>
  <c r="I46" i="1"/>
  <c r="G48" i="1"/>
  <c r="G49" i="1"/>
  <c r="G50" i="1"/>
  <c r="G52" i="1"/>
  <c r="I52" i="1"/>
  <c r="G53" i="1"/>
  <c r="I53" i="1"/>
  <c r="G54" i="1"/>
  <c r="I54" i="1"/>
  <c r="G56" i="1"/>
  <c r="G57" i="1"/>
  <c r="G60" i="1"/>
  <c r="G62" i="1"/>
  <c r="I62" i="1"/>
  <c r="Q94" i="1"/>
  <c r="J86" i="1"/>
  <c r="Q86" i="1"/>
  <c r="K90" i="1"/>
  <c r="Q90" i="1"/>
  <c r="K91" i="1"/>
  <c r="Q91" i="1"/>
  <c r="K92" i="1"/>
  <c r="Q92" i="1"/>
  <c r="Q85" i="1"/>
  <c r="J85" i="1"/>
  <c r="Q38" i="1"/>
  <c r="Q72" i="1"/>
  <c r="Q73" i="1"/>
  <c r="Q74" i="1"/>
  <c r="Q75" i="1"/>
  <c r="Q76" i="1"/>
  <c r="Q77" i="1"/>
  <c r="Q78" i="1"/>
  <c r="Q81" i="1"/>
  <c r="Q82" i="1"/>
  <c r="Q83" i="1"/>
  <c r="Q35" i="1"/>
  <c r="Q37" i="1"/>
  <c r="Q42" i="1"/>
  <c r="Q46" i="1"/>
  <c r="Q47" i="1"/>
  <c r="Q49" i="1"/>
  <c r="Q50" i="1"/>
  <c r="Q55" i="1"/>
  <c r="Q56" i="1"/>
  <c r="Q62" i="1"/>
  <c r="Q65" i="1"/>
  <c r="Q69" i="1"/>
  <c r="Q70" i="1"/>
  <c r="Q71" i="1"/>
  <c r="Q36" i="1"/>
  <c r="Q39" i="1"/>
  <c r="Q40" i="1"/>
  <c r="Q41" i="1"/>
  <c r="Q43" i="1"/>
  <c r="Q44" i="1"/>
  <c r="Q45" i="1"/>
  <c r="Q48" i="1"/>
  <c r="Q51" i="1"/>
  <c r="Q52" i="1"/>
  <c r="Q53" i="1"/>
  <c r="Q54" i="1"/>
  <c r="Q57" i="1"/>
  <c r="Q58" i="1"/>
  <c r="Q59" i="1"/>
  <c r="Q60" i="1"/>
  <c r="Q61" i="1"/>
  <c r="Q63" i="1"/>
  <c r="Q64" i="1"/>
  <c r="Q66" i="1"/>
  <c r="Q67" i="1"/>
  <c r="Q68" i="1"/>
  <c r="I48" i="1"/>
  <c r="I57" i="1"/>
  <c r="I60" i="1"/>
  <c r="I63" i="1"/>
  <c r="I64" i="1"/>
  <c r="I66" i="1"/>
  <c r="I67" i="1"/>
  <c r="I81" i="1"/>
  <c r="I82" i="1"/>
  <c r="I83" i="1"/>
  <c r="I42" i="1"/>
  <c r="I49" i="1"/>
  <c r="I50" i="1"/>
  <c r="I56" i="1"/>
  <c r="I36" i="1"/>
  <c r="H38" i="1"/>
  <c r="J88" i="1"/>
  <c r="J87" i="1"/>
  <c r="Q87" i="1"/>
  <c r="Q88" i="1"/>
  <c r="Q89" i="1"/>
  <c r="Q22" i="1"/>
  <c r="N72" i="2"/>
  <c r="N73" i="2"/>
  <c r="E76" i="2"/>
  <c r="G24" i="1"/>
  <c r="H24" i="1"/>
  <c r="E21" i="1"/>
  <c r="F21" i="1"/>
  <c r="G21" i="1"/>
  <c r="H21" i="1"/>
  <c r="G111" i="1"/>
  <c r="J111" i="1"/>
  <c r="G125" i="1"/>
  <c r="K125" i="1"/>
  <c r="G121" i="1"/>
  <c r="K121" i="1"/>
  <c r="G117" i="1"/>
  <c r="K117" i="1"/>
  <c r="G110" i="1"/>
  <c r="G124" i="1"/>
  <c r="K124" i="1"/>
  <c r="G120" i="1"/>
  <c r="K120" i="1"/>
  <c r="G116" i="1"/>
  <c r="K116" i="1"/>
  <c r="J110" i="1"/>
  <c r="E86" i="2"/>
  <c r="C12" i="1"/>
  <c r="C11" i="1"/>
  <c r="O133" i="1" l="1"/>
  <c r="O132" i="1"/>
  <c r="O131" i="1"/>
  <c r="O109" i="1"/>
  <c r="O119" i="1"/>
  <c r="O94" i="1"/>
  <c r="O79" i="1"/>
  <c r="O112" i="1"/>
  <c r="O104" i="1"/>
  <c r="O77" i="1"/>
  <c r="O103" i="1"/>
  <c r="O99" i="1"/>
  <c r="O102" i="1"/>
  <c r="O124" i="1"/>
  <c r="O126" i="1"/>
  <c r="O84" i="1"/>
  <c r="O87" i="1"/>
  <c r="O93" i="1"/>
  <c r="O111" i="1"/>
  <c r="O89" i="1"/>
  <c r="O96" i="1"/>
  <c r="O115" i="1"/>
  <c r="O113" i="1"/>
  <c r="O108" i="1"/>
  <c r="O92" i="1"/>
  <c r="O127" i="1"/>
  <c r="O80" i="1"/>
  <c r="O121" i="1"/>
  <c r="O88" i="1"/>
  <c r="O114" i="1"/>
  <c r="O81" i="1"/>
  <c r="O85" i="1"/>
  <c r="O101" i="1"/>
  <c r="O105" i="1"/>
  <c r="O76" i="1"/>
  <c r="O106" i="1"/>
  <c r="O75" i="1"/>
  <c r="O95" i="1"/>
  <c r="O117" i="1"/>
  <c r="O82" i="1"/>
  <c r="O120" i="1"/>
  <c r="O129" i="1"/>
  <c r="O86" i="1"/>
  <c r="O100" i="1"/>
  <c r="O118" i="1"/>
  <c r="O90" i="1"/>
  <c r="O97" i="1"/>
  <c r="O107" i="1"/>
  <c r="O130" i="1"/>
  <c r="O91" i="1"/>
  <c r="O128" i="1"/>
  <c r="O123" i="1"/>
  <c r="C15" i="1"/>
  <c r="O122" i="1"/>
  <c r="O125" i="1"/>
  <c r="O110" i="1"/>
  <c r="O98" i="1"/>
  <c r="O116" i="1"/>
  <c r="O83" i="1"/>
  <c r="O78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<sst xmlns="http://schemas.openxmlformats.org/spreadsheetml/2006/main" count="1108" uniqueCount="492">
  <si>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</si>
  <si>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</si>
  <si>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</si>
  <si>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</si>
  <si>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</si>
  <si>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</si>
  <si>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</si>
  <si>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</si>
  <si>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</si>
  <si>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</si>
  <si>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</si>
  <si>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</si>
  <si>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</si>
  <si>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</si>
  <si>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</si>
  <si>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</si>
  <si>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</si>
  <si>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</si>
  <si>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</si>
  <si>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</si>
  <si>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</si>
  <si>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</si>
  <si>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</si>
  <si>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</si>
  <si>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</si>
  <si>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</si>
  <si>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</si>
  <si>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</si>
  <si>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IBVS 5484</t>
  </si>
  <si>
    <t>II</t>
  </si>
  <si>
    <t>Diethelm R</t>
  </si>
  <si>
    <t>BBSAG Bull.21</t>
  </si>
  <si>
    <t>B</t>
  </si>
  <si>
    <t>v</t>
  </si>
  <si>
    <t>BRNO 21</t>
  </si>
  <si>
    <t>K</t>
  </si>
  <si>
    <t>Locher K</t>
  </si>
  <si>
    <t>BBSAG Bull.26</t>
  </si>
  <si>
    <t>BBSAG 26</t>
  </si>
  <si>
    <t>Peter H</t>
  </si>
  <si>
    <t>BBSAG Bull.33</t>
  </si>
  <si>
    <t>BRNO 23</t>
  </si>
  <si>
    <t>BBSAG Bull.42</t>
  </si>
  <si>
    <t>BBSAG Bull.43</t>
  </si>
  <si>
    <t>BBSAG Bull.47</t>
  </si>
  <si>
    <t>BBSAG Bull.52</t>
  </si>
  <si>
    <t>BRNO 26</t>
  </si>
  <si>
    <t>BBSAG Bull.64</t>
  </si>
  <si>
    <t>BRNO 28</t>
  </si>
  <si>
    <t>Paschke A</t>
  </si>
  <si>
    <t>BBSAG Bull.82</t>
  </si>
  <si>
    <t>BBSAG Bull.88</t>
  </si>
  <si>
    <t>BRNO 30</t>
  </si>
  <si>
    <t>BBSAG Bull.91</t>
  </si>
  <si>
    <t>BBSAG Bull.94</t>
  </si>
  <si>
    <t>BBSAG Bull.100</t>
  </si>
  <si>
    <t>BBSAG Bull.101</t>
  </si>
  <si>
    <t>BBSAG Bull.103</t>
  </si>
  <si>
    <t>BBSAG Bull.106</t>
  </si>
  <si>
    <t>BBSAG Bull.108</t>
  </si>
  <si>
    <t>BBSAG Bull.111</t>
  </si>
  <si>
    <t>BBSAG Bull.112</t>
  </si>
  <si>
    <t>BBSAG Bull.114</t>
  </si>
  <si>
    <t>IBVS 4912</t>
  </si>
  <si>
    <t>IBVS 5583</t>
  </si>
  <si>
    <t>I</t>
  </si>
  <si>
    <t>IBVS 5296</t>
  </si>
  <si>
    <t>IBVS 5502</t>
  </si>
  <si>
    <t>EA</t>
  </si>
  <si>
    <t>IBVS 5643</t>
  </si>
  <si>
    <t>FG Gem / GSC 01330-00912</t>
  </si>
  <si>
    <t>IBVS 5657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</si>
  <si>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</si>
  <si>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</si>
  <si>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</si>
  <si>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</si>
  <si>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</si>
  <si>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</si>
  <si>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</si>
  <si>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5802</t>
  </si>
  <si>
    <t>Start of linear fit &gt;&gt;&gt;&gt;&gt;&gt;&gt;&gt;&gt;&gt;&gt;&gt;&gt;&gt;&gt;&gt;&gt;&gt;&gt;&gt;&gt;</t>
  </si>
  <si>
    <t>IBVS 5871</t>
  </si>
  <si>
    <t>IBVS 5874</t>
  </si>
  <si>
    <t>IBVS 5938</t>
  </si>
  <si>
    <t>Add cycle</t>
  </si>
  <si>
    <t>Old Cycle</t>
  </si>
  <si>
    <t>OEJV 0137</t>
  </si>
  <si>
    <t>OEJV</t>
  </si>
  <si>
    <t>OEJV 0094</t>
  </si>
  <si>
    <t>IBVS 5918</t>
  </si>
  <si>
    <t>IBVS 5959</t>
  </si>
  <si>
    <t>IBVS 5992</t>
  </si>
  <si>
    <t>OEJV 0074</t>
  </si>
  <si>
    <t>vis</t>
  </si>
  <si>
    <t>OEJV 0160</t>
  </si>
  <si>
    <t>IBVS 6118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</si>
  <si>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</si>
  <si>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</si>
  <si>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</si>
  <si>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</si>
  <si>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</si>
  <si>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</si>
  <si>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</si>
  <si>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</si>
  <si>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</si>
  <si>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</si>
  <si>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</si>
  <si>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</si>
  <si>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</si>
  <si>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2427102.37 </t>
  </si>
  <si>
    <t> 29.01.1933 20:52 </t>
  </si>
  <si>
    <t> -0.03 </t>
  </si>
  <si>
    <t>P </t>
  </si>
  <si>
    <t> C.Hoffmeister </t>
  </si>
  <si>
    <t> VSS 2.69 </t>
  </si>
  <si>
    <t>2427474.28 </t>
  </si>
  <si>
    <t> 05.02.1934 18:43 </t>
  </si>
  <si>
    <t> -0.00 </t>
  </si>
  <si>
    <t>2428428.61 </t>
  </si>
  <si>
    <t> 17.09.1936 02:38 </t>
  </si>
  <si>
    <t> 0.04 </t>
  </si>
  <si>
    <t>2428542.45 </t>
  </si>
  <si>
    <t> 08.01.1937 22:48 </t>
  </si>
  <si>
    <t> 0.02 </t>
  </si>
  <si>
    <t>2428547.36 </t>
  </si>
  <si>
    <t> 13.01.1937 20:38 </t>
  </si>
  <si>
    <t>2428597.31 </t>
  </si>
  <si>
    <t> 04.03.1937 19:26 </t>
  </si>
  <si>
    <t>2428835.66 </t>
  </si>
  <si>
    <t> 29.10.1937 03:50 </t>
  </si>
  <si>
    <t> -0.02 </t>
  </si>
  <si>
    <t>2430412.52 </t>
  </si>
  <si>
    <t> 22.02.1942 00:28 </t>
  </si>
  <si>
    <t>2430431.33 </t>
  </si>
  <si>
    <t> 12.03.1942 19:55 </t>
  </si>
  <si>
    <t> -0.01 </t>
  </si>
  <si>
    <t>2430780.30 </t>
  </si>
  <si>
    <t> 24.02.1943 19:12 </t>
  </si>
  <si>
    <t> 0.01 </t>
  </si>
  <si>
    <t>2430996.60 </t>
  </si>
  <si>
    <t> 29.09.1943 02:24 </t>
  </si>
  <si>
    <t> 0.06 </t>
  </si>
  <si>
    <t>2431413.52 </t>
  </si>
  <si>
    <t> 19.11.1944 00:28 </t>
  </si>
  <si>
    <t>2432944.42 </t>
  </si>
  <si>
    <t> 27.01.1949 22:04 </t>
  </si>
  <si>
    <t>2442450.421 </t>
  </si>
  <si>
    <t> 06.02.1975 22:06 </t>
  </si>
  <si>
    <t> 0.001 </t>
  </si>
  <si>
    <t>V </t>
  </si>
  <si>
    <t> R.Diethelm </t>
  </si>
  <si>
    <t> BBS 21 </t>
  </si>
  <si>
    <t>2442514.323 </t>
  </si>
  <si>
    <t> 11.04.1975 19:45 </t>
  </si>
  <si>
    <t> 0.011 </t>
  </si>
  <si>
    <t> V.Znojil </t>
  </si>
  <si>
    <t> BRNO 21 </t>
  </si>
  <si>
    <t>2442817.404 </t>
  </si>
  <si>
    <t> 08.02.1976 21:41 </t>
  </si>
  <si>
    <t> 0.014 </t>
  </si>
  <si>
    <t> K.Locher </t>
  </si>
  <si>
    <t> BBS 26 </t>
  </si>
  <si>
    <t>2442836.255 </t>
  </si>
  <si>
    <t> 27.02.1976 18:07 </t>
  </si>
  <si>
    <t> 0.025 </t>
  </si>
  <si>
    <t>2442836.258 </t>
  </si>
  <si>
    <t> 27.02.1976 18:11 </t>
  </si>
  <si>
    <t> 0.028 </t>
  </si>
  <si>
    <t> J.Dokoupil </t>
  </si>
  <si>
    <t>2442836.259 </t>
  </si>
  <si>
    <t> 27.02.1976 18:12 </t>
  </si>
  <si>
    <t> 0.029 </t>
  </si>
  <si>
    <t> P.Hajek </t>
  </si>
  <si>
    <t>2443220.402 </t>
  </si>
  <si>
    <t> 17.03.1977 21:38 </t>
  </si>
  <si>
    <t> H.Peter </t>
  </si>
  <si>
    <t> BBS 33 </t>
  </si>
  <si>
    <t>2443913.383 </t>
  </si>
  <si>
    <t> 08.02.1979 21:11 </t>
  </si>
  <si>
    <t> -0.001 </t>
  </si>
  <si>
    <t> J.Silhan </t>
  </si>
  <si>
    <t> BRNO 23 </t>
  </si>
  <si>
    <t>2443931.404 </t>
  </si>
  <si>
    <t> 26.02.1979 21:41 </t>
  </si>
  <si>
    <t> R.Polloczek </t>
  </si>
  <si>
    <t>2443931.407 </t>
  </si>
  <si>
    <t> 26.02.1979 21:46 </t>
  </si>
  <si>
    <t> 0.002 </t>
  </si>
  <si>
    <t>2443954.338 </t>
  </si>
  <si>
    <t> 21.03.1979 20:06 </t>
  </si>
  <si>
    <t> BBS 42 </t>
  </si>
  <si>
    <t>2443981.371 </t>
  </si>
  <si>
    <t> 17.04.1979 20:54 </t>
  </si>
  <si>
    <t> BBS 43 </t>
  </si>
  <si>
    <t>2444289.363 </t>
  </si>
  <si>
    <t> 19.02.1980 20:42 </t>
  </si>
  <si>
    <t> -0.002 </t>
  </si>
  <si>
    <t> J.Manek </t>
  </si>
  <si>
    <t>2444339.328 </t>
  </si>
  <si>
    <t> 09.04.1980 19:52 </t>
  </si>
  <si>
    <t> -0.004 </t>
  </si>
  <si>
    <t> BBS 47 </t>
  </si>
  <si>
    <t>2444633.397 </t>
  </si>
  <si>
    <t> 28.01.1981 21:31 </t>
  </si>
  <si>
    <t> BBS 52 </t>
  </si>
  <si>
    <t>2444638.309 </t>
  </si>
  <si>
    <t> 02.02.1981 19:24 </t>
  </si>
  <si>
    <t> -0.005 </t>
  </si>
  <si>
    <t>2444638.321 </t>
  </si>
  <si>
    <t> 02.02.1981 19:42 </t>
  </si>
  <si>
    <t> 0.007 </t>
  </si>
  <si>
    <t> J.Horky </t>
  </si>
  <si>
    <t>2444959.403 </t>
  </si>
  <si>
    <t> 20.12.1981 21:40 </t>
  </si>
  <si>
    <t> -0.009 </t>
  </si>
  <si>
    <t> BRNO 26 </t>
  </si>
  <si>
    <t>2445325.546 </t>
  </si>
  <si>
    <t> 22.12.1982 01:06 </t>
  </si>
  <si>
    <t> -0.017 </t>
  </si>
  <si>
    <t> J.Borovicka </t>
  </si>
  <si>
    <t>2445353.413 </t>
  </si>
  <si>
    <t> 18.01.1983 21:54 </t>
  </si>
  <si>
    <t> -0.000 </t>
  </si>
  <si>
    <t> BBS 64 </t>
  </si>
  <si>
    <t>2445357.505 </t>
  </si>
  <si>
    <t> 23.01.1983 00:07 </t>
  </si>
  <si>
    <t>2445697.415 </t>
  </si>
  <si>
    <t> 28.12.1983 21:57 </t>
  </si>
  <si>
    <t> -0.032 </t>
  </si>
  <si>
    <t>2445697.424 </t>
  </si>
  <si>
    <t> 28.12.1983 22:10 </t>
  </si>
  <si>
    <t> -0.023 </t>
  </si>
  <si>
    <t> M.Zejda </t>
  </si>
  <si>
    <t>2445697.431 </t>
  </si>
  <si>
    <t> 28.12.1983 22:20 </t>
  </si>
  <si>
    <t> -0.016 </t>
  </si>
  <si>
    <t> R.Pleskac </t>
  </si>
  <si>
    <t>2446467.418 </t>
  </si>
  <si>
    <t> 05.02.1986 22:01 </t>
  </si>
  <si>
    <t> -0.011 </t>
  </si>
  <si>
    <t> BRNO 28 </t>
  </si>
  <si>
    <t>2446490.356 </t>
  </si>
  <si>
    <t> 28.02.1986 20:32 </t>
  </si>
  <si>
    <t> -0.008 </t>
  </si>
  <si>
    <t> S.Lupac </t>
  </si>
  <si>
    <t>2446742.650 </t>
  </si>
  <si>
    <t> 08.11.1986 03:36 </t>
  </si>
  <si>
    <t> -0.006 </t>
  </si>
  <si>
    <t> A.Paschke </t>
  </si>
  <si>
    <t> BBS 82 </t>
  </si>
  <si>
    <t>2446770.486 </t>
  </si>
  <si>
    <t> 05.12.1986 23:39 </t>
  </si>
  <si>
    <t> -0.020 </t>
  </si>
  <si>
    <t> A.Dedoch </t>
  </si>
  <si>
    <t>2446770.488 </t>
  </si>
  <si>
    <t> 05.12.1986 23:42 </t>
  </si>
  <si>
    <t> -0.018 </t>
  </si>
  <si>
    <t>2447233.467 </t>
  </si>
  <si>
    <t> 12.03.1988 23:12 </t>
  </si>
  <si>
    <t> 0.153 </t>
  </si>
  <si>
    <t> BBS 88 </t>
  </si>
  <si>
    <t>2447269.338 </t>
  </si>
  <si>
    <t> 17.04.1988 20:06 </t>
  </si>
  <si>
    <t> P.Suchan </t>
  </si>
  <si>
    <t> BRNO 30 </t>
  </si>
  <si>
    <t>2447269.339 </t>
  </si>
  <si>
    <t> 17.04.1988 20:08 </t>
  </si>
  <si>
    <t> V.Wagner </t>
  </si>
  <si>
    <t>2447269.343 </t>
  </si>
  <si>
    <t> 17.04.1988 20:13 </t>
  </si>
  <si>
    <t> -0.013 </t>
  </si>
  <si>
    <t> A.Slatinsky </t>
  </si>
  <si>
    <t>2447586.439 </t>
  </si>
  <si>
    <t> 28.02.1989 22:32 </t>
  </si>
  <si>
    <t> 0.080 </t>
  </si>
  <si>
    <t> BBS 91 </t>
  </si>
  <si>
    <t>2447939.404 </t>
  </si>
  <si>
    <t> 16.02.1990 21:41 </t>
  </si>
  <si>
    <t> 0.000 </t>
  </si>
  <si>
    <t> BBS 94 </t>
  </si>
  <si>
    <t>2447944.316 </t>
  </si>
  <si>
    <t> 21.02.1990 19:35 </t>
  </si>
  <si>
    <t>2448628.296 </t>
  </si>
  <si>
    <t> 06.01.1992 19:06 </t>
  </si>
  <si>
    <t> 0.005 </t>
  </si>
  <si>
    <t> BBS 100 </t>
  </si>
  <si>
    <t>2448677.438 </t>
  </si>
  <si>
    <t> 24.02.1992 22:30 </t>
  </si>
  <si>
    <t>2448691.348 </t>
  </si>
  <si>
    <t> 09.03.1992 20:21 </t>
  </si>
  <si>
    <t>E </t>
  </si>
  <si>
    <t>?</t>
  </si>
  <si>
    <t> BBS 101 </t>
  </si>
  <si>
    <t>2449058.320 </t>
  </si>
  <si>
    <t> 11.03.1993 19:40 </t>
  </si>
  <si>
    <t> -0.014 </t>
  </si>
  <si>
    <t> BBS 103 </t>
  </si>
  <si>
    <t>2449384.343 </t>
  </si>
  <si>
    <t> 31.01.1994 20:13 </t>
  </si>
  <si>
    <t> BBS 106 </t>
  </si>
  <si>
    <t>2449769.324 </t>
  </si>
  <si>
    <t> 20.02.1995 19:46 </t>
  </si>
  <si>
    <t> BBS 108 </t>
  </si>
  <si>
    <t>2449778.352 </t>
  </si>
  <si>
    <t> 01.03.1995 20:26 </t>
  </si>
  <si>
    <t> 0.004 </t>
  </si>
  <si>
    <t>2450017.5250 </t>
  </si>
  <si>
    <t> 27.10.1995 00:36 </t>
  </si>
  <si>
    <t> -0.0088 </t>
  </si>
  <si>
    <t> BRNO 32 </t>
  </si>
  <si>
    <t>2450044.5550 </t>
  </si>
  <si>
    <t> 23.11.1995 01:19 </t>
  </si>
  <si>
    <t> -0.0100 </t>
  </si>
  <si>
    <t> K.Koss </t>
  </si>
  <si>
    <t>2450167.426 </t>
  </si>
  <si>
    <t> 24.03.1996 22:13 </t>
  </si>
  <si>
    <t> BBS 111 </t>
  </si>
  <si>
    <t>2450190.352 </t>
  </si>
  <si>
    <t> 16.04.1996 20:26 </t>
  </si>
  <si>
    <t> BBS 112 </t>
  </si>
  <si>
    <t>2450489.339 </t>
  </si>
  <si>
    <t> 09.02.1997 20:08 </t>
  </si>
  <si>
    <t> BBS 114 </t>
  </si>
  <si>
    <t>2450865.3059 </t>
  </si>
  <si>
    <t> 20.02.1998 19:20 </t>
  </si>
  <si>
    <t> -0.0264 </t>
  </si>
  <si>
    <t> M.Netolicky </t>
  </si>
  <si>
    <t>2451250.3034 </t>
  </si>
  <si>
    <t> 12.03.1999 19:16 </t>
  </si>
  <si>
    <t> -0.0195 </t>
  </si>
  <si>
    <t>-I</t>
  </si>
  <si>
    <t> W.Kleikamp </t>
  </si>
  <si>
    <t>BAVM 128 </t>
  </si>
  <si>
    <t>2451956.3847 </t>
  </si>
  <si>
    <t> 15.02.2001 21:13 </t>
  </si>
  <si>
    <t>30342</t>
  </si>
  <si>
    <t> -0.0274 </t>
  </si>
  <si>
    <t>BAVM 152 </t>
  </si>
  <si>
    <t>2452690.3194 </t>
  </si>
  <si>
    <t> 19.02.2003 19:39 </t>
  </si>
  <si>
    <t>31238</t>
  </si>
  <si>
    <t> -0.0323 </t>
  </si>
  <si>
    <t> F.Agerer </t>
  </si>
  <si>
    <t>BAVM 158 </t>
  </si>
  <si>
    <t>2452692.3728 </t>
  </si>
  <si>
    <t> 21.02.2003 20:56 </t>
  </si>
  <si>
    <t>31240.5</t>
  </si>
  <si>
    <t> -0.0267 </t>
  </si>
  <si>
    <t>2452694.4152 </t>
  </si>
  <si>
    <t> 23.02.2003 21:57 </t>
  </si>
  <si>
    <t>31243</t>
  </si>
  <si>
    <t> -0.0321 </t>
  </si>
  <si>
    <t>2452959.8128 </t>
  </si>
  <si>
    <t> 16.11.2003 07:30 </t>
  </si>
  <si>
    <t>31567</t>
  </si>
  <si>
    <t> S.Dvorak </t>
  </si>
  <si>
    <t>IBVS 5502 </t>
  </si>
  <si>
    <t>2452991.7589 </t>
  </si>
  <si>
    <t> 18.12.2003 06:12 </t>
  </si>
  <si>
    <t>31606</t>
  </si>
  <si>
    <t>2453029.4400 </t>
  </si>
  <si>
    <t> 24.01.2004 22:33 </t>
  </si>
  <si>
    <t>31652</t>
  </si>
  <si>
    <t> -0.0311 </t>
  </si>
  <si>
    <t>IBVS 5583 </t>
  </si>
  <si>
    <t>2453070.3946 </t>
  </si>
  <si>
    <t> 05.03.2004 21:28 </t>
  </si>
  <si>
    <t>31702</t>
  </si>
  <si>
    <t> -0.0330 </t>
  </si>
  <si>
    <t>BAVM 172 </t>
  </si>
  <si>
    <t>2453410.3349 </t>
  </si>
  <si>
    <t> 08.02.2005 20:02 </t>
  </si>
  <si>
    <t>32117</t>
  </si>
  <si>
    <t> -0.0312 </t>
  </si>
  <si>
    <t>BAVM 173 </t>
  </si>
  <si>
    <t>2453410.335 </t>
  </si>
  <si>
    <t> -0.031 </t>
  </si>
  <si>
    <t> V.Novotný </t>
  </si>
  <si>
    <t>OEJV 0074 </t>
  </si>
  <si>
    <t>2453451.2929 </t>
  </si>
  <si>
    <t> 21.03.2005 19:01 </t>
  </si>
  <si>
    <t>32167</t>
  </si>
  <si>
    <t> -0.0296 </t>
  </si>
  <si>
    <t> M.Zejda et al. </t>
  </si>
  <si>
    <t>IBVS 5741 </t>
  </si>
  <si>
    <t>2453460.30011 </t>
  </si>
  <si>
    <t> 30.03.2005 19:12 </t>
  </si>
  <si>
    <t>32178</t>
  </si>
  <si>
    <t> -0.03285 </t>
  </si>
  <si>
    <t>C </t>
  </si>
  <si>
    <t> R.Ehrenberger </t>
  </si>
  <si>
    <t>2453653.61642 </t>
  </si>
  <si>
    <t> 10.10.2005 02:47 </t>
  </si>
  <si>
    <t>32414</t>
  </si>
  <si>
    <t> -0.03099 </t>
  </si>
  <si>
    <t>R</t>
  </si>
  <si>
    <t> L.Brát </t>
  </si>
  <si>
    <t>2453682.284 </t>
  </si>
  <si>
    <t> 07.11.2005 18:48 </t>
  </si>
  <si>
    <t>32449</t>
  </si>
  <si>
    <t> -0.033 </t>
  </si>
  <si>
    <t> Hirosawa </t>
  </si>
  <si>
    <t>VSB 44 </t>
  </si>
  <si>
    <t>2454116.42459 </t>
  </si>
  <si>
    <t> 15.01.2007 22:11 </t>
  </si>
  <si>
    <t>32979</t>
  </si>
  <si>
    <t> -0.03070 </t>
  </si>
  <si>
    <t> L.Šmelcer </t>
  </si>
  <si>
    <t>2454116.42629 </t>
  </si>
  <si>
    <t> 15.01.2007 22:13 </t>
  </si>
  <si>
    <t> -0.02900 </t>
  </si>
  <si>
    <t>2454141.4104 </t>
  </si>
  <si>
    <t> 09.02.2007 21:50 </t>
  </si>
  <si>
    <t>33009.5</t>
  </si>
  <si>
    <t> -0.0283 </t>
  </si>
  <si>
    <t>BAVM 186 </t>
  </si>
  <si>
    <t>2454505.5123 </t>
  </si>
  <si>
    <t> 09.02.2008 00:17 </t>
  </si>
  <si>
    <t> -0.0293 </t>
  </si>
  <si>
    <t>BAVM 201 </t>
  </si>
  <si>
    <t>2454556.2968 </t>
  </si>
  <si>
    <t> 30.03.2008 19:07 </t>
  </si>
  <si>
    <t> -0.0308 </t>
  </si>
  <si>
    <t>OEJV 0094 </t>
  </si>
  <si>
    <t>2454556.2976 </t>
  </si>
  <si>
    <t> 30.03.2008 19:08 </t>
  </si>
  <si>
    <t> -0.0300 </t>
  </si>
  <si>
    <t>2454556.2982 </t>
  </si>
  <si>
    <t> 30.03.2008 19:09 </t>
  </si>
  <si>
    <t> -0.0294 </t>
  </si>
  <si>
    <t>2454745.5129 </t>
  </si>
  <si>
    <t> 06.10.2008 00:18 </t>
  </si>
  <si>
    <t> -0.0335 </t>
  </si>
  <si>
    <t> L.Urbancok </t>
  </si>
  <si>
    <t>2454811.8692 </t>
  </si>
  <si>
    <t> 11.12.2008 08:51 </t>
  </si>
  <si>
    <t> -0.0266 </t>
  </si>
  <si>
    <t>IBVS 5871 </t>
  </si>
  <si>
    <t>2454827.4310 </t>
  </si>
  <si>
    <t> 26.12.2008 22:20 </t>
  </si>
  <si>
    <t>o</t>
  </si>
  <si>
    <t> W.Moschner &amp; P.Frank </t>
  </si>
  <si>
    <t>BAVM 209 </t>
  </si>
  <si>
    <t>2454843.4104 </t>
  </si>
  <si>
    <t> 11.01.2009 21:50 </t>
  </si>
  <si>
    <t> -0.0219 </t>
  </si>
  <si>
    <t>2454856.5122 </t>
  </si>
  <si>
    <t> 25.01.2009 00:17 </t>
  </si>
  <si>
    <t> -0.0261 </t>
  </si>
  <si>
    <t>2454876.5787 </t>
  </si>
  <si>
    <t> 14.02.2009 01:53 </t>
  </si>
  <si>
    <t>IBVS 5938 </t>
  </si>
  <si>
    <t>2455244.3702 </t>
  </si>
  <si>
    <t> 16.02.2010 20:53 </t>
  </si>
  <si>
    <t> -0.0257 </t>
  </si>
  <si>
    <t>BAVM 214 </t>
  </si>
  <si>
    <t>2455294.3354 </t>
  </si>
  <si>
    <t> 07.04.2010 20:02 </t>
  </si>
  <si>
    <t> G.Corfini </t>
  </si>
  <si>
    <t>OEJV 0137 </t>
  </si>
  <si>
    <t>2455312.3571 </t>
  </si>
  <si>
    <t> 25.04.2010 20:34 </t>
  </si>
  <si>
    <t> -0.0265 </t>
  </si>
  <si>
    <t>2455515.5011 </t>
  </si>
  <si>
    <t> 15.11.2010 00:01 </t>
  </si>
  <si>
    <t>2455578.5757 </t>
  </si>
  <si>
    <t> 17.01.2011 01:49 </t>
  </si>
  <si>
    <t> -0.0249 </t>
  </si>
  <si>
    <t>BAVM 215 </t>
  </si>
  <si>
    <t>2455600.6911 </t>
  </si>
  <si>
    <t> 08.02.2011 04:35 </t>
  </si>
  <si>
    <t> -0.0259 </t>
  </si>
  <si>
    <t>IBVS 5992 </t>
  </si>
  <si>
    <t>2455996.3332 </t>
  </si>
  <si>
    <t> 09.03.2012 19:59 </t>
  </si>
  <si>
    <t> -0.0231 </t>
  </si>
  <si>
    <t>OEJV 0160 </t>
  </si>
  <si>
    <t>2455996.3333 </t>
  </si>
  <si>
    <t> -0.0230 </t>
  </si>
  <si>
    <t>2455996.3334 </t>
  </si>
  <si>
    <t> 09.03.2012 20:00 </t>
  </si>
  <si>
    <t> -0.0229 </t>
  </si>
  <si>
    <t>2456643.4494 </t>
  </si>
  <si>
    <t> 16.12.2013 22:47 </t>
  </si>
  <si>
    <t> -0.0189 </t>
  </si>
  <si>
    <t>BAVM 234 </t>
  </si>
  <si>
    <t>BAD?</t>
  </si>
  <si>
    <t>OEJV 0210</t>
  </si>
  <si>
    <t>OEJV 0211</t>
  </si>
  <si>
    <t>JAVSO 49, 256</t>
  </si>
  <si>
    <t>JAAVSO 51, 134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</si>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</sst>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2"/>
      <name val="CourierNewPSMT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8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/>
    <xf numFmtId="165" fontId="38" fillId="0" borderId="0" xfId="0" applyNumberFormat="1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8" fillId="0" borderId="0" xfId="0" applyFont="1" applyAlignment="1" applyProtection="1">
      <alignment horizontal="left"/>
      <protection locked="0"/>
    </xf>
    <xf numFmtId="0" fontId="38" fillId="0" borderId="0" xfId="0" applyFont="1" applyAlignment="1" applyProtection="1">
      <alignment horizontal="center"/>
      <protection locked="0"/>
    </xf>
    <xf numFmtId="165" fontId="38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FG Gem - O-C Diagr.</a:t>
            </a:r>
          </a:p>
        </c:rich>
      </c:tx>
      <c:layout>
        <c:manualLayout>
          <c:xMode val="edge"/>
          <c:yMode val="edge"/>
          <c:x val="0.3614152154338372"/>
          <c:y val="4.34797496466787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930536097737374"/>
          <c:y val="0.20187043298379687"/>
          <c:w val="0.70177715512759598"/>
          <c:h val="0.46896054431620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-3.0000000002473826E-2</c:v>
                </c:pt>
                <c:pt idx="1">
                  <c:v>0</c:v>
                </c:pt>
                <c:pt idx="2">
                  <c:v>-4.5660000032512471E-3</c:v>
                </c:pt>
                <c:pt idx="3">
                  <c:v>4.0149000000383239E-2</c:v>
                </c:pt>
                <c:pt idx="4">
                  <c:v>2.1217999998043524E-2</c:v>
                </c:pt>
                <c:pt idx="5">
                  <c:v>1.6444000000774395E-2</c:v>
                </c:pt>
                <c:pt idx="6">
                  <c:v>-4.2500000199652277E-4</c:v>
                </c:pt>
                <c:pt idx="7">
                  <c:v>-1.6964000002190005E-2</c:v>
                </c:pt>
                <c:pt idx="8">
                  <c:v>1.9710999997187173E-2</c:v>
                </c:pt>
                <c:pt idx="9">
                  <c:v>-1.025600000139093E-2</c:v>
                </c:pt>
                <c:pt idx="10">
                  <c:v>1.0789999996632105E-2</c:v>
                </c:pt>
                <c:pt idx="11">
                  <c:v>6.0733999998774379E-2</c:v>
                </c:pt>
                <c:pt idx="12">
                  <c:v>4.4073000000935281E-2</c:v>
                </c:pt>
                <c:pt idx="13">
                  <c:v>-8.0280000038328581E-3</c:v>
                </c:pt>
                <c:pt idx="17">
                  <c:v>1.4134999997622799E-2</c:v>
                </c:pt>
                <c:pt idx="58">
                  <c:v>-8.7750000020605512E-3</c:v>
                </c:pt>
                <c:pt idx="59">
                  <c:v>-1.0031999998318497E-2</c:v>
                </c:pt>
                <c:pt idx="63">
                  <c:v>-2.6390000006358605E-2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FD-4336-A775-68AA8D0835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  <c:pt idx="11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  <c:pt idx="1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14">
                  <c:v>9.2700000095646828E-4</c:v>
                </c:pt>
                <c:pt idx="15">
                  <c:v>1.0864999996556435E-2</c:v>
                </c:pt>
                <c:pt idx="18">
                  <c:v>2.5168000000121538E-2</c:v>
                </c:pt>
                <c:pt idx="19">
                  <c:v>2.8168000004370697E-2</c:v>
                </c:pt>
                <c:pt idx="20">
                  <c:v>2.9168000000936445E-2</c:v>
                </c:pt>
                <c:pt idx="21">
                  <c:v>6.6700000024866313E-4</c:v>
                </c:pt>
                <c:pt idx="22">
                  <c:v>-1.4669999945908785E-3</c:v>
                </c:pt>
                <c:pt idx="23">
                  <c:v>-1.3049999979557469E-3</c:v>
                </c:pt>
                <c:pt idx="24">
                  <c:v>1.6949999990174547E-3</c:v>
                </c:pt>
                <c:pt idx="25">
                  <c:v>-2.9169999979785644E-3</c:v>
                </c:pt>
                <c:pt idx="26">
                  <c:v>-1.1740000045392662E-3</c:v>
                </c:pt>
                <c:pt idx="27">
                  <c:v>-1.6780000005383044E-3</c:v>
                </c:pt>
                <c:pt idx="28">
                  <c:v>-3.5470000002533197E-3</c:v>
                </c:pt>
                <c:pt idx="29">
                  <c:v>-1.8580000032670796E-3</c:v>
                </c:pt>
                <c:pt idx="30">
                  <c:v>-4.6320000037667342E-3</c:v>
                </c:pt>
                <c:pt idx="31">
                  <c:v>7.3679999986779876E-3</c:v>
                </c:pt>
                <c:pt idx="32">
                  <c:v>-9.2000000076950528E-3</c:v>
                </c:pt>
                <c:pt idx="33">
                  <c:v>-1.6862999997101724E-2</c:v>
                </c:pt>
                <c:pt idx="34">
                  <c:v>-2.4900000425986946E-4</c:v>
                </c:pt>
                <c:pt idx="35">
                  <c:v>-3.8940000013099052E-3</c:v>
                </c:pt>
                <c:pt idx="36">
                  <c:v>-3.2428999998955987E-2</c:v>
                </c:pt>
                <c:pt idx="37">
                  <c:v>-2.3429000000760425E-2</c:v>
                </c:pt>
                <c:pt idx="38">
                  <c:v>-1.6429000002972316E-2</c:v>
                </c:pt>
                <c:pt idx="39">
                  <c:v>-1.068900000245776E-2</c:v>
                </c:pt>
                <c:pt idx="40">
                  <c:v>-8.3010000016656704E-3</c:v>
                </c:pt>
                <c:pt idx="41">
                  <c:v>-6.0330000051180832E-3</c:v>
                </c:pt>
                <c:pt idx="42">
                  <c:v>-2.0419000000401866E-2</c:v>
                </c:pt>
                <c:pt idx="43">
                  <c:v>-1.8418999999994412E-2</c:v>
                </c:pt>
                <c:pt idx="45">
                  <c:v>-1.7979999996896368E-2</c:v>
                </c:pt>
                <c:pt idx="46">
                  <c:v>-1.698000000033062E-2</c:v>
                </c:pt>
                <c:pt idx="47">
                  <c:v>-1.2979999999515712E-2</c:v>
                </c:pt>
                <c:pt idx="49">
                  <c:v>4.980000012437813E-4</c:v>
                </c:pt>
                <c:pt idx="50">
                  <c:v>-2.2760000065318309E-3</c:v>
                </c:pt>
                <c:pt idx="51">
                  <c:v>5.0090000004274771E-3</c:v>
                </c:pt>
                <c:pt idx="52">
                  <c:v>-7.3100000008707866E-4</c:v>
                </c:pt>
                <c:pt idx="53">
                  <c:v>-1.5924000006634742E-2</c:v>
                </c:pt>
                <c:pt idx="54">
                  <c:v>-1.371600000129547E-2</c:v>
                </c:pt>
                <c:pt idx="55">
                  <c:v>-4.0579999986221083E-3</c:v>
                </c:pt>
                <c:pt idx="56">
                  <c:v>-1.3687999999092426E-2</c:v>
                </c:pt>
                <c:pt idx="57">
                  <c:v>3.8930000009713694E-3</c:v>
                </c:pt>
                <c:pt idx="60">
                  <c:v>-8.3820000072591938E-3</c:v>
                </c:pt>
                <c:pt idx="61">
                  <c:v>-1.7994000001635868E-2</c:v>
                </c:pt>
                <c:pt idx="62">
                  <c:v>-1.3079000003926922E-2</c:v>
                </c:pt>
                <c:pt idx="79">
                  <c:v>-3.2921000005444512E-2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FD-4336-A775-68AA8D0835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64">
                  <c:v>-1.9520000008924399E-2</c:v>
                </c:pt>
                <c:pt idx="65">
                  <c:v>-2.7417999997851439E-2</c:v>
                </c:pt>
                <c:pt idx="66">
                  <c:v>-3.2301999999617692E-2</c:v>
                </c:pt>
                <c:pt idx="67">
                  <c:v>-2.6724499999545515E-2</c:v>
                </c:pt>
                <c:pt idx="68">
                  <c:v>-3.2146999998076353E-2</c:v>
                </c:pt>
                <c:pt idx="73">
                  <c:v>-3.295800000341842E-2</c:v>
                </c:pt>
                <c:pt idx="74">
                  <c:v>-3.1193000002531335E-2</c:v>
                </c:pt>
                <c:pt idx="82">
                  <c:v>-2.8325500003120396E-2</c:v>
                </c:pt>
                <c:pt idx="83">
                  <c:v>-2.9265999997733161E-2</c:v>
                </c:pt>
                <c:pt idx="89">
                  <c:v>-2.8263000000151806E-2</c:v>
                </c:pt>
                <c:pt idx="90">
                  <c:v>-2.1878499996091705E-2</c:v>
                </c:pt>
                <c:pt idx="91">
                  <c:v>-2.6142500006244518E-2</c:v>
                </c:pt>
                <c:pt idx="93">
                  <c:v>-2.572399999917252E-2</c:v>
                </c:pt>
                <c:pt idx="97">
                  <c:v>-2.4856000003637746E-2</c:v>
                </c:pt>
                <c:pt idx="102">
                  <c:v>-1.8856000002415385E-2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FD-4336-A775-68AA8D0835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69">
                  <c:v>-3.2342999998945743E-2</c:v>
                </c:pt>
                <c:pt idx="70">
                  <c:v>-3.2273999997414649E-2</c:v>
                </c:pt>
                <c:pt idx="71">
                  <c:v>-3.1107999995583668E-2</c:v>
                </c:pt>
                <c:pt idx="72">
                  <c:v>-3.1107999995583668E-2</c:v>
                </c:pt>
                <c:pt idx="75">
                  <c:v>-3.0233000004955102E-2</c:v>
                </c:pt>
                <c:pt idx="76">
                  <c:v>-2.9643000001669861E-2</c:v>
                </c:pt>
                <c:pt idx="77">
                  <c:v>-3.2852000003913417E-2</c:v>
                </c:pt>
                <c:pt idx="78">
                  <c:v>-3.0986000005214009E-2</c:v>
                </c:pt>
                <c:pt idx="80">
                  <c:v>-3.0701000003318768E-2</c:v>
                </c:pt>
                <c:pt idx="81">
                  <c:v>-2.9001000002608635E-2</c:v>
                </c:pt>
                <c:pt idx="84">
                  <c:v>-3.0674000008730218E-2</c:v>
                </c:pt>
                <c:pt idx="85">
                  <c:v>-2.9874000007112045E-2</c:v>
                </c:pt>
                <c:pt idx="86">
                  <c:v>-2.9274000007717405E-2</c:v>
                </c:pt>
                <c:pt idx="87">
                  <c:v>-3.3423000000766478E-2</c:v>
                </c:pt>
                <c:pt idx="88">
                  <c:v>-2.6612000001478009E-2</c:v>
                </c:pt>
                <c:pt idx="92">
                  <c:v>-2.8302999999141321E-2</c:v>
                </c:pt>
                <c:pt idx="94">
                  <c:v>-2.732300000207033E-2</c:v>
                </c:pt>
                <c:pt idx="95">
                  <c:v>-2.6511000003665686E-2</c:v>
                </c:pt>
                <c:pt idx="96">
                  <c:v>-2.6483000001462642E-2</c:v>
                </c:pt>
                <c:pt idx="98">
                  <c:v>-2.5939000006474089E-2</c:v>
                </c:pt>
                <c:pt idx="99">
                  <c:v>-2.3145999999542255E-2</c:v>
                </c:pt>
                <c:pt idx="100">
                  <c:v>-2.3046000002068467E-2</c:v>
                </c:pt>
                <c:pt idx="101">
                  <c:v>-2.2945999997318722E-2</c:v>
                </c:pt>
                <c:pt idx="103">
                  <c:v>-2.0376000000396743E-2</c:v>
                </c:pt>
                <c:pt idx="104">
                  <c:v>-2.0326000005297828E-2</c:v>
                </c:pt>
                <c:pt idx="105">
                  <c:v>-2.0226000000548083E-2</c:v>
                </c:pt>
                <c:pt idx="106">
                  <c:v>-2.0436500002688263E-2</c:v>
                </c:pt>
                <c:pt idx="107">
                  <c:v>-2.2869999971590005E-2</c:v>
                </c:pt>
                <c:pt idx="108">
                  <c:v>-1.7749500155332498E-2</c:v>
                </c:pt>
                <c:pt idx="109">
                  <c:v>-2.3140000004786998E-2</c:v>
                </c:pt>
                <c:pt idx="110">
                  <c:v>-1.5928000000712927E-2</c:v>
                </c:pt>
                <c:pt idx="111">
                  <c:v>-1.9645999869680963E-2</c:v>
                </c:pt>
                <c:pt idx="112">
                  <c:v>-1.9345999913639389E-2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FD-4336-A775-68AA8D0835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FD-4336-A775-68AA8D0835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FD-4336-A775-68AA8D0835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FD-4336-A775-68AA8D0835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54">
                  <c:v>-3.9865358577185664E-2</c:v>
                </c:pt>
                <c:pt idx="55">
                  <c:v>-3.9173203981172446E-2</c:v>
                </c:pt>
                <c:pt idx="56">
                  <c:v>-3.8355835488393011E-2</c:v>
                </c:pt>
                <c:pt idx="57">
                  <c:v>-3.8336705587498174E-2</c:v>
                </c:pt>
                <c:pt idx="58">
                  <c:v>-3.7828893672835213E-2</c:v>
                </c:pt>
                <c:pt idx="59">
                  <c:v>-3.7771503970150701E-2</c:v>
                </c:pt>
                <c:pt idx="60">
                  <c:v>-3.7510641685221092E-2</c:v>
                </c:pt>
                <c:pt idx="61">
                  <c:v>-3.7461947392034234E-2</c:v>
                </c:pt>
                <c:pt idx="62">
                  <c:v>-3.6827182498705528E-2</c:v>
                </c:pt>
                <c:pt idx="63">
                  <c:v>-3.6028943906820932E-2</c:v>
                </c:pt>
                <c:pt idx="64">
                  <c:v>-3.5211575414041497E-2</c:v>
                </c:pt>
                <c:pt idx="65">
                  <c:v>-3.3712486816646035E-2</c:v>
                </c:pt>
                <c:pt idx="66">
                  <c:v>-3.2154269434666524E-2</c:v>
                </c:pt>
                <c:pt idx="67">
                  <c:v>-3.2149921729917694E-2</c:v>
                </c:pt>
                <c:pt idx="68">
                  <c:v>-3.214557402516887E-2</c:v>
                </c:pt>
                <c:pt idx="69">
                  <c:v>-3.158211148972092E-2</c:v>
                </c:pt>
                <c:pt idx="70">
                  <c:v>-3.1514287295639223E-2</c:v>
                </c:pt>
                <c:pt idx="71">
                  <c:v>-3.1434289528260814E-2</c:v>
                </c:pt>
                <c:pt idx="72">
                  <c:v>-3.1434289528260814E-2</c:v>
                </c:pt>
                <c:pt idx="73">
                  <c:v>-3.1347335433284274E-2</c:v>
                </c:pt>
                <c:pt idx="74">
                  <c:v>-3.0625616444979034E-2</c:v>
                </c:pt>
                <c:pt idx="75">
                  <c:v>-3.0625616444979034E-2</c:v>
                </c:pt>
                <c:pt idx="76">
                  <c:v>-3.05386623500025E-2</c:v>
                </c:pt>
                <c:pt idx="77">
                  <c:v>-3.0519532449107663E-2</c:v>
                </c:pt>
                <c:pt idx="78">
                  <c:v>-3.0109109120818413E-2</c:v>
                </c:pt>
                <c:pt idx="79">
                  <c:v>-3.0048241254334841E-2</c:v>
                </c:pt>
                <c:pt idx="80">
                  <c:v>-2.9126527847583565E-2</c:v>
                </c:pt>
                <c:pt idx="81">
                  <c:v>-2.9126527847583565E-2</c:v>
                </c:pt>
                <c:pt idx="82">
                  <c:v>-2.9073485849647883E-2</c:v>
                </c:pt>
                <c:pt idx="83">
                  <c:v>-2.8300463945306484E-2</c:v>
                </c:pt>
                <c:pt idx="84">
                  <c:v>-2.8192640867535576E-2</c:v>
                </c:pt>
                <c:pt idx="85">
                  <c:v>-2.8192640867535576E-2</c:v>
                </c:pt>
                <c:pt idx="86">
                  <c:v>-2.8192640867535576E-2</c:v>
                </c:pt>
                <c:pt idx="87">
                  <c:v>-2.7790912948743987E-2</c:v>
                </c:pt>
                <c:pt idx="88">
                  <c:v>-2.7650047314881999E-2</c:v>
                </c:pt>
                <c:pt idx="89">
                  <c:v>-2.7617004758790913E-2</c:v>
                </c:pt>
                <c:pt idx="90">
                  <c:v>-2.7583092661750068E-2</c:v>
                </c:pt>
                <c:pt idx="91">
                  <c:v>-2.7555267351357576E-2</c:v>
                </c:pt>
                <c:pt idx="92">
                  <c:v>-2.7512659844819071E-2</c:v>
                </c:pt>
                <c:pt idx="93">
                  <c:v>-2.6731812071929789E-2</c:v>
                </c:pt>
                <c:pt idx="94">
                  <c:v>-2.6625728076058411E-2</c:v>
                </c:pt>
                <c:pt idx="95">
                  <c:v>-2.6587468274268736E-2</c:v>
                </c:pt>
                <c:pt idx="96">
                  <c:v>-2.6156175963185126E-2</c:v>
                </c:pt>
                <c:pt idx="97">
                  <c:v>-2.6022266656921256E-2</c:v>
                </c:pt>
                <c:pt idx="98">
                  <c:v>-2.5975311445633927E-2</c:v>
                </c:pt>
                <c:pt idx="99">
                  <c:v>-2.5135334888160603E-2</c:v>
                </c:pt>
                <c:pt idx="100">
                  <c:v>-2.5135334888160603E-2</c:v>
                </c:pt>
                <c:pt idx="101">
                  <c:v>-2.5135334888160603E-2</c:v>
                </c:pt>
                <c:pt idx="102">
                  <c:v>-2.376146018753135E-2</c:v>
                </c:pt>
                <c:pt idx="103">
                  <c:v>-2.3587551997578268E-2</c:v>
                </c:pt>
                <c:pt idx="104">
                  <c:v>-2.3587551997578268E-2</c:v>
                </c:pt>
                <c:pt idx="105">
                  <c:v>-2.3587551997578268E-2</c:v>
                </c:pt>
                <c:pt idx="106">
                  <c:v>-2.2188460609405825E-2</c:v>
                </c:pt>
                <c:pt idx="107">
                  <c:v>-1.8339002824794601E-2</c:v>
                </c:pt>
                <c:pt idx="108">
                  <c:v>-2.1341527724334369E-2</c:v>
                </c:pt>
                <c:pt idx="109">
                  <c:v>-1.8203354436631208E-2</c:v>
                </c:pt>
                <c:pt idx="110">
                  <c:v>-1.6860783210193506E-2</c:v>
                </c:pt>
                <c:pt idx="111">
                  <c:v>-1.6787741770413214E-2</c:v>
                </c:pt>
                <c:pt idx="112">
                  <c:v>-1.6787741770413214E-2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FD-4336-A775-68AA8D08358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6">
                  <c:v>-5.2126999995380174E-2</c:v>
                </c:pt>
                <c:pt idx="44">
                  <c:v>0.15269599999737693</c:v>
                </c:pt>
                <c:pt idx="48">
                  <c:v>8.009699999820441E-2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FD-4336-A775-68AA8D083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093696"/>
        <c:axId val="1"/>
      </c:scatterChart>
      <c:valAx>
        <c:axId val="260093696"/>
        <c:scaling>
          <c:orientation val="minMax"/>
          <c:min val="3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563174128781344"/>
              <c:y val="0.764001776700989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1"/>
          <c:min val="-4.499999999999999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8949939651704118E-2"/>
              <c:y val="0.341626973551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093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66423357664233"/>
          <c:y val="0.81230898445386623"/>
          <c:w val="0.88503649635036497"/>
          <c:h val="0.160000323036543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FG Gem - O-C Diagr.</a:t>
            </a:r>
          </a:p>
        </c:rich>
      </c:tx>
      <c:layout>
        <c:manualLayout>
          <c:xMode val="edge"/>
          <c:yMode val="edge"/>
          <c:x val="0.36380496153827768"/>
          <c:y val="4.3345087998969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7307082239817"/>
          <c:y val="0.20124557739146834"/>
          <c:w val="0.71898893443931933"/>
          <c:h val="0.4644128709033884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-3.0000000002473826E-2</c:v>
                </c:pt>
                <c:pt idx="1">
                  <c:v>0</c:v>
                </c:pt>
                <c:pt idx="2">
                  <c:v>-4.5660000032512471E-3</c:v>
                </c:pt>
                <c:pt idx="3">
                  <c:v>4.0149000000383239E-2</c:v>
                </c:pt>
                <c:pt idx="4">
                  <c:v>2.1217999998043524E-2</c:v>
                </c:pt>
                <c:pt idx="5">
                  <c:v>1.6444000000774395E-2</c:v>
                </c:pt>
                <c:pt idx="6">
                  <c:v>-4.2500000199652277E-4</c:v>
                </c:pt>
                <c:pt idx="7">
                  <c:v>-1.6964000002190005E-2</c:v>
                </c:pt>
                <c:pt idx="8">
                  <c:v>1.9710999997187173E-2</c:v>
                </c:pt>
                <c:pt idx="9">
                  <c:v>-1.025600000139093E-2</c:v>
                </c:pt>
                <c:pt idx="10">
                  <c:v>1.0789999996632105E-2</c:v>
                </c:pt>
                <c:pt idx="11">
                  <c:v>6.0733999998774379E-2</c:v>
                </c:pt>
                <c:pt idx="12">
                  <c:v>4.4073000000935281E-2</c:v>
                </c:pt>
                <c:pt idx="13">
                  <c:v>-8.0280000038328581E-3</c:v>
                </c:pt>
                <c:pt idx="17">
                  <c:v>1.4134999997622799E-2</c:v>
                </c:pt>
                <c:pt idx="58">
                  <c:v>-8.7750000020605512E-3</c:v>
                </c:pt>
                <c:pt idx="59">
                  <c:v>-1.0031999998318497E-2</c:v>
                </c:pt>
                <c:pt idx="63">
                  <c:v>-2.6390000006358605E-2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5-4E05-B1E7-7B5C9CBB49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  <c:pt idx="11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  <c:pt idx="1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14">
                  <c:v>9.2700000095646828E-4</c:v>
                </c:pt>
                <c:pt idx="15">
                  <c:v>1.0864999996556435E-2</c:v>
                </c:pt>
                <c:pt idx="18">
                  <c:v>2.5168000000121538E-2</c:v>
                </c:pt>
                <c:pt idx="19">
                  <c:v>2.8168000004370697E-2</c:v>
                </c:pt>
                <c:pt idx="20">
                  <c:v>2.9168000000936445E-2</c:v>
                </c:pt>
                <c:pt idx="21">
                  <c:v>6.6700000024866313E-4</c:v>
                </c:pt>
                <c:pt idx="22">
                  <c:v>-1.4669999945908785E-3</c:v>
                </c:pt>
                <c:pt idx="23">
                  <c:v>-1.3049999979557469E-3</c:v>
                </c:pt>
                <c:pt idx="24">
                  <c:v>1.6949999990174547E-3</c:v>
                </c:pt>
                <c:pt idx="25">
                  <c:v>-2.9169999979785644E-3</c:v>
                </c:pt>
                <c:pt idx="26">
                  <c:v>-1.1740000045392662E-3</c:v>
                </c:pt>
                <c:pt idx="27">
                  <c:v>-1.6780000005383044E-3</c:v>
                </c:pt>
                <c:pt idx="28">
                  <c:v>-3.5470000002533197E-3</c:v>
                </c:pt>
                <c:pt idx="29">
                  <c:v>-1.8580000032670796E-3</c:v>
                </c:pt>
                <c:pt idx="30">
                  <c:v>-4.6320000037667342E-3</c:v>
                </c:pt>
                <c:pt idx="31">
                  <c:v>7.3679999986779876E-3</c:v>
                </c:pt>
                <c:pt idx="32">
                  <c:v>-9.2000000076950528E-3</c:v>
                </c:pt>
                <c:pt idx="33">
                  <c:v>-1.6862999997101724E-2</c:v>
                </c:pt>
                <c:pt idx="34">
                  <c:v>-2.4900000425986946E-4</c:v>
                </c:pt>
                <c:pt idx="35">
                  <c:v>-3.8940000013099052E-3</c:v>
                </c:pt>
                <c:pt idx="36">
                  <c:v>-3.2428999998955987E-2</c:v>
                </c:pt>
                <c:pt idx="37">
                  <c:v>-2.3429000000760425E-2</c:v>
                </c:pt>
                <c:pt idx="38">
                  <c:v>-1.6429000002972316E-2</c:v>
                </c:pt>
                <c:pt idx="39">
                  <c:v>-1.068900000245776E-2</c:v>
                </c:pt>
                <c:pt idx="40">
                  <c:v>-8.3010000016656704E-3</c:v>
                </c:pt>
                <c:pt idx="41">
                  <c:v>-6.0330000051180832E-3</c:v>
                </c:pt>
                <c:pt idx="42">
                  <c:v>-2.0419000000401866E-2</c:v>
                </c:pt>
                <c:pt idx="43">
                  <c:v>-1.8418999999994412E-2</c:v>
                </c:pt>
                <c:pt idx="45">
                  <c:v>-1.7979999996896368E-2</c:v>
                </c:pt>
                <c:pt idx="46">
                  <c:v>-1.698000000033062E-2</c:v>
                </c:pt>
                <c:pt idx="47">
                  <c:v>-1.2979999999515712E-2</c:v>
                </c:pt>
                <c:pt idx="49">
                  <c:v>4.980000012437813E-4</c:v>
                </c:pt>
                <c:pt idx="50">
                  <c:v>-2.2760000065318309E-3</c:v>
                </c:pt>
                <c:pt idx="51">
                  <c:v>5.0090000004274771E-3</c:v>
                </c:pt>
                <c:pt idx="52">
                  <c:v>-7.3100000008707866E-4</c:v>
                </c:pt>
                <c:pt idx="53">
                  <c:v>-1.5924000006634742E-2</c:v>
                </c:pt>
                <c:pt idx="54">
                  <c:v>-1.371600000129547E-2</c:v>
                </c:pt>
                <c:pt idx="55">
                  <c:v>-4.0579999986221083E-3</c:v>
                </c:pt>
                <c:pt idx="56">
                  <c:v>-1.3687999999092426E-2</c:v>
                </c:pt>
                <c:pt idx="57">
                  <c:v>3.8930000009713694E-3</c:v>
                </c:pt>
                <c:pt idx="60">
                  <c:v>-8.3820000072591938E-3</c:v>
                </c:pt>
                <c:pt idx="61">
                  <c:v>-1.7994000001635868E-2</c:v>
                </c:pt>
                <c:pt idx="62">
                  <c:v>-1.3079000003926922E-2</c:v>
                </c:pt>
                <c:pt idx="79">
                  <c:v>-3.2921000005444512E-2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25-4E05-B1E7-7B5C9CBB49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64">
                  <c:v>-1.9520000008924399E-2</c:v>
                </c:pt>
                <c:pt idx="65">
                  <c:v>-2.7417999997851439E-2</c:v>
                </c:pt>
                <c:pt idx="66">
                  <c:v>-3.2301999999617692E-2</c:v>
                </c:pt>
                <c:pt idx="67">
                  <c:v>-2.6724499999545515E-2</c:v>
                </c:pt>
                <c:pt idx="68">
                  <c:v>-3.2146999998076353E-2</c:v>
                </c:pt>
                <c:pt idx="73">
                  <c:v>-3.295800000341842E-2</c:v>
                </c:pt>
                <c:pt idx="74">
                  <c:v>-3.1193000002531335E-2</c:v>
                </c:pt>
                <c:pt idx="82">
                  <c:v>-2.8325500003120396E-2</c:v>
                </c:pt>
                <c:pt idx="83">
                  <c:v>-2.9265999997733161E-2</c:v>
                </c:pt>
                <c:pt idx="89">
                  <c:v>-2.8263000000151806E-2</c:v>
                </c:pt>
                <c:pt idx="90">
                  <c:v>-2.1878499996091705E-2</c:v>
                </c:pt>
                <c:pt idx="91">
                  <c:v>-2.6142500006244518E-2</c:v>
                </c:pt>
                <c:pt idx="93">
                  <c:v>-2.572399999917252E-2</c:v>
                </c:pt>
                <c:pt idx="97">
                  <c:v>-2.4856000003637746E-2</c:v>
                </c:pt>
                <c:pt idx="102">
                  <c:v>-1.8856000002415385E-2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25-4E05-B1E7-7B5C9CBB49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69">
                  <c:v>-3.2342999998945743E-2</c:v>
                </c:pt>
                <c:pt idx="70">
                  <c:v>-3.2273999997414649E-2</c:v>
                </c:pt>
                <c:pt idx="71">
                  <c:v>-3.1107999995583668E-2</c:v>
                </c:pt>
                <c:pt idx="72">
                  <c:v>-3.1107999995583668E-2</c:v>
                </c:pt>
                <c:pt idx="75">
                  <c:v>-3.0233000004955102E-2</c:v>
                </c:pt>
                <c:pt idx="76">
                  <c:v>-2.9643000001669861E-2</c:v>
                </c:pt>
                <c:pt idx="77">
                  <c:v>-3.2852000003913417E-2</c:v>
                </c:pt>
                <c:pt idx="78">
                  <c:v>-3.0986000005214009E-2</c:v>
                </c:pt>
                <c:pt idx="80">
                  <c:v>-3.0701000003318768E-2</c:v>
                </c:pt>
                <c:pt idx="81">
                  <c:v>-2.9001000002608635E-2</c:v>
                </c:pt>
                <c:pt idx="84">
                  <c:v>-3.0674000008730218E-2</c:v>
                </c:pt>
                <c:pt idx="85">
                  <c:v>-2.9874000007112045E-2</c:v>
                </c:pt>
                <c:pt idx="86">
                  <c:v>-2.9274000007717405E-2</c:v>
                </c:pt>
                <c:pt idx="87">
                  <c:v>-3.3423000000766478E-2</c:v>
                </c:pt>
                <c:pt idx="88">
                  <c:v>-2.6612000001478009E-2</c:v>
                </c:pt>
                <c:pt idx="92">
                  <c:v>-2.8302999999141321E-2</c:v>
                </c:pt>
                <c:pt idx="94">
                  <c:v>-2.732300000207033E-2</c:v>
                </c:pt>
                <c:pt idx="95">
                  <c:v>-2.6511000003665686E-2</c:v>
                </c:pt>
                <c:pt idx="96">
                  <c:v>-2.6483000001462642E-2</c:v>
                </c:pt>
                <c:pt idx="98">
                  <c:v>-2.5939000006474089E-2</c:v>
                </c:pt>
                <c:pt idx="99">
                  <c:v>-2.3145999999542255E-2</c:v>
                </c:pt>
                <c:pt idx="100">
                  <c:v>-2.3046000002068467E-2</c:v>
                </c:pt>
                <c:pt idx="101">
                  <c:v>-2.2945999997318722E-2</c:v>
                </c:pt>
                <c:pt idx="103">
                  <c:v>-2.0376000000396743E-2</c:v>
                </c:pt>
                <c:pt idx="104">
                  <c:v>-2.0326000005297828E-2</c:v>
                </c:pt>
                <c:pt idx="105">
                  <c:v>-2.0226000000548083E-2</c:v>
                </c:pt>
                <c:pt idx="106">
                  <c:v>-2.0436500002688263E-2</c:v>
                </c:pt>
                <c:pt idx="107">
                  <c:v>-2.2869999971590005E-2</c:v>
                </c:pt>
                <c:pt idx="108">
                  <c:v>-1.7749500155332498E-2</c:v>
                </c:pt>
                <c:pt idx="109">
                  <c:v>-2.3140000004786998E-2</c:v>
                </c:pt>
                <c:pt idx="110">
                  <c:v>-1.5928000000712927E-2</c:v>
                </c:pt>
                <c:pt idx="111">
                  <c:v>-1.9645999869680963E-2</c:v>
                </c:pt>
                <c:pt idx="112">
                  <c:v>-1.9345999913639389E-2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25-4E05-B1E7-7B5C9CBB49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25-4E05-B1E7-7B5C9CBB49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25-4E05-B1E7-7B5C9CBB49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25-4E05-B1E7-7B5C9CBB49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54">
                  <c:v>-3.9865358577185664E-2</c:v>
                </c:pt>
                <c:pt idx="55">
                  <c:v>-3.9173203981172446E-2</c:v>
                </c:pt>
                <c:pt idx="56">
                  <c:v>-3.8355835488393011E-2</c:v>
                </c:pt>
                <c:pt idx="57">
                  <c:v>-3.8336705587498174E-2</c:v>
                </c:pt>
                <c:pt idx="58">
                  <c:v>-3.7828893672835213E-2</c:v>
                </c:pt>
                <c:pt idx="59">
                  <c:v>-3.7771503970150701E-2</c:v>
                </c:pt>
                <c:pt idx="60">
                  <c:v>-3.7510641685221092E-2</c:v>
                </c:pt>
                <c:pt idx="61">
                  <c:v>-3.7461947392034234E-2</c:v>
                </c:pt>
                <c:pt idx="62">
                  <c:v>-3.6827182498705528E-2</c:v>
                </c:pt>
                <c:pt idx="63">
                  <c:v>-3.6028943906820932E-2</c:v>
                </c:pt>
                <c:pt idx="64">
                  <c:v>-3.5211575414041497E-2</c:v>
                </c:pt>
                <c:pt idx="65">
                  <c:v>-3.3712486816646035E-2</c:v>
                </c:pt>
                <c:pt idx="66">
                  <c:v>-3.2154269434666524E-2</c:v>
                </c:pt>
                <c:pt idx="67">
                  <c:v>-3.2149921729917694E-2</c:v>
                </c:pt>
                <c:pt idx="68">
                  <c:v>-3.214557402516887E-2</c:v>
                </c:pt>
                <c:pt idx="69">
                  <c:v>-3.158211148972092E-2</c:v>
                </c:pt>
                <c:pt idx="70">
                  <c:v>-3.1514287295639223E-2</c:v>
                </c:pt>
                <c:pt idx="71">
                  <c:v>-3.1434289528260814E-2</c:v>
                </c:pt>
                <c:pt idx="72">
                  <c:v>-3.1434289528260814E-2</c:v>
                </c:pt>
                <c:pt idx="73">
                  <c:v>-3.1347335433284274E-2</c:v>
                </c:pt>
                <c:pt idx="74">
                  <c:v>-3.0625616444979034E-2</c:v>
                </c:pt>
                <c:pt idx="75">
                  <c:v>-3.0625616444979034E-2</c:v>
                </c:pt>
                <c:pt idx="76">
                  <c:v>-3.05386623500025E-2</c:v>
                </c:pt>
                <c:pt idx="77">
                  <c:v>-3.0519532449107663E-2</c:v>
                </c:pt>
                <c:pt idx="78">
                  <c:v>-3.0109109120818413E-2</c:v>
                </c:pt>
                <c:pt idx="79">
                  <c:v>-3.0048241254334841E-2</c:v>
                </c:pt>
                <c:pt idx="80">
                  <c:v>-2.9126527847583565E-2</c:v>
                </c:pt>
                <c:pt idx="81">
                  <c:v>-2.9126527847583565E-2</c:v>
                </c:pt>
                <c:pt idx="82">
                  <c:v>-2.9073485849647883E-2</c:v>
                </c:pt>
                <c:pt idx="83">
                  <c:v>-2.8300463945306484E-2</c:v>
                </c:pt>
                <c:pt idx="84">
                  <c:v>-2.8192640867535576E-2</c:v>
                </c:pt>
                <c:pt idx="85">
                  <c:v>-2.8192640867535576E-2</c:v>
                </c:pt>
                <c:pt idx="86">
                  <c:v>-2.8192640867535576E-2</c:v>
                </c:pt>
                <c:pt idx="87">
                  <c:v>-2.7790912948743987E-2</c:v>
                </c:pt>
                <c:pt idx="88">
                  <c:v>-2.7650047314881999E-2</c:v>
                </c:pt>
                <c:pt idx="89">
                  <c:v>-2.7617004758790913E-2</c:v>
                </c:pt>
                <c:pt idx="90">
                  <c:v>-2.7583092661750068E-2</c:v>
                </c:pt>
                <c:pt idx="91">
                  <c:v>-2.7555267351357576E-2</c:v>
                </c:pt>
                <c:pt idx="92">
                  <c:v>-2.7512659844819071E-2</c:v>
                </c:pt>
                <c:pt idx="93">
                  <c:v>-2.6731812071929789E-2</c:v>
                </c:pt>
                <c:pt idx="94">
                  <c:v>-2.6625728076058411E-2</c:v>
                </c:pt>
                <c:pt idx="95">
                  <c:v>-2.6587468274268736E-2</c:v>
                </c:pt>
                <c:pt idx="96">
                  <c:v>-2.6156175963185126E-2</c:v>
                </c:pt>
                <c:pt idx="97">
                  <c:v>-2.6022266656921256E-2</c:v>
                </c:pt>
                <c:pt idx="98">
                  <c:v>-2.5975311445633927E-2</c:v>
                </c:pt>
                <c:pt idx="99">
                  <c:v>-2.5135334888160603E-2</c:v>
                </c:pt>
                <c:pt idx="100">
                  <c:v>-2.5135334888160603E-2</c:v>
                </c:pt>
                <c:pt idx="101">
                  <c:v>-2.5135334888160603E-2</c:v>
                </c:pt>
                <c:pt idx="102">
                  <c:v>-2.376146018753135E-2</c:v>
                </c:pt>
                <c:pt idx="103">
                  <c:v>-2.3587551997578268E-2</c:v>
                </c:pt>
                <c:pt idx="104">
                  <c:v>-2.3587551997578268E-2</c:v>
                </c:pt>
                <c:pt idx="105">
                  <c:v>-2.3587551997578268E-2</c:v>
                </c:pt>
                <c:pt idx="106">
                  <c:v>-2.2188460609405825E-2</c:v>
                </c:pt>
                <c:pt idx="107">
                  <c:v>-1.8339002824794601E-2</c:v>
                </c:pt>
                <c:pt idx="108">
                  <c:v>-2.1341527724334369E-2</c:v>
                </c:pt>
                <c:pt idx="109">
                  <c:v>-1.8203354436631208E-2</c:v>
                </c:pt>
                <c:pt idx="110">
                  <c:v>-1.6860783210193506E-2</c:v>
                </c:pt>
                <c:pt idx="111">
                  <c:v>-1.6787741770413214E-2</c:v>
                </c:pt>
                <c:pt idx="112">
                  <c:v>-1.6787741770413214E-2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25-4E05-B1E7-7B5C9CBB49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6">
                  <c:v>-5.2126999995380174E-2</c:v>
                </c:pt>
                <c:pt idx="44">
                  <c:v>0.15269599999737693</c:v>
                </c:pt>
                <c:pt idx="48">
                  <c:v>8.009699999820441E-2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25-4E05-B1E7-7B5C9CBB4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099928"/>
        <c:axId val="1"/>
      </c:scatterChart>
      <c:valAx>
        <c:axId val="26009992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22420148301131"/>
              <c:y val="0.75854113327858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9312900095138389E-2"/>
              <c:y val="0.340569376680675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099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28980871926527"/>
          <c:y val="0.81288343558282206"/>
          <c:w val="0.88342593787798374"/>
          <c:h val="0.15950920245398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38100</xdr:rowOff>
    </xdr:from>
    <xdr:to>
      <xdr:col>15</xdr:col>
      <xdr:colOff>466725</xdr:colOff>
      <xdr:row>18</xdr:row>
      <xdr:rowOff>57150</xdr:rowOff>
    </xdr:to>
    <xdr:graphicFrame macro="">
      <xdr:nvGraphicFramePr>
        <xdr:cNvPr id="1035" name="Chart 1">
          <a:extLst>
            <a:ext uri="{FF2B5EF4-FFF2-40B4-BE49-F238E27FC236}">
              <a16:creationId xmlns:a16="http://schemas.microsoft.com/office/drawing/2014/main" id="{37FBA15B-660D-24EF-9303-FCB7F47E4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390525</xdr:colOff>
      <xdr:row>0</xdr:row>
      <xdr:rowOff>0</xdr:rowOff>
    </xdr:from>
    <xdr:to>
      <xdr:col>24</xdr:col>
      <xdr:colOff>161925</xdr:colOff>
      <xdr:row>18</xdr:row>
      <xdr:rowOff>28575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0FDC542E-7D00-4B4D-F5A4-F78102FD1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186" TargetMode="External"/><Relationship Id="rId26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var.astro.cz/oejv/issues/oejv0094.pdf" TargetMode="External"/><Relationship Id="rId34" Type="http://schemas.openxmlformats.org/officeDocument/2006/relationships/hyperlink" Target="http://www.konkoly.hu/cgi-bin/IBVS?5992" TargetMode="External"/><Relationship Id="rId7" Type="http://schemas.openxmlformats.org/officeDocument/2006/relationships/hyperlink" Target="http://www.konkoly.hu/cgi-bin/IBVS?5502" TargetMode="External"/><Relationship Id="rId12" Type="http://schemas.openxmlformats.org/officeDocument/2006/relationships/hyperlink" Target="http://www.konkoly.hu/cgi-bin/IBVS?5741" TargetMode="External"/><Relationship Id="rId17" Type="http://schemas.openxmlformats.org/officeDocument/2006/relationships/hyperlink" Target="http://var.astro.cz/oejv/issues/oejv0074.pdf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bav-astro.de/sfs/BAVM_link.php?BAVMnr=215" TargetMode="External"/><Relationship Id="rId38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bav-astro.de/sfs/BAVM_link.php?BAVMnr=152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var.astro.cz/oejv/issues/oejv0094.pdf" TargetMode="External"/><Relationship Id="rId29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sfs/BAVM_link.php?BAVMnr=128" TargetMode="External"/><Relationship Id="rId6" Type="http://schemas.openxmlformats.org/officeDocument/2006/relationships/hyperlink" Target="http://www.konkoly.hu/cgi-bin/IBVS?5502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konkoly.hu/cgi-bin/IBVS?5871" TargetMode="External"/><Relationship Id="rId32" Type="http://schemas.openxmlformats.org/officeDocument/2006/relationships/hyperlink" Target="http://var.astro.cz/oejv/issues/oejv0137.pdf" TargetMode="External"/><Relationship Id="rId37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158" TargetMode="External"/><Relationship Id="rId15" Type="http://schemas.openxmlformats.org/officeDocument/2006/relationships/hyperlink" Target="http://vsolj.cetus-net.org/no44.pdf" TargetMode="External"/><Relationship Id="rId23" Type="http://schemas.openxmlformats.org/officeDocument/2006/relationships/hyperlink" Target="http://var.astro.cz/oejv/issues/oejv0094.pdf" TargetMode="External"/><Relationship Id="rId28" Type="http://schemas.openxmlformats.org/officeDocument/2006/relationships/hyperlink" Target="http://www.konkoly.hu/cgi-bin/IBVS?5938" TargetMode="External"/><Relationship Id="rId3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173" TargetMode="External"/><Relationship Id="rId19" Type="http://schemas.openxmlformats.org/officeDocument/2006/relationships/hyperlink" Target="http://www.bav-astro.de/sfs/BAVM_link.php?BAVMnr=201" TargetMode="External"/><Relationship Id="rId31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ar.astro.cz/oejv/issues/oejv0094.pdf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var.astro.cz/oejv/issues/oejv0137.pdf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72"/>
  <sheetViews>
    <sheetView tabSelected="1" workbookViewId="0">
      <pane xSplit="14" ySplit="22" topLeftCell="O121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8554687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70</v>
      </c>
    </row>
    <row r="2" spans="1:6">
      <c r="A2" t="s">
        <v>25</v>
      </c>
      <c r="B2" s="12" t="s">
        <v>68</v>
      </c>
    </row>
    <row r="4" spans="1:6" ht="14.25" thickTop="1" thickBot="1">
      <c r="A4" s="7" t="s">
        <v>1</v>
      </c>
      <c r="C4" s="3">
        <v>27102.400000000001</v>
      </c>
      <c r="D4" s="4">
        <v>0.819129</v>
      </c>
    </row>
    <row r="5" spans="1:6" ht="13.5" thickTop="1">
      <c r="A5" s="15" t="s">
        <v>73</v>
      </c>
      <c r="B5" s="13"/>
      <c r="C5" s="16">
        <v>-9.5</v>
      </c>
      <c r="D5" s="13" t="s">
        <v>74</v>
      </c>
    </row>
    <row r="6" spans="1:6">
      <c r="A6" s="7" t="s">
        <v>2</v>
      </c>
    </row>
    <row r="7" spans="1:6">
      <c r="A7" t="s">
        <v>3</v>
      </c>
      <c r="C7">
        <f>+C4</f>
        <v>27102.400000000001</v>
      </c>
    </row>
    <row r="8" spans="1:6">
      <c r="A8" t="s">
        <v>4</v>
      </c>
      <c r="C8">
        <f>+D4</f>
        <v>0.819129</v>
      </c>
    </row>
    <row r="9" spans="1:6">
      <c r="A9" s="28" t="s">
        <v>80</v>
      </c>
      <c r="B9" s="29">
        <v>90</v>
      </c>
      <c r="C9" s="27" t="str">
        <f>"F"&amp;B9</f>
        <v>F90</v>
      </c>
      <c r="D9" s="11" t="str">
        <f>"G"&amp;B9</f>
        <v>G90</v>
      </c>
    </row>
    <row r="10" spans="1:6" ht="13.5" thickBot="1">
      <c r="A10" s="13"/>
      <c r="B10" s="13"/>
      <c r="C10" s="6" t="s">
        <v>21</v>
      </c>
      <c r="D10" s="6" t="s">
        <v>22</v>
      </c>
      <c r="E10" s="13"/>
    </row>
    <row r="11" spans="1:6">
      <c r="A11" s="13" t="s">
        <v>17</v>
      </c>
      <c r="B11" s="13"/>
      <c r="C11" s="26">
        <f ca="1">INTERCEPT(INDIRECT($D$9):G983,INDIRECT($C$9):F983)</f>
        <v>-8.6479709812206665E-2</v>
      </c>
      <c r="D11" s="5"/>
      <c r="E11" s="13"/>
    </row>
    <row r="12" spans="1:6">
      <c r="A12" s="13" t="s">
        <v>18</v>
      </c>
      <c r="B12" s="13"/>
      <c r="C12" s="26">
        <f ca="1">SLOPE(INDIRECT($D$9):G983,INDIRECT($C$9):F983)</f>
        <v>1.7390818995307043E-6</v>
      </c>
      <c r="D12" s="5"/>
      <c r="E12" s="13"/>
    </row>
    <row r="13" spans="1:6">
      <c r="A13" s="13" t="s">
        <v>20</v>
      </c>
      <c r="B13" s="13"/>
      <c r="C13" s="5" t="s">
        <v>15</v>
      </c>
    </row>
    <row r="14" spans="1:6">
      <c r="A14" s="13"/>
      <c r="B14" s="13"/>
      <c r="C14" s="13"/>
    </row>
    <row r="15" spans="1:6">
      <c r="A15" s="17" t="s">
        <v>19</v>
      </c>
      <c r="B15" s="13"/>
      <c r="C15" s="18">
        <f ca="1">(C7+C11)+(C8+C12)*INT(MAX(F21:F3524))</f>
        <v>59928.158758258229</v>
      </c>
      <c r="E15" s="19" t="s">
        <v>84</v>
      </c>
      <c r="F15" s="16">
        <v>1</v>
      </c>
    </row>
    <row r="16" spans="1:6">
      <c r="A16" s="21" t="s">
        <v>5</v>
      </c>
      <c r="B16" s="13"/>
      <c r="C16" s="22">
        <f ca="1">+C8+C12</f>
        <v>0.81913073908189948</v>
      </c>
      <c r="E16" s="19" t="s">
        <v>75</v>
      </c>
      <c r="F16" s="20">
        <f ca="1">NOW()+15018.5+$C$5/24</f>
        <v>60177.771519444439</v>
      </c>
    </row>
    <row r="17" spans="1:21" ht="13.5" thickBot="1">
      <c r="A17" s="19" t="s">
        <v>72</v>
      </c>
      <c r="B17" s="13"/>
      <c r="C17" s="13">
        <f>COUNT(C21:C2182)</f>
        <v>113</v>
      </c>
      <c r="E17" s="19" t="s">
        <v>85</v>
      </c>
      <c r="F17" s="20">
        <f ca="1">ROUND(2*(F16-$C$7)/$C$8,0)/2+F15</f>
        <v>40379.5</v>
      </c>
    </row>
    <row r="18" spans="1:21" ht="14.25" thickTop="1" thickBot="1">
      <c r="A18" s="21" t="s">
        <v>6</v>
      </c>
      <c r="B18" s="13"/>
      <c r="C18" s="24">
        <f ca="1">+C15</f>
        <v>59928.158758258229</v>
      </c>
      <c r="D18" s="25">
        <f ca="1">+C16</f>
        <v>0.81913073908189948</v>
      </c>
      <c r="E18" s="19" t="s">
        <v>76</v>
      </c>
      <c r="F18" s="11">
        <f ca="1">ROUND(2*(F16-$C$15)/$C$16,0)/2+F15</f>
        <v>305.5</v>
      </c>
    </row>
    <row r="19" spans="1:21" ht="13.5" thickTop="1">
      <c r="E19" s="19" t="s">
        <v>77</v>
      </c>
      <c r="F19" s="23">
        <f ca="1">+$C$15+$C$16*F18-15018.5-$C$5/24</f>
        <v>45160.299032381088</v>
      </c>
    </row>
    <row r="20" spans="1:21" ht="13.5" thickBot="1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105</v>
      </c>
      <c r="I20" s="9" t="s">
        <v>93</v>
      </c>
      <c r="J20" s="9" t="s">
        <v>102</v>
      </c>
      <c r="K20" s="9" t="s">
        <v>100</v>
      </c>
      <c r="L20" s="9" t="s">
        <v>87</v>
      </c>
      <c r="M20" s="9" t="s">
        <v>26</v>
      </c>
      <c r="N20" s="9" t="s">
        <v>27</v>
      </c>
      <c r="O20" s="9" t="s">
        <v>24</v>
      </c>
      <c r="P20" s="8" t="s">
        <v>23</v>
      </c>
      <c r="Q20" s="6" t="s">
        <v>16</v>
      </c>
      <c r="U20" s="59" t="s">
        <v>486</v>
      </c>
    </row>
    <row r="21" spans="1:21">
      <c r="A21" s="56" t="s">
        <v>114</v>
      </c>
      <c r="B21" s="57" t="s">
        <v>65</v>
      </c>
      <c r="C21" s="58">
        <v>27102.37</v>
      </c>
      <c r="D21" s="58" t="s">
        <v>93</v>
      </c>
      <c r="E21">
        <f t="shared" ref="E21:E52" si="0">+(C21-C$7)/C$8</f>
        <v>-3.6624267975463969E-2</v>
      </c>
      <c r="F21">
        <f t="shared" ref="F21:F52" si="1">ROUND(2*E21,0)/2</f>
        <v>0</v>
      </c>
      <c r="G21">
        <f>+C21-(C$7+F21*C$8)</f>
        <v>-3.0000000002473826E-2</v>
      </c>
      <c r="H21">
        <f>G21</f>
        <v>-3.0000000002473826E-2</v>
      </c>
      <c r="Q21" s="2">
        <f t="shared" ref="Q21:Q52" si="2">+C21-15018.5</f>
        <v>12083.869999999999</v>
      </c>
    </row>
    <row r="22" spans="1:21">
      <c r="A22" t="s">
        <v>13</v>
      </c>
      <c r="C22" s="14">
        <v>27102.400000000001</v>
      </c>
      <c r="D22" s="14" t="s">
        <v>15</v>
      </c>
      <c r="E22">
        <f t="shared" si="0"/>
        <v>0</v>
      </c>
      <c r="F22">
        <f t="shared" si="1"/>
        <v>0</v>
      </c>
      <c r="H22" s="11">
        <v>0</v>
      </c>
      <c r="Q22" s="2">
        <f t="shared" si="2"/>
        <v>12083.900000000001</v>
      </c>
    </row>
    <row r="23" spans="1:21">
      <c r="A23" s="56" t="s">
        <v>114</v>
      </c>
      <c r="B23" s="57" t="s">
        <v>65</v>
      </c>
      <c r="C23" s="58">
        <v>27474.28</v>
      </c>
      <c r="D23" s="58" t="s">
        <v>93</v>
      </c>
      <c r="E23">
        <f t="shared" si="0"/>
        <v>453.9944257864114</v>
      </c>
      <c r="F23">
        <f t="shared" si="1"/>
        <v>454</v>
      </c>
      <c r="G23">
        <f t="shared" ref="G23:G36" si="3">+C23-(C$7+F23*C$8)</f>
        <v>-4.5660000032512471E-3</v>
      </c>
      <c r="H23">
        <f t="shared" ref="H23:H34" si="4">G23</f>
        <v>-4.5660000032512471E-3</v>
      </c>
      <c r="Q23" s="2">
        <f t="shared" si="2"/>
        <v>12455.779999999999</v>
      </c>
    </row>
    <row r="24" spans="1:21">
      <c r="A24" s="56" t="s">
        <v>114</v>
      </c>
      <c r="B24" s="57" t="s">
        <v>65</v>
      </c>
      <c r="C24" s="58">
        <v>28428.61</v>
      </c>
      <c r="D24" s="58" t="s">
        <v>93</v>
      </c>
      <c r="E24">
        <f t="shared" si="0"/>
        <v>1619.0490142578265</v>
      </c>
      <c r="F24">
        <f t="shared" si="1"/>
        <v>1619</v>
      </c>
      <c r="G24">
        <f t="shared" si="3"/>
        <v>4.0149000000383239E-2</v>
      </c>
      <c r="H24">
        <f t="shared" si="4"/>
        <v>4.0149000000383239E-2</v>
      </c>
      <c r="Q24" s="2">
        <f t="shared" si="2"/>
        <v>13410.11</v>
      </c>
    </row>
    <row r="25" spans="1:21">
      <c r="A25" s="56" t="s">
        <v>114</v>
      </c>
      <c r="B25" s="57" t="s">
        <v>65</v>
      </c>
      <c r="C25" s="58">
        <v>28542.45</v>
      </c>
      <c r="D25" s="58" t="s">
        <v>93</v>
      </c>
      <c r="E25">
        <f t="shared" si="0"/>
        <v>1758.025903123927</v>
      </c>
      <c r="F25">
        <f t="shared" si="1"/>
        <v>1758</v>
      </c>
      <c r="G25">
        <f t="shared" si="3"/>
        <v>2.1217999998043524E-2</v>
      </c>
      <c r="H25">
        <f t="shared" si="4"/>
        <v>2.1217999998043524E-2</v>
      </c>
      <c r="Q25" s="2">
        <f t="shared" si="2"/>
        <v>13523.95</v>
      </c>
    </row>
    <row r="26" spans="1:21">
      <c r="A26" s="56" t="s">
        <v>114</v>
      </c>
      <c r="B26" s="57" t="s">
        <v>65</v>
      </c>
      <c r="C26" s="58">
        <v>28547.360000000001</v>
      </c>
      <c r="D26" s="58" t="s">
        <v>93</v>
      </c>
      <c r="E26">
        <f t="shared" si="0"/>
        <v>1764.0200749820835</v>
      </c>
      <c r="F26">
        <f t="shared" si="1"/>
        <v>1764</v>
      </c>
      <c r="G26">
        <f t="shared" si="3"/>
        <v>1.6444000000774395E-2</v>
      </c>
      <c r="H26">
        <f t="shared" si="4"/>
        <v>1.6444000000774395E-2</v>
      </c>
      <c r="Q26" s="2">
        <f t="shared" si="2"/>
        <v>13528.86</v>
      </c>
    </row>
    <row r="27" spans="1:21">
      <c r="A27" s="56" t="s">
        <v>114</v>
      </c>
      <c r="B27" s="57" t="s">
        <v>65</v>
      </c>
      <c r="C27" s="58">
        <v>28597.31</v>
      </c>
      <c r="D27" s="58" t="s">
        <v>93</v>
      </c>
      <c r="E27">
        <f t="shared" si="0"/>
        <v>1824.9994811562035</v>
      </c>
      <c r="F27">
        <f t="shared" si="1"/>
        <v>1825</v>
      </c>
      <c r="G27">
        <f t="shared" si="3"/>
        <v>-4.2500000199652277E-4</v>
      </c>
      <c r="H27">
        <f t="shared" si="4"/>
        <v>-4.2500000199652277E-4</v>
      </c>
      <c r="Q27" s="2">
        <f t="shared" si="2"/>
        <v>13578.810000000001</v>
      </c>
    </row>
    <row r="28" spans="1:21">
      <c r="A28" s="56" t="s">
        <v>114</v>
      </c>
      <c r="B28" s="57" t="s">
        <v>65</v>
      </c>
      <c r="C28" s="58">
        <v>28835.66</v>
      </c>
      <c r="D28" s="58" t="s">
        <v>93</v>
      </c>
      <c r="E28">
        <f t="shared" si="0"/>
        <v>2115.9792901972687</v>
      </c>
      <c r="F28">
        <f t="shared" si="1"/>
        <v>2116</v>
      </c>
      <c r="G28">
        <f t="shared" si="3"/>
        <v>-1.6964000002190005E-2</v>
      </c>
      <c r="H28">
        <f t="shared" si="4"/>
        <v>-1.6964000002190005E-2</v>
      </c>
      <c r="Q28" s="2">
        <f t="shared" si="2"/>
        <v>13817.16</v>
      </c>
    </row>
    <row r="29" spans="1:21">
      <c r="A29" s="56" t="s">
        <v>114</v>
      </c>
      <c r="B29" s="57" t="s">
        <v>65</v>
      </c>
      <c r="C29" s="58">
        <v>30412.52</v>
      </c>
      <c r="D29" s="58" t="s">
        <v>93</v>
      </c>
      <c r="E29">
        <f t="shared" si="0"/>
        <v>4041.0240633648655</v>
      </c>
      <c r="F29">
        <f t="shared" si="1"/>
        <v>4041</v>
      </c>
      <c r="G29">
        <f t="shared" si="3"/>
        <v>1.9710999997187173E-2</v>
      </c>
      <c r="H29">
        <f t="shared" si="4"/>
        <v>1.9710999997187173E-2</v>
      </c>
      <c r="Q29" s="2">
        <f t="shared" si="2"/>
        <v>15394.02</v>
      </c>
    </row>
    <row r="30" spans="1:21">
      <c r="A30" s="56" t="s">
        <v>114</v>
      </c>
      <c r="B30" s="57" t="s">
        <v>65</v>
      </c>
      <c r="C30" s="58">
        <v>30431.33</v>
      </c>
      <c r="D30" s="58" t="s">
        <v>93</v>
      </c>
      <c r="E30">
        <f t="shared" si="0"/>
        <v>4063.9874793835897</v>
      </c>
      <c r="F30">
        <f t="shared" si="1"/>
        <v>4064</v>
      </c>
      <c r="G30">
        <f t="shared" si="3"/>
        <v>-1.025600000139093E-2</v>
      </c>
      <c r="H30">
        <f t="shared" si="4"/>
        <v>-1.025600000139093E-2</v>
      </c>
      <c r="Q30" s="2">
        <f t="shared" si="2"/>
        <v>15412.830000000002</v>
      </c>
    </row>
    <row r="31" spans="1:21">
      <c r="A31" s="56" t="s">
        <v>114</v>
      </c>
      <c r="B31" s="57" t="s">
        <v>65</v>
      </c>
      <c r="C31" s="58">
        <v>30780.3</v>
      </c>
      <c r="D31" s="58" t="s">
        <v>93</v>
      </c>
      <c r="E31">
        <f t="shared" si="0"/>
        <v>4490.0131725283782</v>
      </c>
      <c r="F31">
        <f t="shared" si="1"/>
        <v>4490</v>
      </c>
      <c r="G31">
        <f t="shared" si="3"/>
        <v>1.0789999996632105E-2</v>
      </c>
      <c r="H31">
        <f t="shared" si="4"/>
        <v>1.0789999996632105E-2</v>
      </c>
      <c r="Q31" s="2">
        <f t="shared" si="2"/>
        <v>15761.8</v>
      </c>
    </row>
    <row r="32" spans="1:21">
      <c r="A32" s="56" t="s">
        <v>114</v>
      </c>
      <c r="B32" s="57" t="s">
        <v>65</v>
      </c>
      <c r="C32" s="58">
        <v>30996.6</v>
      </c>
      <c r="D32" s="58" t="s">
        <v>93</v>
      </c>
      <c r="E32">
        <f t="shared" si="0"/>
        <v>4754.0741446096981</v>
      </c>
      <c r="F32">
        <f t="shared" si="1"/>
        <v>4754</v>
      </c>
      <c r="G32">
        <f t="shared" si="3"/>
        <v>6.0733999998774379E-2</v>
      </c>
      <c r="H32">
        <f t="shared" si="4"/>
        <v>6.0733999998774379E-2</v>
      </c>
      <c r="Q32" s="2">
        <f t="shared" si="2"/>
        <v>15978.099999999999</v>
      </c>
    </row>
    <row r="33" spans="1:32">
      <c r="A33" s="56" t="s">
        <v>114</v>
      </c>
      <c r="B33" s="57" t="s">
        <v>65</v>
      </c>
      <c r="C33" s="58">
        <v>31413.52</v>
      </c>
      <c r="D33" s="58" t="s">
        <v>93</v>
      </c>
      <c r="E33">
        <f t="shared" si="0"/>
        <v>5263.0538047120772</v>
      </c>
      <c r="F33">
        <f t="shared" si="1"/>
        <v>5263</v>
      </c>
      <c r="G33">
        <f t="shared" si="3"/>
        <v>4.4073000000935281E-2</v>
      </c>
      <c r="H33">
        <f t="shared" si="4"/>
        <v>4.4073000000935281E-2</v>
      </c>
      <c r="Q33" s="2">
        <f t="shared" si="2"/>
        <v>16395.02</v>
      </c>
    </row>
    <row r="34" spans="1:32">
      <c r="A34" s="56" t="s">
        <v>114</v>
      </c>
      <c r="B34" s="57" t="s">
        <v>65</v>
      </c>
      <c r="C34" s="58">
        <v>32944.42</v>
      </c>
      <c r="D34" s="58" t="s">
        <v>93</v>
      </c>
      <c r="E34">
        <f t="shared" si="0"/>
        <v>7131.990199345887</v>
      </c>
      <c r="F34">
        <f t="shared" si="1"/>
        <v>7132</v>
      </c>
      <c r="G34">
        <f t="shared" si="3"/>
        <v>-8.0280000038328581E-3</v>
      </c>
      <c r="H34">
        <f t="shared" si="4"/>
        <v>-8.0280000038328581E-3</v>
      </c>
      <c r="Q34" s="2">
        <f t="shared" si="2"/>
        <v>17925.919999999998</v>
      </c>
    </row>
    <row r="35" spans="1:32">
      <c r="A35" t="s">
        <v>31</v>
      </c>
      <c r="C35" s="14">
        <v>42450.421000000002</v>
      </c>
      <c r="D35" s="14"/>
      <c r="E35">
        <f t="shared" si="0"/>
        <v>18737.001131689882</v>
      </c>
      <c r="F35">
        <f t="shared" si="1"/>
        <v>18737</v>
      </c>
      <c r="G35">
        <f t="shared" si="3"/>
        <v>9.2700000095646828E-4</v>
      </c>
      <c r="I35">
        <f>G35</f>
        <v>9.2700000095646828E-4</v>
      </c>
      <c r="Q35" s="2">
        <f t="shared" si="2"/>
        <v>27431.921000000002</v>
      </c>
      <c r="AB35">
        <v>8</v>
      </c>
      <c r="AD35" t="s">
        <v>30</v>
      </c>
      <c r="AF35" t="s">
        <v>32</v>
      </c>
    </row>
    <row r="36" spans="1:32">
      <c r="A36" t="s">
        <v>34</v>
      </c>
      <c r="C36" s="14">
        <v>42514.322999999997</v>
      </c>
      <c r="D36" s="14"/>
      <c r="E36">
        <f t="shared" si="0"/>
        <v>18815.013264089044</v>
      </c>
      <c r="F36">
        <f t="shared" si="1"/>
        <v>18815</v>
      </c>
      <c r="G36">
        <f t="shared" si="3"/>
        <v>1.0864999996556435E-2</v>
      </c>
      <c r="I36">
        <f>G36</f>
        <v>1.0864999996556435E-2</v>
      </c>
      <c r="Q36" s="2">
        <f t="shared" si="2"/>
        <v>27495.822999999997</v>
      </c>
      <c r="AA36" t="s">
        <v>33</v>
      </c>
      <c r="AF36" t="s">
        <v>35</v>
      </c>
    </row>
    <row r="37" spans="1:32">
      <c r="A37" t="s">
        <v>37</v>
      </c>
      <c r="C37" s="14">
        <v>42717.404000000002</v>
      </c>
      <c r="D37" s="14"/>
      <c r="E37">
        <f t="shared" si="0"/>
        <v>19062.936362892782</v>
      </c>
      <c r="F37">
        <f t="shared" si="1"/>
        <v>19063</v>
      </c>
      <c r="Q37" s="2">
        <f t="shared" si="2"/>
        <v>27698.904000000002</v>
      </c>
      <c r="U37" s="11">
        <v>-5.2126999995380174E-2</v>
      </c>
      <c r="AB37">
        <v>6</v>
      </c>
      <c r="AD37" t="s">
        <v>36</v>
      </c>
      <c r="AF37" t="s">
        <v>32</v>
      </c>
    </row>
    <row r="38" spans="1:32">
      <c r="A38" t="s">
        <v>38</v>
      </c>
      <c r="C38" s="14">
        <v>42817.404000000002</v>
      </c>
      <c r="D38" s="14"/>
      <c r="E38">
        <f t="shared" si="0"/>
        <v>19185.017256134262</v>
      </c>
      <c r="F38">
        <f t="shared" si="1"/>
        <v>19185</v>
      </c>
      <c r="G38">
        <f t="shared" ref="G38:G64" si="5">+C38-(C$7+F38*C$8)</f>
        <v>1.4134999997622799E-2</v>
      </c>
      <c r="H38">
        <f>G38</f>
        <v>1.4134999997622799E-2</v>
      </c>
      <c r="Q38" s="2">
        <f t="shared" si="2"/>
        <v>27798.904000000002</v>
      </c>
      <c r="AA38" t="s">
        <v>33</v>
      </c>
      <c r="AF38" t="s">
        <v>35</v>
      </c>
    </row>
    <row r="39" spans="1:32">
      <c r="A39" t="s">
        <v>34</v>
      </c>
      <c r="C39" s="14">
        <v>42836.254999999997</v>
      </c>
      <c r="D39" s="14"/>
      <c r="E39">
        <f t="shared" si="0"/>
        <v>19208.030725319208</v>
      </c>
      <c r="F39">
        <f t="shared" si="1"/>
        <v>19208</v>
      </c>
      <c r="G39">
        <f t="shared" si="5"/>
        <v>2.5168000000121538E-2</v>
      </c>
      <c r="I39">
        <f t="shared" ref="I39:I64" si="6">G39</f>
        <v>2.5168000000121538E-2</v>
      </c>
      <c r="Q39" s="2">
        <f t="shared" si="2"/>
        <v>27817.754999999997</v>
      </c>
      <c r="AA39" t="s">
        <v>33</v>
      </c>
      <c r="AF39" t="s">
        <v>35</v>
      </c>
    </row>
    <row r="40" spans="1:32">
      <c r="A40" t="s">
        <v>34</v>
      </c>
      <c r="C40" s="14">
        <v>42836.258000000002</v>
      </c>
      <c r="D40" s="14"/>
      <c r="E40">
        <f t="shared" si="0"/>
        <v>19208.034387746007</v>
      </c>
      <c r="F40">
        <f t="shared" si="1"/>
        <v>19208</v>
      </c>
      <c r="G40">
        <f t="shared" si="5"/>
        <v>2.8168000004370697E-2</v>
      </c>
      <c r="I40">
        <f t="shared" si="6"/>
        <v>2.8168000004370697E-2</v>
      </c>
      <c r="Q40" s="2">
        <f t="shared" si="2"/>
        <v>27817.758000000002</v>
      </c>
      <c r="AA40" t="s">
        <v>33</v>
      </c>
      <c r="AF40" t="s">
        <v>35</v>
      </c>
    </row>
    <row r="41" spans="1:32">
      <c r="A41" t="s">
        <v>34</v>
      </c>
      <c r="C41" s="14">
        <v>42836.258999999998</v>
      </c>
      <c r="D41" s="14"/>
      <c r="E41">
        <f t="shared" si="0"/>
        <v>19208.035608554936</v>
      </c>
      <c r="F41">
        <f t="shared" si="1"/>
        <v>19208</v>
      </c>
      <c r="G41">
        <f t="shared" si="5"/>
        <v>2.9168000000936445E-2</v>
      </c>
      <c r="I41">
        <f t="shared" si="6"/>
        <v>2.9168000000936445E-2</v>
      </c>
      <c r="Q41" s="2">
        <f t="shared" si="2"/>
        <v>27817.758999999998</v>
      </c>
      <c r="AA41" t="s">
        <v>33</v>
      </c>
      <c r="AF41" t="s">
        <v>35</v>
      </c>
    </row>
    <row r="42" spans="1:32">
      <c r="A42" t="s">
        <v>40</v>
      </c>
      <c r="C42" s="14">
        <v>43220.402000000002</v>
      </c>
      <c r="D42" s="14"/>
      <c r="E42">
        <f t="shared" si="0"/>
        <v>19677.00081427956</v>
      </c>
      <c r="F42">
        <f t="shared" si="1"/>
        <v>19677</v>
      </c>
      <c r="G42">
        <f t="shared" si="5"/>
        <v>6.6700000024866313E-4</v>
      </c>
      <c r="I42">
        <f t="shared" si="6"/>
        <v>6.6700000024866313E-4</v>
      </c>
      <c r="Q42" s="2">
        <f t="shared" si="2"/>
        <v>28201.902000000002</v>
      </c>
      <c r="AA42" t="s">
        <v>33</v>
      </c>
      <c r="AB42">
        <v>8</v>
      </c>
      <c r="AD42" t="s">
        <v>39</v>
      </c>
      <c r="AF42" t="s">
        <v>32</v>
      </c>
    </row>
    <row r="43" spans="1:32">
      <c r="A43" t="s">
        <v>41</v>
      </c>
      <c r="C43" s="14">
        <v>43913.383000000002</v>
      </c>
      <c r="D43" s="14"/>
      <c r="E43">
        <f t="shared" si="0"/>
        <v>20522.998209073296</v>
      </c>
      <c r="F43">
        <f t="shared" si="1"/>
        <v>20523</v>
      </c>
      <c r="G43">
        <f t="shared" si="5"/>
        <v>-1.4669999945908785E-3</v>
      </c>
      <c r="I43">
        <f t="shared" si="6"/>
        <v>-1.4669999945908785E-3</v>
      </c>
      <c r="Q43" s="2">
        <f t="shared" si="2"/>
        <v>28894.883000000002</v>
      </c>
      <c r="AA43" t="s">
        <v>33</v>
      </c>
      <c r="AF43" t="s">
        <v>35</v>
      </c>
    </row>
    <row r="44" spans="1:32">
      <c r="A44" t="s">
        <v>41</v>
      </c>
      <c r="C44" s="14">
        <v>43931.404000000002</v>
      </c>
      <c r="D44" s="14"/>
      <c r="E44">
        <f t="shared" si="0"/>
        <v>20544.998406844345</v>
      </c>
      <c r="F44">
        <f t="shared" si="1"/>
        <v>20545</v>
      </c>
      <c r="G44">
        <f t="shared" si="5"/>
        <v>-1.3049999979557469E-3</v>
      </c>
      <c r="I44">
        <f t="shared" si="6"/>
        <v>-1.3049999979557469E-3</v>
      </c>
      <c r="Q44" s="2">
        <f t="shared" si="2"/>
        <v>28912.904000000002</v>
      </c>
      <c r="AA44" t="s">
        <v>33</v>
      </c>
      <c r="AF44" t="s">
        <v>35</v>
      </c>
    </row>
    <row r="45" spans="1:32">
      <c r="A45" t="s">
        <v>41</v>
      </c>
      <c r="C45" s="14">
        <v>43931.406999999999</v>
      </c>
      <c r="D45" s="14"/>
      <c r="E45">
        <f t="shared" si="0"/>
        <v>20545.002069271137</v>
      </c>
      <c r="F45">
        <f t="shared" si="1"/>
        <v>20545</v>
      </c>
      <c r="G45">
        <f t="shared" si="5"/>
        <v>1.6949999990174547E-3</v>
      </c>
      <c r="I45">
        <f t="shared" si="6"/>
        <v>1.6949999990174547E-3</v>
      </c>
      <c r="Q45" s="2">
        <f t="shared" si="2"/>
        <v>28912.906999999999</v>
      </c>
      <c r="AA45" t="s">
        <v>33</v>
      </c>
      <c r="AF45" t="s">
        <v>35</v>
      </c>
    </row>
    <row r="46" spans="1:32">
      <c r="A46" t="s">
        <v>42</v>
      </c>
      <c r="C46" s="14">
        <v>43954.338000000003</v>
      </c>
      <c r="D46" s="14"/>
      <c r="E46">
        <f t="shared" si="0"/>
        <v>20572.996438900347</v>
      </c>
      <c r="F46">
        <f t="shared" si="1"/>
        <v>20573</v>
      </c>
      <c r="G46">
        <f t="shared" si="5"/>
        <v>-2.9169999979785644E-3</v>
      </c>
      <c r="I46">
        <f t="shared" si="6"/>
        <v>-2.9169999979785644E-3</v>
      </c>
      <c r="Q46" s="2">
        <f t="shared" si="2"/>
        <v>28935.838000000003</v>
      </c>
      <c r="AA46" t="s">
        <v>33</v>
      </c>
      <c r="AB46">
        <v>8</v>
      </c>
      <c r="AD46" t="s">
        <v>39</v>
      </c>
      <c r="AF46" t="s">
        <v>32</v>
      </c>
    </row>
    <row r="47" spans="1:32">
      <c r="A47" t="s">
        <v>43</v>
      </c>
      <c r="C47" s="14">
        <v>43981.370999999999</v>
      </c>
      <c r="D47" s="14"/>
      <c r="E47">
        <f t="shared" si="0"/>
        <v>20605.998566770311</v>
      </c>
      <c r="F47">
        <f t="shared" si="1"/>
        <v>20606</v>
      </c>
      <c r="G47">
        <f t="shared" si="5"/>
        <v>-1.1740000045392662E-3</v>
      </c>
      <c r="I47">
        <f t="shared" si="6"/>
        <v>-1.1740000045392662E-3</v>
      </c>
      <c r="Q47" s="2">
        <f t="shared" si="2"/>
        <v>28962.870999999999</v>
      </c>
      <c r="AA47" t="s">
        <v>33</v>
      </c>
      <c r="AB47">
        <v>7</v>
      </c>
      <c r="AD47" t="s">
        <v>39</v>
      </c>
      <c r="AF47" t="s">
        <v>32</v>
      </c>
    </row>
    <row r="48" spans="1:32">
      <c r="A48" t="s">
        <v>41</v>
      </c>
      <c r="C48" s="14">
        <v>44289.362999999998</v>
      </c>
      <c r="D48" s="14"/>
      <c r="E48">
        <f t="shared" si="0"/>
        <v>20981.997951482608</v>
      </c>
      <c r="F48">
        <f t="shared" si="1"/>
        <v>20982</v>
      </c>
      <c r="G48">
        <f t="shared" si="5"/>
        <v>-1.6780000005383044E-3</v>
      </c>
      <c r="I48">
        <f t="shared" si="6"/>
        <v>-1.6780000005383044E-3</v>
      </c>
      <c r="Q48" s="2">
        <f t="shared" si="2"/>
        <v>29270.862999999998</v>
      </c>
      <c r="AA48" t="s">
        <v>33</v>
      </c>
      <c r="AF48" t="s">
        <v>35</v>
      </c>
    </row>
    <row r="49" spans="1:32">
      <c r="A49" s="34" t="s">
        <v>44</v>
      </c>
      <c r="B49" s="31"/>
      <c r="C49" s="30">
        <v>44339.328000000001</v>
      </c>
      <c r="D49" s="30"/>
      <c r="E49">
        <f t="shared" si="0"/>
        <v>21042.995669790718</v>
      </c>
      <c r="F49">
        <f t="shared" si="1"/>
        <v>21043</v>
      </c>
      <c r="G49">
        <f t="shared" si="5"/>
        <v>-3.5470000002533197E-3</v>
      </c>
      <c r="I49">
        <f t="shared" si="6"/>
        <v>-3.5470000002533197E-3</v>
      </c>
      <c r="Q49" s="2">
        <f t="shared" si="2"/>
        <v>29320.828000000001</v>
      </c>
      <c r="AA49" t="s">
        <v>33</v>
      </c>
      <c r="AB49">
        <v>9</v>
      </c>
      <c r="AD49" t="s">
        <v>39</v>
      </c>
      <c r="AF49" t="s">
        <v>32</v>
      </c>
    </row>
    <row r="50" spans="1:32">
      <c r="A50" s="34" t="s">
        <v>45</v>
      </c>
      <c r="B50" s="31"/>
      <c r="C50" s="30">
        <v>44633.396999999997</v>
      </c>
      <c r="D50" s="30"/>
      <c r="E50">
        <f t="shared" si="0"/>
        <v>21401.997731736999</v>
      </c>
      <c r="F50">
        <f t="shared" si="1"/>
        <v>21402</v>
      </c>
      <c r="G50">
        <f t="shared" si="5"/>
        <v>-1.8580000032670796E-3</v>
      </c>
      <c r="I50">
        <f t="shared" si="6"/>
        <v>-1.8580000032670796E-3</v>
      </c>
      <c r="Q50" s="2">
        <f t="shared" si="2"/>
        <v>29614.896999999997</v>
      </c>
      <c r="AA50" t="s">
        <v>33</v>
      </c>
      <c r="AB50">
        <v>9</v>
      </c>
      <c r="AD50" t="s">
        <v>39</v>
      </c>
      <c r="AF50" t="s">
        <v>32</v>
      </c>
    </row>
    <row r="51" spans="1:32">
      <c r="A51" s="34" t="s">
        <v>41</v>
      </c>
      <c r="B51" s="31"/>
      <c r="C51" s="30">
        <v>44638.309000000001</v>
      </c>
      <c r="D51" s="30"/>
      <c r="E51">
        <f t="shared" si="0"/>
        <v>21407.994345213025</v>
      </c>
      <c r="F51">
        <f t="shared" si="1"/>
        <v>21408</v>
      </c>
      <c r="G51">
        <f t="shared" si="5"/>
        <v>-4.6320000037667342E-3</v>
      </c>
      <c r="I51">
        <f t="shared" si="6"/>
        <v>-4.6320000037667342E-3</v>
      </c>
      <c r="Q51" s="2">
        <f t="shared" si="2"/>
        <v>29619.809000000001</v>
      </c>
      <c r="AA51" t="s">
        <v>33</v>
      </c>
      <c r="AF51" t="s">
        <v>35</v>
      </c>
    </row>
    <row r="52" spans="1:32">
      <c r="A52" s="34" t="s">
        <v>41</v>
      </c>
      <c r="B52" s="31"/>
      <c r="C52" s="30">
        <v>44638.321000000004</v>
      </c>
      <c r="D52" s="30"/>
      <c r="E52">
        <f t="shared" si="0"/>
        <v>21408.008994920216</v>
      </c>
      <c r="F52">
        <f t="shared" si="1"/>
        <v>21408</v>
      </c>
      <c r="G52">
        <f t="shared" si="5"/>
        <v>7.3679999986779876E-3</v>
      </c>
      <c r="I52">
        <f t="shared" si="6"/>
        <v>7.3679999986779876E-3</v>
      </c>
      <c r="Q52" s="2">
        <f t="shared" si="2"/>
        <v>29619.821000000004</v>
      </c>
      <c r="AA52" t="s">
        <v>33</v>
      </c>
      <c r="AF52" t="s">
        <v>35</v>
      </c>
    </row>
    <row r="53" spans="1:32">
      <c r="A53" s="34" t="s">
        <v>46</v>
      </c>
      <c r="B53" s="31"/>
      <c r="C53" s="30">
        <v>44959.402999999998</v>
      </c>
      <c r="D53" s="30"/>
      <c r="E53">
        <f t="shared" ref="E53:E84" si="7">+(C53-C$7)/C$8</f>
        <v>21799.988768557818</v>
      </c>
      <c r="F53">
        <f t="shared" ref="F53:F84" si="8">ROUND(2*E53,0)/2</f>
        <v>21800</v>
      </c>
      <c r="G53">
        <f t="shared" si="5"/>
        <v>-9.2000000076950528E-3</v>
      </c>
      <c r="I53">
        <f t="shared" si="6"/>
        <v>-9.2000000076950528E-3</v>
      </c>
      <c r="Q53" s="2">
        <f t="shared" ref="Q53:Q84" si="9">+C53-15018.5</f>
        <v>29940.902999999998</v>
      </c>
      <c r="AA53" t="s">
        <v>33</v>
      </c>
      <c r="AF53" t="s">
        <v>35</v>
      </c>
    </row>
    <row r="54" spans="1:32">
      <c r="A54" s="34" t="s">
        <v>46</v>
      </c>
      <c r="B54" s="31"/>
      <c r="C54" s="30">
        <v>45325.546000000002</v>
      </c>
      <c r="D54" s="30"/>
      <c r="E54">
        <f t="shared" si="7"/>
        <v>22246.979413498975</v>
      </c>
      <c r="F54">
        <f t="shared" si="8"/>
        <v>22247</v>
      </c>
      <c r="G54">
        <f t="shared" si="5"/>
        <v>-1.6862999997101724E-2</v>
      </c>
      <c r="I54">
        <f t="shared" si="6"/>
        <v>-1.6862999997101724E-2</v>
      </c>
      <c r="Q54" s="2">
        <f t="shared" si="9"/>
        <v>30307.046000000002</v>
      </c>
      <c r="AA54" t="s">
        <v>33</v>
      </c>
      <c r="AF54" t="s">
        <v>35</v>
      </c>
    </row>
    <row r="55" spans="1:32">
      <c r="A55" s="34" t="s">
        <v>47</v>
      </c>
      <c r="B55" s="31"/>
      <c r="C55" s="30">
        <v>45353.413</v>
      </c>
      <c r="D55" s="30"/>
      <c r="E55">
        <f t="shared" si="7"/>
        <v>22280.999696018574</v>
      </c>
      <c r="F55">
        <f t="shared" si="8"/>
        <v>22281</v>
      </c>
      <c r="G55">
        <f t="shared" si="5"/>
        <v>-2.4900000425986946E-4</v>
      </c>
      <c r="I55">
        <f t="shared" si="6"/>
        <v>-2.4900000425986946E-4</v>
      </c>
      <c r="Q55" s="2">
        <f t="shared" si="9"/>
        <v>30334.913</v>
      </c>
      <c r="AA55" t="s">
        <v>33</v>
      </c>
      <c r="AB55">
        <v>9</v>
      </c>
      <c r="AD55" t="s">
        <v>39</v>
      </c>
      <c r="AF55" t="s">
        <v>32</v>
      </c>
    </row>
    <row r="56" spans="1:32">
      <c r="A56" s="34" t="s">
        <v>47</v>
      </c>
      <c r="B56" s="31"/>
      <c r="C56" s="30">
        <v>45357.504999999997</v>
      </c>
      <c r="D56" s="30"/>
      <c r="E56">
        <f t="shared" si="7"/>
        <v>22285.995246170012</v>
      </c>
      <c r="F56">
        <f t="shared" si="8"/>
        <v>22286</v>
      </c>
      <c r="G56">
        <f t="shared" si="5"/>
        <v>-3.8940000013099052E-3</v>
      </c>
      <c r="I56">
        <f t="shared" si="6"/>
        <v>-3.8940000013099052E-3</v>
      </c>
      <c r="Q56" s="2">
        <f t="shared" si="9"/>
        <v>30339.004999999997</v>
      </c>
      <c r="AA56" t="s">
        <v>33</v>
      </c>
      <c r="AB56">
        <v>10</v>
      </c>
      <c r="AD56" t="s">
        <v>39</v>
      </c>
      <c r="AF56" t="s">
        <v>32</v>
      </c>
    </row>
    <row r="57" spans="1:32">
      <c r="A57" s="34" t="s">
        <v>46</v>
      </c>
      <c r="B57" s="31"/>
      <c r="C57" s="30">
        <v>45697.415000000001</v>
      </c>
      <c r="D57" s="30"/>
      <c r="E57">
        <f t="shared" si="7"/>
        <v>22700.960410387132</v>
      </c>
      <c r="F57">
        <f t="shared" si="8"/>
        <v>22701</v>
      </c>
      <c r="G57">
        <f t="shared" si="5"/>
        <v>-3.2428999998955987E-2</v>
      </c>
      <c r="I57">
        <f t="shared" si="6"/>
        <v>-3.2428999998955987E-2</v>
      </c>
      <c r="Q57" s="2">
        <f t="shared" si="9"/>
        <v>30678.915000000001</v>
      </c>
      <c r="AA57" t="s">
        <v>33</v>
      </c>
      <c r="AF57" t="s">
        <v>35</v>
      </c>
    </row>
    <row r="58" spans="1:32">
      <c r="A58" s="34" t="s">
        <v>46</v>
      </c>
      <c r="B58" s="31"/>
      <c r="C58" s="30">
        <v>45697.423999999999</v>
      </c>
      <c r="D58" s="30"/>
      <c r="E58">
        <f t="shared" si="7"/>
        <v>22700.971397667519</v>
      </c>
      <c r="F58">
        <f t="shared" si="8"/>
        <v>22701</v>
      </c>
      <c r="G58">
        <f t="shared" si="5"/>
        <v>-2.3429000000760425E-2</v>
      </c>
      <c r="I58">
        <f t="shared" si="6"/>
        <v>-2.3429000000760425E-2</v>
      </c>
      <c r="Q58" s="2">
        <f t="shared" si="9"/>
        <v>30678.923999999999</v>
      </c>
      <c r="AA58" t="s">
        <v>33</v>
      </c>
      <c r="AF58" t="s">
        <v>35</v>
      </c>
    </row>
    <row r="59" spans="1:32">
      <c r="A59" s="34" t="s">
        <v>46</v>
      </c>
      <c r="B59" s="31"/>
      <c r="C59" s="30">
        <v>45697.430999999997</v>
      </c>
      <c r="D59" s="30"/>
      <c r="E59">
        <f t="shared" si="7"/>
        <v>22700.979943330043</v>
      </c>
      <c r="F59">
        <f t="shared" si="8"/>
        <v>22701</v>
      </c>
      <c r="G59">
        <f t="shared" si="5"/>
        <v>-1.6429000002972316E-2</v>
      </c>
      <c r="I59">
        <f t="shared" si="6"/>
        <v>-1.6429000002972316E-2</v>
      </c>
      <c r="Q59" s="2">
        <f t="shared" si="9"/>
        <v>30678.930999999997</v>
      </c>
      <c r="AA59" t="s">
        <v>33</v>
      </c>
      <c r="AF59" t="s">
        <v>35</v>
      </c>
    </row>
    <row r="60" spans="1:32">
      <c r="A60" s="34" t="s">
        <v>48</v>
      </c>
      <c r="B60" s="31"/>
      <c r="C60" s="30">
        <v>46467.417999999998</v>
      </c>
      <c r="D60" s="30"/>
      <c r="E60">
        <f t="shared" si="7"/>
        <v>23640.986950773316</v>
      </c>
      <c r="F60">
        <f t="shared" si="8"/>
        <v>23641</v>
      </c>
      <c r="G60">
        <f t="shared" si="5"/>
        <v>-1.068900000245776E-2</v>
      </c>
      <c r="I60">
        <f t="shared" si="6"/>
        <v>-1.068900000245776E-2</v>
      </c>
      <c r="Q60" s="2">
        <f t="shared" si="9"/>
        <v>31448.917999999998</v>
      </c>
      <c r="AA60" t="s">
        <v>33</v>
      </c>
      <c r="AF60" t="s">
        <v>35</v>
      </c>
    </row>
    <row r="61" spans="1:32">
      <c r="A61" s="34" t="s">
        <v>48</v>
      </c>
      <c r="B61" s="31"/>
      <c r="C61" s="30">
        <v>46490.356</v>
      </c>
      <c r="D61" s="30"/>
      <c r="E61">
        <f t="shared" si="7"/>
        <v>23668.989866065051</v>
      </c>
      <c r="F61">
        <f t="shared" si="8"/>
        <v>23669</v>
      </c>
      <c r="G61">
        <f t="shared" si="5"/>
        <v>-8.3010000016656704E-3</v>
      </c>
      <c r="I61">
        <f t="shared" si="6"/>
        <v>-8.3010000016656704E-3</v>
      </c>
      <c r="Q61" s="2">
        <f t="shared" si="9"/>
        <v>31471.856</v>
      </c>
      <c r="AA61" t="s">
        <v>33</v>
      </c>
      <c r="AF61" t="s">
        <v>35</v>
      </c>
    </row>
    <row r="62" spans="1:32">
      <c r="A62" s="34" t="s">
        <v>50</v>
      </c>
      <c r="B62" s="31"/>
      <c r="C62" s="30">
        <v>46742.65</v>
      </c>
      <c r="D62" s="30"/>
      <c r="E62">
        <f t="shared" si="7"/>
        <v>23976.992634859711</v>
      </c>
      <c r="F62">
        <f t="shared" si="8"/>
        <v>23977</v>
      </c>
      <c r="G62">
        <f t="shared" si="5"/>
        <v>-6.0330000051180832E-3</v>
      </c>
      <c r="I62">
        <f t="shared" si="6"/>
        <v>-6.0330000051180832E-3</v>
      </c>
      <c r="Q62" s="2">
        <f t="shared" si="9"/>
        <v>31724.15</v>
      </c>
      <c r="AA62" t="s">
        <v>33</v>
      </c>
      <c r="AB62">
        <v>16</v>
      </c>
      <c r="AD62" t="s">
        <v>49</v>
      </c>
      <c r="AF62" t="s">
        <v>32</v>
      </c>
    </row>
    <row r="63" spans="1:32">
      <c r="A63" s="34" t="s">
        <v>48</v>
      </c>
      <c r="B63" s="31"/>
      <c r="C63" s="30">
        <v>46770.485999999997</v>
      </c>
      <c r="D63" s="30"/>
      <c r="E63">
        <f t="shared" si="7"/>
        <v>24010.975072302404</v>
      </c>
      <c r="F63">
        <f t="shared" si="8"/>
        <v>24011</v>
      </c>
      <c r="G63">
        <f t="shared" si="5"/>
        <v>-2.0419000000401866E-2</v>
      </c>
      <c r="I63">
        <f t="shared" si="6"/>
        <v>-2.0419000000401866E-2</v>
      </c>
      <c r="Q63" s="2">
        <f t="shared" si="9"/>
        <v>31751.985999999997</v>
      </c>
      <c r="AA63" t="s">
        <v>33</v>
      </c>
      <c r="AF63" t="s">
        <v>35</v>
      </c>
    </row>
    <row r="64" spans="1:32">
      <c r="A64" s="34" t="s">
        <v>48</v>
      </c>
      <c r="B64" s="31"/>
      <c r="C64" s="30">
        <v>46770.487999999998</v>
      </c>
      <c r="D64" s="30"/>
      <c r="E64">
        <f t="shared" si="7"/>
        <v>24010.977513920268</v>
      </c>
      <c r="F64">
        <f t="shared" si="8"/>
        <v>24011</v>
      </c>
      <c r="G64">
        <f t="shared" si="5"/>
        <v>-1.8418999999994412E-2</v>
      </c>
      <c r="I64">
        <f t="shared" si="6"/>
        <v>-1.8418999999994412E-2</v>
      </c>
      <c r="Q64" s="2">
        <f t="shared" si="9"/>
        <v>31751.987999999998</v>
      </c>
      <c r="AA64" t="s">
        <v>33</v>
      </c>
      <c r="AF64" t="s">
        <v>35</v>
      </c>
    </row>
    <row r="65" spans="1:32">
      <c r="A65" s="34" t="s">
        <v>51</v>
      </c>
      <c r="B65" s="31"/>
      <c r="C65" s="30">
        <v>47233.466999999997</v>
      </c>
      <c r="D65" s="30"/>
      <c r="E65">
        <f t="shared" si="7"/>
        <v>24576.186412640738</v>
      </c>
      <c r="F65">
        <f t="shared" si="8"/>
        <v>24576</v>
      </c>
      <c r="Q65" s="2">
        <f t="shared" si="9"/>
        <v>32214.966999999997</v>
      </c>
      <c r="U65" s="11">
        <v>0.15269599999737693</v>
      </c>
      <c r="AA65" t="s">
        <v>33</v>
      </c>
      <c r="AB65">
        <v>9</v>
      </c>
      <c r="AD65" t="s">
        <v>39</v>
      </c>
      <c r="AF65" t="s">
        <v>32</v>
      </c>
    </row>
    <row r="66" spans="1:32">
      <c r="A66" s="34" t="s">
        <v>52</v>
      </c>
      <c r="B66" s="31"/>
      <c r="C66" s="30">
        <v>47269.338000000003</v>
      </c>
      <c r="D66" s="30"/>
      <c r="E66">
        <f t="shared" si="7"/>
        <v>24619.978049855399</v>
      </c>
      <c r="F66">
        <f t="shared" si="8"/>
        <v>24620</v>
      </c>
      <c r="G66">
        <f>+C66-(C$7+F66*C$8)</f>
        <v>-1.7979999996896368E-2</v>
      </c>
      <c r="I66">
        <f>G66</f>
        <v>-1.7979999996896368E-2</v>
      </c>
      <c r="Q66" s="2">
        <f t="shared" si="9"/>
        <v>32250.838000000003</v>
      </c>
      <c r="AA66" t="s">
        <v>33</v>
      </c>
      <c r="AF66" t="s">
        <v>35</v>
      </c>
    </row>
    <row r="67" spans="1:32">
      <c r="A67" s="34" t="s">
        <v>52</v>
      </c>
      <c r="B67" s="31"/>
      <c r="C67" s="30">
        <v>47269.339</v>
      </c>
      <c r="D67" s="30"/>
      <c r="E67">
        <f t="shared" si="7"/>
        <v>24619.979270664327</v>
      </c>
      <c r="F67">
        <f t="shared" si="8"/>
        <v>24620</v>
      </c>
      <c r="G67">
        <f>+C67-(C$7+F67*C$8)</f>
        <v>-1.698000000033062E-2</v>
      </c>
      <c r="I67">
        <f>G67</f>
        <v>-1.698000000033062E-2</v>
      </c>
      <c r="Q67" s="2">
        <f t="shared" si="9"/>
        <v>32250.839</v>
      </c>
      <c r="AA67" t="s">
        <v>33</v>
      </c>
      <c r="AF67" t="s">
        <v>35</v>
      </c>
    </row>
    <row r="68" spans="1:32">
      <c r="A68" s="34" t="s">
        <v>52</v>
      </c>
      <c r="B68" s="31"/>
      <c r="C68" s="30">
        <v>47269.343000000001</v>
      </c>
      <c r="D68" s="30"/>
      <c r="E68">
        <f t="shared" si="7"/>
        <v>24619.984153900055</v>
      </c>
      <c r="F68">
        <f t="shared" si="8"/>
        <v>24620</v>
      </c>
      <c r="G68">
        <f>+C68-(C$7+F68*C$8)</f>
        <v>-1.2979999999515712E-2</v>
      </c>
      <c r="I68">
        <f>G68</f>
        <v>-1.2979999999515712E-2</v>
      </c>
      <c r="Q68" s="2">
        <f t="shared" si="9"/>
        <v>32250.843000000001</v>
      </c>
      <c r="AA68" t="s">
        <v>33</v>
      </c>
      <c r="AF68" t="s">
        <v>35</v>
      </c>
    </row>
    <row r="69" spans="1:32">
      <c r="A69" s="34" t="s">
        <v>53</v>
      </c>
      <c r="B69" s="31"/>
      <c r="C69" s="30">
        <v>47586.438999999998</v>
      </c>
      <c r="D69" s="30"/>
      <c r="E69">
        <f t="shared" si="7"/>
        <v>25007.097783133057</v>
      </c>
      <c r="F69">
        <f t="shared" si="8"/>
        <v>25007</v>
      </c>
      <c r="Q69" s="2">
        <f t="shared" si="9"/>
        <v>32567.938999999998</v>
      </c>
      <c r="U69" s="11">
        <v>8.009699999820441E-2</v>
      </c>
      <c r="AA69" t="s">
        <v>33</v>
      </c>
      <c r="AB69">
        <v>12</v>
      </c>
      <c r="AD69" t="s">
        <v>39</v>
      </c>
      <c r="AF69" t="s">
        <v>32</v>
      </c>
    </row>
    <row r="70" spans="1:32">
      <c r="A70" s="34" t="s">
        <v>54</v>
      </c>
      <c r="B70" s="31"/>
      <c r="C70" s="30">
        <v>47939.404000000002</v>
      </c>
      <c r="D70" s="30"/>
      <c r="E70">
        <f t="shared" si="7"/>
        <v>25438.000607962851</v>
      </c>
      <c r="F70">
        <f t="shared" si="8"/>
        <v>25438</v>
      </c>
      <c r="G70">
        <f t="shared" ref="G70:G101" si="10">+C70-(C$7+F70*C$8)</f>
        <v>4.980000012437813E-4</v>
      </c>
      <c r="I70">
        <f t="shared" ref="I70:I78" si="11">G70</f>
        <v>4.980000012437813E-4</v>
      </c>
      <c r="Q70" s="2">
        <f t="shared" si="9"/>
        <v>32920.904000000002</v>
      </c>
      <c r="AA70" t="s">
        <v>33</v>
      </c>
      <c r="AB70">
        <v>10</v>
      </c>
      <c r="AD70" t="s">
        <v>39</v>
      </c>
      <c r="AF70" t="s">
        <v>32</v>
      </c>
    </row>
    <row r="71" spans="1:32">
      <c r="A71" s="34" t="s">
        <v>54</v>
      </c>
      <c r="B71" s="31"/>
      <c r="C71" s="30">
        <v>47944.315999999999</v>
      </c>
      <c r="D71" s="30"/>
      <c r="E71">
        <f t="shared" si="7"/>
        <v>25443.997221438865</v>
      </c>
      <c r="F71">
        <f t="shared" si="8"/>
        <v>25444</v>
      </c>
      <c r="G71">
        <f t="shared" si="10"/>
        <v>-2.2760000065318309E-3</v>
      </c>
      <c r="I71">
        <f t="shared" si="11"/>
        <v>-2.2760000065318309E-3</v>
      </c>
      <c r="Q71" s="2">
        <f t="shared" si="9"/>
        <v>32925.815999999999</v>
      </c>
      <c r="AA71" t="s">
        <v>33</v>
      </c>
      <c r="AB71">
        <v>8</v>
      </c>
      <c r="AD71" t="s">
        <v>39</v>
      </c>
      <c r="AF71" t="s">
        <v>32</v>
      </c>
    </row>
    <row r="72" spans="1:32">
      <c r="A72" s="34" t="s">
        <v>55</v>
      </c>
      <c r="B72" s="31"/>
      <c r="C72" s="30">
        <v>48628.296000000002</v>
      </c>
      <c r="D72" s="30">
        <v>8.0000000000000002E-3</v>
      </c>
      <c r="E72">
        <f t="shared" si="7"/>
        <v>26279.006115031942</v>
      </c>
      <c r="F72">
        <f t="shared" si="8"/>
        <v>26279</v>
      </c>
      <c r="G72">
        <f t="shared" si="10"/>
        <v>5.0090000004274771E-3</v>
      </c>
      <c r="I72">
        <f t="shared" si="11"/>
        <v>5.0090000004274771E-3</v>
      </c>
      <c r="Q72" s="2">
        <f t="shared" si="9"/>
        <v>33609.796000000002</v>
      </c>
      <c r="AA72" t="s">
        <v>33</v>
      </c>
      <c r="AB72">
        <v>10</v>
      </c>
      <c r="AD72" t="s">
        <v>39</v>
      </c>
      <c r="AF72" t="s">
        <v>32</v>
      </c>
    </row>
    <row r="73" spans="1:32">
      <c r="A73" s="34" t="s">
        <v>55</v>
      </c>
      <c r="B73" s="31"/>
      <c r="C73" s="30">
        <v>48677.438000000002</v>
      </c>
      <c r="D73" s="30">
        <v>4.0000000000000001E-3</v>
      </c>
      <c r="E73">
        <f t="shared" si="7"/>
        <v>26338.999107588672</v>
      </c>
      <c r="F73">
        <f t="shared" si="8"/>
        <v>26339</v>
      </c>
      <c r="G73">
        <f t="shared" si="10"/>
        <v>-7.3100000008707866E-4</v>
      </c>
      <c r="I73">
        <f t="shared" si="11"/>
        <v>-7.3100000008707866E-4</v>
      </c>
      <c r="Q73" s="2">
        <f t="shared" si="9"/>
        <v>33658.938000000002</v>
      </c>
      <c r="AA73" t="s">
        <v>33</v>
      </c>
      <c r="AB73">
        <v>10</v>
      </c>
      <c r="AD73" t="s">
        <v>39</v>
      </c>
      <c r="AF73" t="s">
        <v>32</v>
      </c>
    </row>
    <row r="74" spans="1:32">
      <c r="A74" s="34" t="s">
        <v>56</v>
      </c>
      <c r="B74" s="31"/>
      <c r="C74" s="30">
        <v>48691.347999999998</v>
      </c>
      <c r="D74" s="30">
        <v>3.0000000000000001E-3</v>
      </c>
      <c r="E74">
        <f t="shared" si="7"/>
        <v>26355.980559838557</v>
      </c>
      <c r="F74">
        <f t="shared" si="8"/>
        <v>26356</v>
      </c>
      <c r="G74">
        <f t="shared" si="10"/>
        <v>-1.5924000006634742E-2</v>
      </c>
      <c r="I74">
        <f t="shared" si="11"/>
        <v>-1.5924000006634742E-2</v>
      </c>
      <c r="Q74" s="2">
        <f t="shared" si="9"/>
        <v>33672.847999999998</v>
      </c>
      <c r="AA74" t="s">
        <v>33</v>
      </c>
      <c r="AB74">
        <v>12</v>
      </c>
      <c r="AD74" t="s">
        <v>49</v>
      </c>
      <c r="AF74" t="s">
        <v>32</v>
      </c>
    </row>
    <row r="75" spans="1:32">
      <c r="A75" s="34" t="s">
        <v>57</v>
      </c>
      <c r="B75" s="31"/>
      <c r="C75" s="30">
        <v>49058.32</v>
      </c>
      <c r="D75" s="30">
        <v>5.0000000000000001E-3</v>
      </c>
      <c r="E75">
        <f t="shared" si="7"/>
        <v>26803.983255384683</v>
      </c>
      <c r="F75">
        <f t="shared" si="8"/>
        <v>26804</v>
      </c>
      <c r="G75">
        <f t="shared" si="10"/>
        <v>-1.371600000129547E-2</v>
      </c>
      <c r="I75">
        <f t="shared" si="11"/>
        <v>-1.371600000129547E-2</v>
      </c>
      <c r="O75">
        <f t="shared" ref="O75:O106" ca="1" si="12">+C$11+C$12*F75</f>
        <v>-3.9865358577185664E-2</v>
      </c>
      <c r="Q75" s="2">
        <f t="shared" si="9"/>
        <v>34039.82</v>
      </c>
      <c r="AA75" t="s">
        <v>33</v>
      </c>
      <c r="AB75">
        <v>8</v>
      </c>
      <c r="AD75" t="s">
        <v>39</v>
      </c>
      <c r="AF75" t="s">
        <v>32</v>
      </c>
    </row>
    <row r="76" spans="1:32">
      <c r="A76" s="34" t="s">
        <v>58</v>
      </c>
      <c r="B76" s="31"/>
      <c r="C76" s="30">
        <v>49384.343000000001</v>
      </c>
      <c r="D76" s="30"/>
      <c r="E76">
        <f t="shared" si="7"/>
        <v>27201.995045957352</v>
      </c>
      <c r="F76">
        <f t="shared" si="8"/>
        <v>27202</v>
      </c>
      <c r="G76">
        <f t="shared" si="10"/>
        <v>-4.0579999986221083E-3</v>
      </c>
      <c r="I76">
        <f t="shared" si="11"/>
        <v>-4.0579999986221083E-3</v>
      </c>
      <c r="O76">
        <f t="shared" ca="1" si="12"/>
        <v>-3.9173203981172446E-2</v>
      </c>
      <c r="Q76" s="2">
        <f t="shared" si="9"/>
        <v>34365.843000000001</v>
      </c>
      <c r="AA76" t="s">
        <v>33</v>
      </c>
      <c r="AB76">
        <v>10</v>
      </c>
      <c r="AD76" t="s">
        <v>39</v>
      </c>
      <c r="AF76" t="s">
        <v>32</v>
      </c>
    </row>
    <row r="77" spans="1:32">
      <c r="A77" s="34" t="s">
        <v>59</v>
      </c>
      <c r="B77" s="31"/>
      <c r="C77" s="30">
        <v>49769.324000000001</v>
      </c>
      <c r="D77" s="30">
        <v>6.0000000000000001E-3</v>
      </c>
      <c r="E77">
        <f t="shared" si="7"/>
        <v>27671.983289567332</v>
      </c>
      <c r="F77">
        <f t="shared" si="8"/>
        <v>27672</v>
      </c>
      <c r="G77">
        <f t="shared" si="10"/>
        <v>-1.3687999999092426E-2</v>
      </c>
      <c r="I77">
        <f t="shared" si="11"/>
        <v>-1.3687999999092426E-2</v>
      </c>
      <c r="O77">
        <f t="shared" ca="1" si="12"/>
        <v>-3.8355835488393011E-2</v>
      </c>
      <c r="Q77" s="2">
        <f t="shared" si="9"/>
        <v>34750.824000000001</v>
      </c>
      <c r="AA77" t="s">
        <v>33</v>
      </c>
      <c r="AB77">
        <v>8</v>
      </c>
      <c r="AD77" t="s">
        <v>39</v>
      </c>
      <c r="AF77" t="s">
        <v>32</v>
      </c>
    </row>
    <row r="78" spans="1:32">
      <c r="A78" s="34" t="s">
        <v>59</v>
      </c>
      <c r="B78" s="31"/>
      <c r="C78" s="30">
        <v>49778.351999999999</v>
      </c>
      <c r="D78" s="30">
        <v>6.0000000000000001E-3</v>
      </c>
      <c r="E78">
        <f t="shared" si="7"/>
        <v>27683.004752609169</v>
      </c>
      <c r="F78">
        <f t="shared" si="8"/>
        <v>27683</v>
      </c>
      <c r="G78">
        <f t="shared" si="10"/>
        <v>3.8930000009713694E-3</v>
      </c>
      <c r="I78">
        <f t="shared" si="11"/>
        <v>3.8930000009713694E-3</v>
      </c>
      <c r="O78">
        <f t="shared" ca="1" si="12"/>
        <v>-3.8336705587498174E-2</v>
      </c>
      <c r="Q78" s="2">
        <f t="shared" si="9"/>
        <v>34759.851999999999</v>
      </c>
      <c r="AA78" t="s">
        <v>33</v>
      </c>
      <c r="AB78">
        <v>7</v>
      </c>
      <c r="AD78" t="s">
        <v>39</v>
      </c>
      <c r="AF78" t="s">
        <v>32</v>
      </c>
    </row>
    <row r="79" spans="1:32">
      <c r="A79" s="56" t="s">
        <v>309</v>
      </c>
      <c r="B79" s="57" t="s">
        <v>65</v>
      </c>
      <c r="C79" s="58">
        <v>50017.525000000001</v>
      </c>
      <c r="D79" s="58" t="s">
        <v>93</v>
      </c>
      <c r="E79">
        <f t="shared" si="7"/>
        <v>27974.989287401619</v>
      </c>
      <c r="F79">
        <f t="shared" si="8"/>
        <v>27975</v>
      </c>
      <c r="G79">
        <f t="shared" si="10"/>
        <v>-8.7750000020605512E-3</v>
      </c>
      <c r="H79">
        <f>G79</f>
        <v>-8.7750000020605512E-3</v>
      </c>
      <c r="O79">
        <f t="shared" ca="1" si="12"/>
        <v>-3.7828893672835213E-2</v>
      </c>
      <c r="Q79" s="2">
        <f t="shared" si="9"/>
        <v>34999.025000000001</v>
      </c>
    </row>
    <row r="80" spans="1:32">
      <c r="A80" s="56" t="s">
        <v>309</v>
      </c>
      <c r="B80" s="57" t="s">
        <v>65</v>
      </c>
      <c r="C80" s="58">
        <v>50044.555</v>
      </c>
      <c r="D80" s="58" t="s">
        <v>93</v>
      </c>
      <c r="E80">
        <f t="shared" si="7"/>
        <v>28007.987752844791</v>
      </c>
      <c r="F80">
        <f t="shared" si="8"/>
        <v>28008</v>
      </c>
      <c r="G80">
        <f t="shared" si="10"/>
        <v>-1.0031999998318497E-2</v>
      </c>
      <c r="H80">
        <f>G80</f>
        <v>-1.0031999998318497E-2</v>
      </c>
      <c r="O80">
        <f t="shared" ca="1" si="12"/>
        <v>-3.7771503970150701E-2</v>
      </c>
      <c r="Q80" s="2">
        <f t="shared" si="9"/>
        <v>35026.055</v>
      </c>
    </row>
    <row r="81" spans="1:32">
      <c r="A81" s="34" t="s">
        <v>60</v>
      </c>
      <c r="B81" s="31"/>
      <c r="C81" s="30">
        <v>50167.425999999999</v>
      </c>
      <c r="D81" s="30">
        <v>6.0000000000000001E-3</v>
      </c>
      <c r="E81">
        <f t="shared" si="7"/>
        <v>28157.989767179526</v>
      </c>
      <c r="F81">
        <f t="shared" si="8"/>
        <v>28158</v>
      </c>
      <c r="G81">
        <f t="shared" si="10"/>
        <v>-8.3820000072591938E-3</v>
      </c>
      <c r="I81">
        <f>G81</f>
        <v>-8.3820000072591938E-3</v>
      </c>
      <c r="O81">
        <f t="shared" ca="1" si="12"/>
        <v>-3.7510641685221092E-2</v>
      </c>
      <c r="Q81" s="2">
        <f t="shared" si="9"/>
        <v>35148.925999999999</v>
      </c>
      <c r="AA81" t="s">
        <v>33</v>
      </c>
      <c r="AB81">
        <v>8</v>
      </c>
      <c r="AD81" t="s">
        <v>39</v>
      </c>
      <c r="AF81" t="s">
        <v>32</v>
      </c>
    </row>
    <row r="82" spans="1:32">
      <c r="A82" s="34" t="s">
        <v>61</v>
      </c>
      <c r="B82" s="31"/>
      <c r="C82" s="30">
        <v>50190.351999999999</v>
      </c>
      <c r="D82" s="30">
        <v>5.0000000000000001E-3</v>
      </c>
      <c r="E82">
        <f t="shared" si="7"/>
        <v>28185.978032764066</v>
      </c>
      <c r="F82">
        <f t="shared" si="8"/>
        <v>28186</v>
      </c>
      <c r="G82">
        <f t="shared" si="10"/>
        <v>-1.7994000001635868E-2</v>
      </c>
      <c r="I82">
        <f>G82</f>
        <v>-1.7994000001635868E-2</v>
      </c>
      <c r="O82">
        <f t="shared" ca="1" si="12"/>
        <v>-3.7461947392034234E-2</v>
      </c>
      <c r="Q82" s="2">
        <f t="shared" si="9"/>
        <v>35171.851999999999</v>
      </c>
      <c r="AA82" t="s">
        <v>33</v>
      </c>
      <c r="AB82">
        <v>6</v>
      </c>
      <c r="AD82" t="s">
        <v>39</v>
      </c>
      <c r="AF82" t="s">
        <v>32</v>
      </c>
    </row>
    <row r="83" spans="1:32">
      <c r="A83" s="34" t="s">
        <v>62</v>
      </c>
      <c r="B83" s="31"/>
      <c r="C83" s="30">
        <v>50489.339</v>
      </c>
      <c r="D83" s="30">
        <v>5.0000000000000001E-3</v>
      </c>
      <c r="E83">
        <f t="shared" si="7"/>
        <v>28550.984033039971</v>
      </c>
      <c r="F83">
        <f t="shared" si="8"/>
        <v>28551</v>
      </c>
      <c r="G83">
        <f t="shared" si="10"/>
        <v>-1.3079000003926922E-2</v>
      </c>
      <c r="I83">
        <f>G83</f>
        <v>-1.3079000003926922E-2</v>
      </c>
      <c r="O83">
        <f t="shared" ca="1" si="12"/>
        <v>-3.6827182498705528E-2</v>
      </c>
      <c r="Q83" s="2">
        <f t="shared" si="9"/>
        <v>35470.839</v>
      </c>
      <c r="AA83" t="s">
        <v>33</v>
      </c>
      <c r="AB83">
        <v>7</v>
      </c>
      <c r="AD83" t="s">
        <v>39</v>
      </c>
      <c r="AF83" t="s">
        <v>32</v>
      </c>
    </row>
    <row r="84" spans="1:32">
      <c r="A84" s="56" t="s">
        <v>309</v>
      </c>
      <c r="B84" s="57" t="s">
        <v>65</v>
      </c>
      <c r="C84" s="58">
        <v>50865.305899999999</v>
      </c>
      <c r="D84" s="58" t="s">
        <v>93</v>
      </c>
      <c r="E84">
        <f t="shared" si="7"/>
        <v>29009.967782852273</v>
      </c>
      <c r="F84">
        <f t="shared" si="8"/>
        <v>29010</v>
      </c>
      <c r="G84">
        <f t="shared" si="10"/>
        <v>-2.6390000006358605E-2</v>
      </c>
      <c r="H84">
        <f>G84</f>
        <v>-2.6390000006358605E-2</v>
      </c>
      <c r="O84">
        <f t="shared" ca="1" si="12"/>
        <v>-3.6028943906820932E-2</v>
      </c>
      <c r="Q84" s="2">
        <f t="shared" si="9"/>
        <v>35846.805899999999</v>
      </c>
    </row>
    <row r="85" spans="1:32">
      <c r="A85" s="34" t="s">
        <v>63</v>
      </c>
      <c r="B85" s="31"/>
      <c r="C85" s="30">
        <v>51250.303399999997</v>
      </c>
      <c r="D85" s="30">
        <v>5.0000000000000001E-4</v>
      </c>
      <c r="E85">
        <f t="shared" ref="E85:E116" si="13">+(C85-C$7)/C$8</f>
        <v>29479.976169809634</v>
      </c>
      <c r="F85">
        <f t="shared" ref="F85:F116" si="14">ROUND(2*E85,0)/2</f>
        <v>29480</v>
      </c>
      <c r="G85">
        <f t="shared" si="10"/>
        <v>-1.9520000008924399E-2</v>
      </c>
      <c r="J85">
        <f>G85</f>
        <v>-1.9520000008924399E-2</v>
      </c>
      <c r="O85">
        <f t="shared" ca="1" si="12"/>
        <v>-3.5211575414041497E-2</v>
      </c>
      <c r="Q85" s="2">
        <f t="shared" ref="Q85:Q116" si="15">+C85-15018.5</f>
        <v>36231.803399999997</v>
      </c>
    </row>
    <row r="86" spans="1:32">
      <c r="A86" s="30" t="s">
        <v>66</v>
      </c>
      <c r="B86" s="33"/>
      <c r="C86" s="30">
        <v>51956.384700000002</v>
      </c>
      <c r="D86" s="30">
        <v>2.9999999999999997E-4</v>
      </c>
      <c r="E86">
        <f t="shared" si="13"/>
        <v>30341.966527860692</v>
      </c>
      <c r="F86">
        <f t="shared" si="14"/>
        <v>30342</v>
      </c>
      <c r="G86">
        <f t="shared" si="10"/>
        <v>-2.7417999997851439E-2</v>
      </c>
      <c r="H86" s="10"/>
      <c r="I86" s="5"/>
      <c r="J86">
        <f>G86</f>
        <v>-2.7417999997851439E-2</v>
      </c>
      <c r="O86">
        <f t="shared" ca="1" si="12"/>
        <v>-3.3712486816646035E-2</v>
      </c>
      <c r="Q86" s="2">
        <f t="shared" si="15"/>
        <v>36937.884700000002</v>
      </c>
    </row>
    <row r="87" spans="1:32">
      <c r="A87" s="34" t="s">
        <v>28</v>
      </c>
      <c r="B87" s="31"/>
      <c r="C87" s="30">
        <v>52690.3194</v>
      </c>
      <c r="D87" s="30">
        <v>6.9999999999999999E-4</v>
      </c>
      <c r="E87">
        <f t="shared" si="13"/>
        <v>31237.960565429865</v>
      </c>
      <c r="F87">
        <f t="shared" si="14"/>
        <v>31238</v>
      </c>
      <c r="G87">
        <f t="shared" si="10"/>
        <v>-3.2301999999617692E-2</v>
      </c>
      <c r="H87" s="10"/>
      <c r="I87" s="5"/>
      <c r="J87">
        <f>G87</f>
        <v>-3.2301999999617692E-2</v>
      </c>
      <c r="O87">
        <f t="shared" ca="1" si="12"/>
        <v>-3.2154269434666524E-2</v>
      </c>
      <c r="Q87" s="2">
        <f t="shared" si="15"/>
        <v>37671.8194</v>
      </c>
    </row>
    <row r="88" spans="1:32">
      <c r="A88" s="34" t="s">
        <v>28</v>
      </c>
      <c r="B88" s="35" t="s">
        <v>29</v>
      </c>
      <c r="C88" s="30">
        <v>52692.372799999997</v>
      </c>
      <c r="D88" s="30">
        <v>1.6000000000000001E-3</v>
      </c>
      <c r="E88">
        <f t="shared" si="13"/>
        <v>31240.46737449168</v>
      </c>
      <c r="F88">
        <f t="shared" si="14"/>
        <v>31240.5</v>
      </c>
      <c r="G88">
        <f t="shared" si="10"/>
        <v>-2.6724499999545515E-2</v>
      </c>
      <c r="H88" s="10"/>
      <c r="I88" s="5"/>
      <c r="J88">
        <f>G88</f>
        <v>-2.6724499999545515E-2</v>
      </c>
      <c r="O88">
        <f t="shared" ca="1" si="12"/>
        <v>-3.2149921729917694E-2</v>
      </c>
      <c r="Q88" s="2">
        <f t="shared" si="15"/>
        <v>37673.872799999997</v>
      </c>
    </row>
    <row r="89" spans="1:32">
      <c r="A89" s="34" t="s">
        <v>28</v>
      </c>
      <c r="B89" s="35"/>
      <c r="C89" s="30">
        <v>52694.415200000003</v>
      </c>
      <c r="D89" s="30">
        <v>2.9999999999999997E-4</v>
      </c>
      <c r="E89">
        <f t="shared" si="13"/>
        <v>31242.960754655251</v>
      </c>
      <c r="F89">
        <f t="shared" si="14"/>
        <v>31243</v>
      </c>
      <c r="G89">
        <f t="shared" si="10"/>
        <v>-3.2146999998076353E-2</v>
      </c>
      <c r="H89" s="10"/>
      <c r="I89" s="5"/>
      <c r="J89">
        <f>G89</f>
        <v>-3.2146999998076353E-2</v>
      </c>
      <c r="O89">
        <f t="shared" ca="1" si="12"/>
        <v>-3.214557402516887E-2</v>
      </c>
      <c r="Q89" s="2">
        <f t="shared" si="15"/>
        <v>37675.915200000003</v>
      </c>
    </row>
    <row r="90" spans="1:32">
      <c r="A90" s="30" t="s">
        <v>67</v>
      </c>
      <c r="B90" s="35" t="s">
        <v>65</v>
      </c>
      <c r="C90" s="39">
        <v>52959.8128</v>
      </c>
      <c r="D90" s="30">
        <v>2.9999999999999997E-4</v>
      </c>
      <c r="E90">
        <f t="shared" si="13"/>
        <v>31566.960515376697</v>
      </c>
      <c r="F90">
        <f t="shared" si="14"/>
        <v>31567</v>
      </c>
      <c r="G90">
        <f t="shared" si="10"/>
        <v>-3.2342999998945743E-2</v>
      </c>
      <c r="H90" s="10"/>
      <c r="I90" s="5"/>
      <c r="J90" s="5"/>
      <c r="K90">
        <f>G90</f>
        <v>-3.2342999998945743E-2</v>
      </c>
      <c r="O90">
        <f t="shared" ca="1" si="12"/>
        <v>-3.158211148972092E-2</v>
      </c>
      <c r="Q90" s="2">
        <f t="shared" si="15"/>
        <v>37941.3128</v>
      </c>
    </row>
    <row r="91" spans="1:32">
      <c r="A91" s="30" t="s">
        <v>67</v>
      </c>
      <c r="B91" s="35" t="s">
        <v>65</v>
      </c>
      <c r="C91" s="39">
        <v>52991.758900000001</v>
      </c>
      <c r="D91" s="30">
        <v>1E-4</v>
      </c>
      <c r="E91">
        <f t="shared" si="13"/>
        <v>31605.960599612514</v>
      </c>
      <c r="F91">
        <f t="shared" si="14"/>
        <v>31606</v>
      </c>
      <c r="G91">
        <f t="shared" si="10"/>
        <v>-3.2273999997414649E-2</v>
      </c>
      <c r="H91" s="10"/>
      <c r="I91" s="5"/>
      <c r="J91" s="5"/>
      <c r="K91">
        <f>G91</f>
        <v>-3.2273999997414649E-2</v>
      </c>
      <c r="O91">
        <f t="shared" ca="1" si="12"/>
        <v>-3.1514287295639223E-2</v>
      </c>
      <c r="Q91" s="2">
        <f t="shared" si="15"/>
        <v>37973.258900000001</v>
      </c>
    </row>
    <row r="92" spans="1:32">
      <c r="A92" s="33" t="s">
        <v>64</v>
      </c>
      <c r="B92" s="35" t="s">
        <v>65</v>
      </c>
      <c r="C92" s="39">
        <v>53029.440000000002</v>
      </c>
      <c r="D92" s="39">
        <v>4.4000000000000003E-3</v>
      </c>
      <c r="E92">
        <f t="shared" si="13"/>
        <v>31651.962023075732</v>
      </c>
      <c r="F92">
        <f t="shared" si="14"/>
        <v>31652</v>
      </c>
      <c r="G92">
        <f t="shared" si="10"/>
        <v>-3.1107999995583668E-2</v>
      </c>
      <c r="H92" s="10"/>
      <c r="I92" s="5"/>
      <c r="J92" s="5"/>
      <c r="K92">
        <f>G92</f>
        <v>-3.1107999995583668E-2</v>
      </c>
      <c r="O92">
        <f t="shared" ca="1" si="12"/>
        <v>-3.1434289528260814E-2</v>
      </c>
      <c r="Q92" s="2">
        <f t="shared" si="15"/>
        <v>38010.94</v>
      </c>
    </row>
    <row r="93" spans="1:32">
      <c r="A93" s="38" t="s">
        <v>64</v>
      </c>
      <c r="B93" s="35" t="s">
        <v>65</v>
      </c>
      <c r="C93" s="39">
        <v>53029.440000000002</v>
      </c>
      <c r="D93" s="39">
        <v>4.4000000000000003E-3</v>
      </c>
      <c r="E93">
        <f t="shared" si="13"/>
        <v>31651.962023075732</v>
      </c>
      <c r="F93">
        <f t="shared" si="14"/>
        <v>31652</v>
      </c>
      <c r="G93">
        <f t="shared" si="10"/>
        <v>-3.1107999995583668E-2</v>
      </c>
      <c r="H93" s="10"/>
      <c r="I93" s="5"/>
      <c r="J93" s="5"/>
      <c r="K93">
        <f>G93</f>
        <v>-3.1107999995583668E-2</v>
      </c>
      <c r="O93">
        <f t="shared" ca="1" si="12"/>
        <v>-3.1434289528260814E-2</v>
      </c>
      <c r="Q93" s="2">
        <f t="shared" si="15"/>
        <v>38010.94</v>
      </c>
    </row>
    <row r="94" spans="1:32">
      <c r="A94" s="32" t="s">
        <v>69</v>
      </c>
      <c r="B94" s="33"/>
      <c r="C94" s="30">
        <v>53070.3946</v>
      </c>
      <c r="D94" s="30">
        <v>5.0000000000000001E-4</v>
      </c>
      <c r="E94" s="34">
        <f t="shared" si="13"/>
        <v>31701.959764579202</v>
      </c>
      <c r="F94">
        <f t="shared" si="14"/>
        <v>31702</v>
      </c>
      <c r="G94">
        <f t="shared" si="10"/>
        <v>-3.295800000341842E-2</v>
      </c>
      <c r="H94" s="10"/>
      <c r="I94" s="5"/>
      <c r="J94">
        <f>G94</f>
        <v>-3.295800000341842E-2</v>
      </c>
      <c r="O94">
        <f t="shared" ca="1" si="12"/>
        <v>-3.1347335433284274E-2</v>
      </c>
      <c r="Q94" s="2">
        <f t="shared" si="15"/>
        <v>38051.8946</v>
      </c>
    </row>
    <row r="95" spans="1:32">
      <c r="A95" s="32" t="s">
        <v>71</v>
      </c>
      <c r="B95" s="35"/>
      <c r="C95" s="30">
        <v>53410.334900000002</v>
      </c>
      <c r="D95" s="30">
        <v>2.9999999999999997E-4</v>
      </c>
      <c r="E95" s="34">
        <f t="shared" si="13"/>
        <v>32116.96191930697</v>
      </c>
      <c r="F95">
        <f t="shared" si="14"/>
        <v>32117</v>
      </c>
      <c r="G95">
        <f t="shared" si="10"/>
        <v>-3.1193000002531335E-2</v>
      </c>
      <c r="H95" s="10"/>
      <c r="I95" s="5"/>
      <c r="J95">
        <f>G95</f>
        <v>-3.1193000002531335E-2</v>
      </c>
      <c r="O95">
        <f t="shared" ca="1" si="12"/>
        <v>-3.0625616444979034E-2</v>
      </c>
      <c r="Q95" s="2">
        <f t="shared" si="15"/>
        <v>38391.834900000002</v>
      </c>
    </row>
    <row r="96" spans="1:32">
      <c r="A96" s="36" t="s">
        <v>92</v>
      </c>
      <c r="B96" s="37" t="s">
        <v>65</v>
      </c>
      <c r="C96" s="36">
        <v>53410.335859999999</v>
      </c>
      <c r="D96" s="36" t="s">
        <v>93</v>
      </c>
      <c r="E96" s="34">
        <f t="shared" si="13"/>
        <v>32116.963091283546</v>
      </c>
      <c r="F96">
        <f t="shared" si="14"/>
        <v>32117</v>
      </c>
      <c r="G96">
        <f t="shared" si="10"/>
        <v>-3.0233000004955102E-2</v>
      </c>
      <c r="H96" s="10"/>
      <c r="I96" s="5"/>
      <c r="J96" s="5"/>
      <c r="K96">
        <f>G96</f>
        <v>-3.0233000004955102E-2</v>
      </c>
      <c r="O96">
        <f t="shared" ca="1" si="12"/>
        <v>-3.0625616444979034E-2</v>
      </c>
      <c r="Q96" s="2">
        <f t="shared" si="15"/>
        <v>38391.835859999999</v>
      </c>
    </row>
    <row r="97" spans="1:17">
      <c r="A97" s="38" t="s">
        <v>78</v>
      </c>
      <c r="B97" s="35" t="s">
        <v>65</v>
      </c>
      <c r="C97" s="39">
        <v>53451.2929</v>
      </c>
      <c r="D97" s="39">
        <v>5.0000000000000001E-4</v>
      </c>
      <c r="E97" s="34">
        <f t="shared" si="13"/>
        <v>32166.963811560814</v>
      </c>
      <c r="F97">
        <f t="shared" si="14"/>
        <v>32167</v>
      </c>
      <c r="G97">
        <f t="shared" si="10"/>
        <v>-2.9643000001669861E-2</v>
      </c>
      <c r="H97" s="10"/>
      <c r="I97" s="5"/>
      <c r="J97" s="5"/>
      <c r="K97">
        <f>G97</f>
        <v>-2.9643000001669861E-2</v>
      </c>
      <c r="O97">
        <f t="shared" ca="1" si="12"/>
        <v>-3.05386623500025E-2</v>
      </c>
      <c r="Q97" s="2">
        <f t="shared" si="15"/>
        <v>38432.7929</v>
      </c>
    </row>
    <row r="98" spans="1:17">
      <c r="A98" s="36" t="s">
        <v>92</v>
      </c>
      <c r="B98" s="37" t="s">
        <v>65</v>
      </c>
      <c r="C98" s="36">
        <v>53460.300109999996</v>
      </c>
      <c r="D98" s="36">
        <v>1.5E-3</v>
      </c>
      <c r="E98" s="34">
        <f t="shared" si="13"/>
        <v>32177.959893984946</v>
      </c>
      <c r="F98">
        <f t="shared" si="14"/>
        <v>32178</v>
      </c>
      <c r="G98">
        <f t="shared" si="10"/>
        <v>-3.2852000003913417E-2</v>
      </c>
      <c r="H98" s="10"/>
      <c r="I98" s="5"/>
      <c r="J98" s="5"/>
      <c r="K98">
        <f>G98</f>
        <v>-3.2852000003913417E-2</v>
      </c>
      <c r="O98">
        <f t="shared" ca="1" si="12"/>
        <v>-3.0519532449107663E-2</v>
      </c>
      <c r="Q98" s="2">
        <f t="shared" si="15"/>
        <v>38441.800109999996</v>
      </c>
    </row>
    <row r="99" spans="1:17">
      <c r="A99" s="36" t="s">
        <v>92</v>
      </c>
      <c r="B99" s="37" t="s">
        <v>65</v>
      </c>
      <c r="C99" s="36">
        <v>53653.616419999998</v>
      </c>
      <c r="D99" s="36">
        <v>2.9999999999999997E-4</v>
      </c>
      <c r="E99" s="34">
        <f t="shared" si="13"/>
        <v>32413.962172014417</v>
      </c>
      <c r="F99">
        <f t="shared" si="14"/>
        <v>32414</v>
      </c>
      <c r="G99">
        <f t="shared" si="10"/>
        <v>-3.0986000005214009E-2</v>
      </c>
      <c r="H99" s="10"/>
      <c r="I99" s="5"/>
      <c r="J99" s="5"/>
      <c r="K99">
        <f>G99</f>
        <v>-3.0986000005214009E-2</v>
      </c>
      <c r="O99">
        <f t="shared" ca="1" si="12"/>
        <v>-3.0109109120818413E-2</v>
      </c>
      <c r="Q99" s="2">
        <f t="shared" si="15"/>
        <v>38635.116419999998</v>
      </c>
    </row>
    <row r="100" spans="1:17">
      <c r="A100" s="56" t="s">
        <v>402</v>
      </c>
      <c r="B100" s="57" t="s">
        <v>65</v>
      </c>
      <c r="C100" s="58">
        <v>53682.284</v>
      </c>
      <c r="D100" s="58" t="s">
        <v>93</v>
      </c>
      <c r="E100">
        <f t="shared" si="13"/>
        <v>32448.959809749133</v>
      </c>
      <c r="F100">
        <f t="shared" si="14"/>
        <v>32449</v>
      </c>
      <c r="G100">
        <f t="shared" si="10"/>
        <v>-3.2921000005444512E-2</v>
      </c>
      <c r="I100">
        <f>G100</f>
        <v>-3.2921000005444512E-2</v>
      </c>
      <c r="O100">
        <f t="shared" ca="1" si="12"/>
        <v>-3.0048241254334841E-2</v>
      </c>
      <c r="Q100" s="2">
        <f t="shared" si="15"/>
        <v>38663.784</v>
      </c>
    </row>
    <row r="101" spans="1:17">
      <c r="A101" s="36" t="s">
        <v>92</v>
      </c>
      <c r="B101" s="37" t="s">
        <v>65</v>
      </c>
      <c r="C101" s="36">
        <v>54116.424590000002</v>
      </c>
      <c r="D101" s="36">
        <v>2.0000000000000001E-4</v>
      </c>
      <c r="E101" s="34">
        <f t="shared" si="13"/>
        <v>32978.962519944966</v>
      </c>
      <c r="F101">
        <f t="shared" si="14"/>
        <v>32979</v>
      </c>
      <c r="G101">
        <f t="shared" si="10"/>
        <v>-3.0701000003318768E-2</v>
      </c>
      <c r="H101" s="10"/>
      <c r="I101" s="5"/>
      <c r="J101" s="5"/>
      <c r="K101">
        <f>G101</f>
        <v>-3.0701000003318768E-2</v>
      </c>
      <c r="O101">
        <f t="shared" ca="1" si="12"/>
        <v>-2.9126527847583565E-2</v>
      </c>
      <c r="Q101" s="2">
        <f t="shared" si="15"/>
        <v>39097.924590000002</v>
      </c>
    </row>
    <row r="102" spans="1:17">
      <c r="A102" s="36" t="s">
        <v>92</v>
      </c>
      <c r="B102" s="37" t="s">
        <v>65</v>
      </c>
      <c r="C102" s="36">
        <v>54116.426290000003</v>
      </c>
      <c r="D102" s="36">
        <v>1.1999999999999999E-3</v>
      </c>
      <c r="E102" s="34">
        <f t="shared" si="13"/>
        <v>32978.964595320154</v>
      </c>
      <c r="F102">
        <f t="shared" si="14"/>
        <v>32979</v>
      </c>
      <c r="G102">
        <f t="shared" ref="G102:G126" si="16">+C102-(C$7+F102*C$8)</f>
        <v>-2.9001000002608635E-2</v>
      </c>
      <c r="H102" s="10"/>
      <c r="I102" s="5"/>
      <c r="J102" s="5"/>
      <c r="K102">
        <f>G102</f>
        <v>-2.9001000002608635E-2</v>
      </c>
      <c r="O102">
        <f t="shared" ca="1" si="12"/>
        <v>-2.9126527847583565E-2</v>
      </c>
      <c r="Q102" s="2">
        <f t="shared" si="15"/>
        <v>39097.926290000003</v>
      </c>
    </row>
    <row r="103" spans="1:17">
      <c r="A103" s="30" t="s">
        <v>79</v>
      </c>
      <c r="B103" s="31" t="s">
        <v>29</v>
      </c>
      <c r="C103" s="30">
        <v>54141.410400000001</v>
      </c>
      <c r="D103" s="30">
        <v>2E-3</v>
      </c>
      <c r="E103" s="34">
        <f t="shared" si="13"/>
        <v>33009.465419976586</v>
      </c>
      <c r="F103">
        <f t="shared" si="14"/>
        <v>33009.5</v>
      </c>
      <c r="G103">
        <f t="shared" si="16"/>
        <v>-2.8325500003120396E-2</v>
      </c>
      <c r="H103" s="10"/>
      <c r="I103" s="5"/>
      <c r="J103">
        <f>G103</f>
        <v>-2.8325500003120396E-2</v>
      </c>
      <c r="O103">
        <f t="shared" ca="1" si="12"/>
        <v>-2.9073485849647883E-2</v>
      </c>
      <c r="Q103" s="2">
        <f t="shared" si="15"/>
        <v>39122.910400000001</v>
      </c>
    </row>
    <row r="104" spans="1:17">
      <c r="A104" s="30" t="s">
        <v>82</v>
      </c>
      <c r="B104" s="31" t="s">
        <v>65</v>
      </c>
      <c r="C104" s="30">
        <v>54505.512300000002</v>
      </c>
      <c r="D104" s="30">
        <v>2.0000000000000001E-4</v>
      </c>
      <c r="E104" s="34">
        <f t="shared" si="13"/>
        <v>33453.964271805788</v>
      </c>
      <c r="F104">
        <f t="shared" si="14"/>
        <v>33454</v>
      </c>
      <c r="G104">
        <f t="shared" si="16"/>
        <v>-2.9265999997733161E-2</v>
      </c>
      <c r="H104" s="10"/>
      <c r="I104" s="5"/>
      <c r="J104">
        <f>G104</f>
        <v>-2.9265999997733161E-2</v>
      </c>
      <c r="O104">
        <f t="shared" ca="1" si="12"/>
        <v>-2.8300463945306484E-2</v>
      </c>
      <c r="Q104" s="2">
        <f t="shared" si="15"/>
        <v>39487.012300000002</v>
      </c>
    </row>
    <row r="105" spans="1:17">
      <c r="A105" s="36" t="s">
        <v>88</v>
      </c>
      <c r="B105" s="37" t="s">
        <v>65</v>
      </c>
      <c r="C105" s="36">
        <v>54556.296889999998</v>
      </c>
      <c r="D105" s="36">
        <v>1.1000000000000001E-3</v>
      </c>
      <c r="E105" s="34">
        <f t="shared" si="13"/>
        <v>33515.9625529068</v>
      </c>
      <c r="F105">
        <f t="shared" si="14"/>
        <v>33516</v>
      </c>
      <c r="G105">
        <f t="shared" si="16"/>
        <v>-3.0674000008730218E-2</v>
      </c>
      <c r="H105" s="10"/>
      <c r="I105" s="5"/>
      <c r="J105" s="5"/>
      <c r="K105">
        <f>G105</f>
        <v>-3.0674000008730218E-2</v>
      </c>
      <c r="O105">
        <f t="shared" ca="1" si="12"/>
        <v>-2.8192640867535576E-2</v>
      </c>
      <c r="Q105" s="2">
        <f t="shared" si="15"/>
        <v>39537.796889999998</v>
      </c>
    </row>
    <row r="106" spans="1:17">
      <c r="A106" s="36" t="s">
        <v>88</v>
      </c>
      <c r="B106" s="37" t="s">
        <v>65</v>
      </c>
      <c r="C106" s="36">
        <v>54556.297689999999</v>
      </c>
      <c r="D106" s="36">
        <v>5.9999999999999995E-4</v>
      </c>
      <c r="E106" s="34">
        <f t="shared" si="13"/>
        <v>33515.963529553948</v>
      </c>
      <c r="F106">
        <f t="shared" si="14"/>
        <v>33516</v>
      </c>
      <c r="G106">
        <f t="shared" si="16"/>
        <v>-2.9874000007112045E-2</v>
      </c>
      <c r="H106" s="10"/>
      <c r="I106" s="5"/>
      <c r="J106" s="5"/>
      <c r="K106">
        <f>G106</f>
        <v>-2.9874000007112045E-2</v>
      </c>
      <c r="O106">
        <f t="shared" ca="1" si="12"/>
        <v>-2.8192640867535576E-2</v>
      </c>
      <c r="Q106" s="2">
        <f t="shared" si="15"/>
        <v>39537.797689999999</v>
      </c>
    </row>
    <row r="107" spans="1:17">
      <c r="A107" s="36" t="s">
        <v>88</v>
      </c>
      <c r="B107" s="37" t="s">
        <v>65</v>
      </c>
      <c r="C107" s="36">
        <v>54556.298289999999</v>
      </c>
      <c r="D107" s="36">
        <v>8.0000000000000004E-4</v>
      </c>
      <c r="E107" s="34">
        <f t="shared" si="13"/>
        <v>33515.964262039306</v>
      </c>
      <c r="F107">
        <f t="shared" si="14"/>
        <v>33516</v>
      </c>
      <c r="G107">
        <f t="shared" si="16"/>
        <v>-2.9274000007717405E-2</v>
      </c>
      <c r="H107" s="10"/>
      <c r="I107" s="5"/>
      <c r="J107" s="5"/>
      <c r="K107">
        <f>G107</f>
        <v>-2.9274000007717405E-2</v>
      </c>
      <c r="O107">
        <f t="shared" ref="O107:O126" ca="1" si="17">+C$11+C$12*F107</f>
        <v>-2.8192640867535576E-2</v>
      </c>
      <c r="Q107" s="2">
        <f t="shared" si="15"/>
        <v>39537.798289999999</v>
      </c>
    </row>
    <row r="108" spans="1:17">
      <c r="A108" s="36" t="s">
        <v>88</v>
      </c>
      <c r="B108" s="37" t="s">
        <v>65</v>
      </c>
      <c r="C108" s="36">
        <v>54745.512940000001</v>
      </c>
      <c r="D108" s="36">
        <v>5.0000000000000001E-4</v>
      </c>
      <c r="E108" s="34">
        <f t="shared" si="13"/>
        <v>33746.959196903052</v>
      </c>
      <c r="F108">
        <f t="shared" si="14"/>
        <v>33747</v>
      </c>
      <c r="G108">
        <f t="shared" si="16"/>
        <v>-3.3423000000766478E-2</v>
      </c>
      <c r="H108" s="10"/>
      <c r="I108" s="5"/>
      <c r="J108" s="5"/>
      <c r="K108">
        <f>G108</f>
        <v>-3.3423000000766478E-2</v>
      </c>
      <c r="O108">
        <f t="shared" ca="1" si="17"/>
        <v>-2.7790912948743987E-2</v>
      </c>
      <c r="Q108" s="2">
        <f t="shared" si="15"/>
        <v>39727.012940000001</v>
      </c>
    </row>
    <row r="109" spans="1:17">
      <c r="A109" s="30" t="s">
        <v>81</v>
      </c>
      <c r="B109" s="31" t="s">
        <v>65</v>
      </c>
      <c r="C109" s="30">
        <v>54811.869200000001</v>
      </c>
      <c r="D109" s="30">
        <v>5.0000000000000001E-4</v>
      </c>
      <c r="E109" s="34">
        <f t="shared" si="13"/>
        <v>33827.967511832692</v>
      </c>
      <c r="F109">
        <f t="shared" si="14"/>
        <v>33828</v>
      </c>
      <c r="G109">
        <f t="shared" si="16"/>
        <v>-2.6612000001478009E-2</v>
      </c>
      <c r="H109" s="10"/>
      <c r="I109" s="5"/>
      <c r="J109" s="5"/>
      <c r="K109">
        <f>G109</f>
        <v>-2.6612000001478009E-2</v>
      </c>
      <c r="O109">
        <f t="shared" ca="1" si="17"/>
        <v>-2.7650047314881999E-2</v>
      </c>
      <c r="Q109" s="2">
        <f t="shared" si="15"/>
        <v>39793.369200000001</v>
      </c>
    </row>
    <row r="110" spans="1:17">
      <c r="A110" s="36" t="s">
        <v>89</v>
      </c>
      <c r="B110" s="37" t="s">
        <v>65</v>
      </c>
      <c r="C110" s="36">
        <v>54827.430999999997</v>
      </c>
      <c r="D110" s="36">
        <v>1E-4</v>
      </c>
      <c r="E110" s="34">
        <f t="shared" si="13"/>
        <v>33846.965496277138</v>
      </c>
      <c r="F110">
        <f t="shared" si="14"/>
        <v>33847</v>
      </c>
      <c r="G110">
        <f t="shared" si="16"/>
        <v>-2.8263000000151806E-2</v>
      </c>
      <c r="H110" s="10"/>
      <c r="I110" s="5"/>
      <c r="J110">
        <f>G110</f>
        <v>-2.8263000000151806E-2</v>
      </c>
      <c r="O110">
        <f t="shared" ca="1" si="17"/>
        <v>-2.7617004758790913E-2</v>
      </c>
      <c r="Q110" s="2">
        <f t="shared" si="15"/>
        <v>39808.930999999997</v>
      </c>
    </row>
    <row r="111" spans="1:17">
      <c r="A111" s="36" t="s">
        <v>89</v>
      </c>
      <c r="B111" s="37" t="s">
        <v>29</v>
      </c>
      <c r="C111" s="36">
        <v>54843.410400000001</v>
      </c>
      <c r="D111" s="36">
        <v>3.7000000000000002E-3</v>
      </c>
      <c r="E111" s="34">
        <f t="shared" si="13"/>
        <v>33866.473290531772</v>
      </c>
      <c r="F111">
        <f t="shared" si="14"/>
        <v>33866.5</v>
      </c>
      <c r="G111">
        <f t="shared" si="16"/>
        <v>-2.1878499996091705E-2</v>
      </c>
      <c r="H111" s="10"/>
      <c r="I111" s="5"/>
      <c r="J111">
        <f>G111</f>
        <v>-2.1878499996091705E-2</v>
      </c>
      <c r="O111">
        <f t="shared" ca="1" si="17"/>
        <v>-2.7583092661750068E-2</v>
      </c>
      <c r="Q111" s="2">
        <f t="shared" si="15"/>
        <v>39824.910400000001</v>
      </c>
    </row>
    <row r="112" spans="1:17">
      <c r="A112" s="36" t="s">
        <v>89</v>
      </c>
      <c r="B112" s="37" t="s">
        <v>29</v>
      </c>
      <c r="C112" s="36">
        <v>54856.512199999997</v>
      </c>
      <c r="D112" s="36">
        <v>1E-3</v>
      </c>
      <c r="E112" s="34">
        <f t="shared" si="13"/>
        <v>33882.468085002482</v>
      </c>
      <c r="F112">
        <f t="shared" si="14"/>
        <v>33882.5</v>
      </c>
      <c r="G112">
        <f t="shared" si="16"/>
        <v>-2.6142500006244518E-2</v>
      </c>
      <c r="H112" s="10"/>
      <c r="I112" s="5"/>
      <c r="J112">
        <f>G112</f>
        <v>-2.6142500006244518E-2</v>
      </c>
      <c r="O112">
        <f t="shared" ca="1" si="17"/>
        <v>-2.7555267351357576E-2</v>
      </c>
      <c r="Q112" s="2">
        <f t="shared" si="15"/>
        <v>39838.012199999997</v>
      </c>
    </row>
    <row r="113" spans="1:17">
      <c r="A113" s="36" t="s">
        <v>83</v>
      </c>
      <c r="B113" s="37" t="s">
        <v>65</v>
      </c>
      <c r="C113" s="36">
        <v>54876.578699999998</v>
      </c>
      <c r="D113" s="36">
        <v>1E-4</v>
      </c>
      <c r="E113" s="34">
        <f t="shared" si="13"/>
        <v>33906.965447444782</v>
      </c>
      <c r="F113">
        <f t="shared" si="14"/>
        <v>33907</v>
      </c>
      <c r="G113">
        <f t="shared" si="16"/>
        <v>-2.8302999999141321E-2</v>
      </c>
      <c r="H113" s="10"/>
      <c r="I113" s="5"/>
      <c r="J113" s="5"/>
      <c r="K113">
        <f>G113</f>
        <v>-2.8302999999141321E-2</v>
      </c>
      <c r="O113">
        <f t="shared" ca="1" si="17"/>
        <v>-2.7512659844819071E-2</v>
      </c>
      <c r="Q113" s="2">
        <f t="shared" si="15"/>
        <v>39858.078699999998</v>
      </c>
    </row>
    <row r="114" spans="1:17">
      <c r="A114" s="36" t="s">
        <v>90</v>
      </c>
      <c r="B114" s="37" t="s">
        <v>65</v>
      </c>
      <c r="C114" s="36">
        <v>55244.370199999998</v>
      </c>
      <c r="D114" s="36">
        <v>4.0000000000000002E-4</v>
      </c>
      <c r="E114" s="34">
        <f t="shared" si="13"/>
        <v>34355.968595911021</v>
      </c>
      <c r="F114">
        <f t="shared" si="14"/>
        <v>34356</v>
      </c>
      <c r="G114">
        <f t="shared" si="16"/>
        <v>-2.572399999917252E-2</v>
      </c>
      <c r="H114" s="10"/>
      <c r="I114" s="5"/>
      <c r="J114">
        <f>G114</f>
        <v>-2.572399999917252E-2</v>
      </c>
      <c r="O114">
        <f t="shared" ca="1" si="17"/>
        <v>-2.6731812071929789E-2</v>
      </c>
      <c r="Q114" s="2">
        <f t="shared" si="15"/>
        <v>40225.870199999998</v>
      </c>
    </row>
    <row r="115" spans="1:17">
      <c r="A115" s="38" t="s">
        <v>86</v>
      </c>
      <c r="B115" s="31" t="s">
        <v>65</v>
      </c>
      <c r="C115" s="30">
        <v>55294.335469999998</v>
      </c>
      <c r="D115" s="30">
        <v>1.5E-3</v>
      </c>
      <c r="E115" s="34">
        <f t="shared" si="13"/>
        <v>34416.966643837535</v>
      </c>
      <c r="F115">
        <f t="shared" si="14"/>
        <v>34417</v>
      </c>
      <c r="G115">
        <f t="shared" si="16"/>
        <v>-2.732300000207033E-2</v>
      </c>
      <c r="H115" s="10"/>
      <c r="I115" s="5"/>
      <c r="J115" s="5"/>
      <c r="K115">
        <f>G115</f>
        <v>-2.732300000207033E-2</v>
      </c>
      <c r="O115">
        <f t="shared" ca="1" si="17"/>
        <v>-2.6625728076058411E-2</v>
      </c>
      <c r="Q115" s="2">
        <f t="shared" si="15"/>
        <v>40275.835469999998</v>
      </c>
    </row>
    <row r="116" spans="1:17">
      <c r="A116" s="38" t="s">
        <v>86</v>
      </c>
      <c r="B116" s="31" t="s">
        <v>65</v>
      </c>
      <c r="C116" s="30">
        <v>55312.357120000001</v>
      </c>
      <c r="D116" s="30">
        <v>1.6999999999999999E-3</v>
      </c>
      <c r="E116" s="34">
        <f t="shared" si="13"/>
        <v>34438.967635134395</v>
      </c>
      <c r="F116">
        <f t="shared" si="14"/>
        <v>34439</v>
      </c>
      <c r="G116">
        <f t="shared" si="16"/>
        <v>-2.6511000003665686E-2</v>
      </c>
      <c r="H116" s="10"/>
      <c r="I116" s="5"/>
      <c r="J116" s="5"/>
      <c r="K116">
        <f>G116</f>
        <v>-2.6511000003665686E-2</v>
      </c>
      <c r="O116">
        <f t="shared" ca="1" si="17"/>
        <v>-2.6587468274268736E-2</v>
      </c>
      <c r="Q116" s="2">
        <f t="shared" si="15"/>
        <v>40293.857120000001</v>
      </c>
    </row>
    <row r="117" spans="1:17">
      <c r="A117" s="38" t="s">
        <v>86</v>
      </c>
      <c r="B117" s="31" t="s">
        <v>65</v>
      </c>
      <c r="C117" s="30">
        <v>55515.50114</v>
      </c>
      <c r="D117" s="30">
        <v>1E-4</v>
      </c>
      <c r="E117" s="34">
        <f t="shared" ref="E117:E126" si="18">+(C117-C$7)/C$8</f>
        <v>34686.96766931704</v>
      </c>
      <c r="F117">
        <f t="shared" ref="F117:F127" si="19">ROUND(2*E117,0)/2</f>
        <v>34687</v>
      </c>
      <c r="G117">
        <f t="shared" si="16"/>
        <v>-2.6483000001462642E-2</v>
      </c>
      <c r="H117" s="10"/>
      <c r="I117" s="5"/>
      <c r="J117" s="5"/>
      <c r="K117">
        <f>G117</f>
        <v>-2.6483000001462642E-2</v>
      </c>
      <c r="O117">
        <f t="shared" ca="1" si="17"/>
        <v>-2.6156175963185126E-2</v>
      </c>
      <c r="Q117" s="2">
        <f t="shared" ref="Q117:Q126" si="20">+C117-15018.5</f>
        <v>40497.00114</v>
      </c>
    </row>
    <row r="118" spans="1:17">
      <c r="A118" s="41" t="s">
        <v>96</v>
      </c>
      <c r="B118" s="41"/>
      <c r="C118" s="40">
        <v>55578.575700000001</v>
      </c>
      <c r="D118" s="40">
        <v>2.0999999999999999E-3</v>
      </c>
      <c r="E118" s="34">
        <f t="shared" si="18"/>
        <v>34763.969655573179</v>
      </c>
      <c r="F118">
        <f t="shared" si="19"/>
        <v>34764</v>
      </c>
      <c r="G118">
        <f t="shared" si="16"/>
        <v>-2.4856000003637746E-2</v>
      </c>
      <c r="H118" s="10"/>
      <c r="I118" s="5"/>
      <c r="J118">
        <f>G118</f>
        <v>-2.4856000003637746E-2</v>
      </c>
      <c r="O118">
        <f t="shared" ca="1" si="17"/>
        <v>-2.6022266656921256E-2</v>
      </c>
      <c r="Q118" s="2">
        <f t="shared" si="20"/>
        <v>40560.075700000001</v>
      </c>
    </row>
    <row r="119" spans="1:17">
      <c r="A119" s="36" t="s">
        <v>91</v>
      </c>
      <c r="B119" s="37" t="s">
        <v>65</v>
      </c>
      <c r="C119" s="36">
        <v>55600.691099999996</v>
      </c>
      <c r="D119" s="36">
        <v>1E-4</v>
      </c>
      <c r="E119" s="34">
        <f t="shared" si="18"/>
        <v>34790.968333437093</v>
      </c>
      <c r="F119">
        <f t="shared" si="19"/>
        <v>34791</v>
      </c>
      <c r="G119">
        <f t="shared" si="16"/>
        <v>-2.5939000006474089E-2</v>
      </c>
      <c r="H119" s="10"/>
      <c r="I119" s="5"/>
      <c r="J119" s="5"/>
      <c r="K119">
        <f>G119</f>
        <v>-2.5939000006474089E-2</v>
      </c>
      <c r="O119">
        <f t="shared" ca="1" si="17"/>
        <v>-2.5975311445633927E-2</v>
      </c>
      <c r="Q119" s="2">
        <f t="shared" si="20"/>
        <v>40582.191099999996</v>
      </c>
    </row>
    <row r="120" spans="1:17">
      <c r="A120" s="38" t="s">
        <v>94</v>
      </c>
      <c r="B120" s="31" t="s">
        <v>65</v>
      </c>
      <c r="C120" s="30">
        <v>55996.333200000001</v>
      </c>
      <c r="D120" s="30">
        <v>8.9999999999999998E-4</v>
      </c>
      <c r="E120" s="34">
        <f t="shared" si="18"/>
        <v>35273.97174315645</v>
      </c>
      <c r="F120">
        <f t="shared" si="19"/>
        <v>35274</v>
      </c>
      <c r="G120">
        <f t="shared" si="16"/>
        <v>-2.3145999999542255E-2</v>
      </c>
      <c r="H120" s="10"/>
      <c r="I120" s="5"/>
      <c r="J120" s="5"/>
      <c r="K120">
        <f>G120</f>
        <v>-2.3145999999542255E-2</v>
      </c>
      <c r="O120">
        <f t="shared" ca="1" si="17"/>
        <v>-2.5135334888160603E-2</v>
      </c>
      <c r="Q120" s="2">
        <f t="shared" si="20"/>
        <v>40977.833200000001</v>
      </c>
    </row>
    <row r="121" spans="1:17">
      <c r="A121" s="38" t="s">
        <v>94</v>
      </c>
      <c r="B121" s="31" t="s">
        <v>65</v>
      </c>
      <c r="C121" s="30">
        <v>55996.333299999998</v>
      </c>
      <c r="D121" s="30">
        <v>6.9999999999999999E-4</v>
      </c>
      <c r="E121" s="34">
        <f t="shared" si="18"/>
        <v>35273.971865237341</v>
      </c>
      <c r="F121">
        <f t="shared" si="19"/>
        <v>35274</v>
      </c>
      <c r="G121">
        <f t="shared" si="16"/>
        <v>-2.3046000002068467E-2</v>
      </c>
      <c r="H121" s="10"/>
      <c r="I121" s="5"/>
      <c r="J121" s="5"/>
      <c r="K121">
        <f>G121</f>
        <v>-2.3046000002068467E-2</v>
      </c>
      <c r="O121">
        <f t="shared" ca="1" si="17"/>
        <v>-2.5135334888160603E-2</v>
      </c>
      <c r="Q121" s="2">
        <f t="shared" si="20"/>
        <v>40977.833299999998</v>
      </c>
    </row>
    <row r="122" spans="1:17">
      <c r="A122" s="38" t="s">
        <v>94</v>
      </c>
      <c r="B122" s="31" t="s">
        <v>65</v>
      </c>
      <c r="C122" s="30">
        <v>55996.333400000003</v>
      </c>
      <c r="D122" s="30">
        <v>6.9999999999999999E-4</v>
      </c>
      <c r="E122" s="34">
        <f t="shared" si="18"/>
        <v>35273.97198731824</v>
      </c>
      <c r="F122">
        <f t="shared" si="19"/>
        <v>35274</v>
      </c>
      <c r="G122">
        <f t="shared" si="16"/>
        <v>-2.2945999997318722E-2</v>
      </c>
      <c r="H122" s="10"/>
      <c r="I122" s="5"/>
      <c r="J122" s="5"/>
      <c r="K122">
        <f>G122</f>
        <v>-2.2945999997318722E-2</v>
      </c>
      <c r="O122">
        <f t="shared" ca="1" si="17"/>
        <v>-2.5135334888160603E-2</v>
      </c>
      <c r="Q122" s="2">
        <f t="shared" si="20"/>
        <v>40977.833400000003</v>
      </c>
    </row>
    <row r="123" spans="1:17">
      <c r="A123" s="33" t="s">
        <v>95</v>
      </c>
      <c r="B123" s="35" t="s">
        <v>65</v>
      </c>
      <c r="C123" s="30">
        <v>56643.449399999998</v>
      </c>
      <c r="D123" s="39">
        <v>2.3E-3</v>
      </c>
      <c r="E123" s="34">
        <f t="shared" si="18"/>
        <v>36063.976980426763</v>
      </c>
      <c r="F123">
        <f t="shared" si="19"/>
        <v>36064</v>
      </c>
      <c r="G123">
        <f t="shared" si="16"/>
        <v>-1.8856000002415385E-2</v>
      </c>
      <c r="H123" s="10"/>
      <c r="I123" s="5"/>
      <c r="J123">
        <f>G123</f>
        <v>-1.8856000002415385E-2</v>
      </c>
      <c r="O123">
        <f t="shared" ca="1" si="17"/>
        <v>-2.376146018753135E-2</v>
      </c>
      <c r="Q123" s="2">
        <f t="shared" si="20"/>
        <v>41624.949399999998</v>
      </c>
    </row>
    <row r="124" spans="1:17" s="73" customFormat="1" ht="12" customHeight="1">
      <c r="A124" s="40" t="s">
        <v>97</v>
      </c>
      <c r="B124" s="42" t="s">
        <v>65</v>
      </c>
      <c r="C124" s="71">
        <v>56725.360780000003</v>
      </c>
      <c r="D124" s="40">
        <v>2.0000000000000001E-4</v>
      </c>
      <c r="E124" s="72">
        <f t="shared" si="18"/>
        <v>36163.975124797194</v>
      </c>
      <c r="F124" s="73">
        <f t="shared" si="19"/>
        <v>36164</v>
      </c>
      <c r="G124" s="73">
        <f t="shared" si="16"/>
        <v>-2.0376000000396743E-2</v>
      </c>
      <c r="H124" s="74"/>
      <c r="I124" s="75"/>
      <c r="J124" s="75"/>
      <c r="K124" s="73">
        <f t="shared" ref="K124:K129" si="21">G124</f>
        <v>-2.0376000000396743E-2</v>
      </c>
      <c r="O124" s="73">
        <f t="shared" ca="1" si="17"/>
        <v>-2.3587551997578268E-2</v>
      </c>
      <c r="Q124" s="76">
        <f t="shared" si="20"/>
        <v>41706.860780000003</v>
      </c>
    </row>
    <row r="125" spans="1:17" s="73" customFormat="1" ht="12" customHeight="1">
      <c r="A125" s="40" t="s">
        <v>97</v>
      </c>
      <c r="B125" s="42" t="s">
        <v>65</v>
      </c>
      <c r="C125" s="71">
        <v>56725.360829999998</v>
      </c>
      <c r="D125" s="40">
        <v>2.0000000000000001E-4</v>
      </c>
      <c r="E125" s="72">
        <f t="shared" si="18"/>
        <v>36163.975185837633</v>
      </c>
      <c r="F125" s="73">
        <f t="shared" si="19"/>
        <v>36164</v>
      </c>
      <c r="G125" s="73">
        <f t="shared" si="16"/>
        <v>-2.0326000005297828E-2</v>
      </c>
      <c r="H125" s="74"/>
      <c r="I125" s="75"/>
      <c r="J125" s="75"/>
      <c r="K125" s="73">
        <f t="shared" si="21"/>
        <v>-2.0326000005297828E-2</v>
      </c>
      <c r="O125" s="73">
        <f t="shared" ca="1" si="17"/>
        <v>-2.3587551997578268E-2</v>
      </c>
      <c r="Q125" s="76">
        <f t="shared" si="20"/>
        <v>41706.860829999998</v>
      </c>
    </row>
    <row r="126" spans="1:17" s="73" customFormat="1" ht="12" customHeight="1">
      <c r="A126" s="40" t="s">
        <v>97</v>
      </c>
      <c r="B126" s="42" t="s">
        <v>65</v>
      </c>
      <c r="C126" s="71">
        <v>56725.360930000003</v>
      </c>
      <c r="D126" s="40">
        <v>2.0000000000000001E-4</v>
      </c>
      <c r="E126" s="72">
        <f t="shared" si="18"/>
        <v>36163.975307918532</v>
      </c>
      <c r="F126" s="73">
        <f t="shared" si="19"/>
        <v>36164</v>
      </c>
      <c r="G126" s="73">
        <f t="shared" si="16"/>
        <v>-2.0226000000548083E-2</v>
      </c>
      <c r="H126" s="74"/>
      <c r="I126" s="75"/>
      <c r="J126" s="75"/>
      <c r="K126" s="73">
        <f t="shared" si="21"/>
        <v>-2.0226000000548083E-2</v>
      </c>
      <c r="O126" s="73">
        <f t="shared" ca="1" si="17"/>
        <v>-2.3587551997578268E-2</v>
      </c>
      <c r="Q126" s="76">
        <f t="shared" si="20"/>
        <v>41706.860930000003</v>
      </c>
    </row>
    <row r="127" spans="1:17" s="73" customFormat="1" ht="12" customHeight="1">
      <c r="A127" s="60" t="s">
        <v>0</v>
      </c>
      <c r="B127" s="61" t="s">
        <v>65</v>
      </c>
      <c r="C127" s="62">
        <v>57384.35</v>
      </c>
      <c r="D127" s="62">
        <v>4.1999999999999997E-3</v>
      </c>
      <c r="E127" s="72">
        <f>+(C127-C$7)/C$8</f>
        <v>36968.47505093825</v>
      </c>
      <c r="F127" s="73">
        <f t="shared" si="19"/>
        <v>36968.5</v>
      </c>
      <c r="G127" s="73">
        <f>+C127-(C$7+F127*C$8)</f>
        <v>-2.0436500002688263E-2</v>
      </c>
      <c r="H127" s="74"/>
      <c r="I127" s="75"/>
      <c r="J127" s="75"/>
      <c r="K127" s="73">
        <f t="shared" si="21"/>
        <v>-2.0436500002688263E-2</v>
      </c>
      <c r="O127" s="73">
        <f ca="1">+C$11+C$12*F127</f>
        <v>-2.2188460609405825E-2</v>
      </c>
      <c r="Q127" s="76">
        <f>+C127-15018.5</f>
        <v>42365.85</v>
      </c>
    </row>
    <row r="128" spans="1:17" s="73" customFormat="1" ht="12" customHeight="1">
      <c r="A128" s="63" t="s">
        <v>487</v>
      </c>
      <c r="B128" s="64" t="s">
        <v>65</v>
      </c>
      <c r="C128" s="65">
        <v>59197.489608000033</v>
      </c>
      <c r="D128" s="65">
        <v>1.4779999999999999E-3</v>
      </c>
      <c r="E128" s="72">
        <f>+(C128-C$7)/C$8</f>
        <v>39181.972080099753</v>
      </c>
      <c r="F128" s="73">
        <f>ROUND(2*E128,0)/2</f>
        <v>39182</v>
      </c>
      <c r="G128" s="73">
        <f>+C128-(C$7+F128*C$8)</f>
        <v>-2.2869999971590005E-2</v>
      </c>
      <c r="H128" s="74"/>
      <c r="I128" s="75"/>
      <c r="J128" s="75"/>
      <c r="K128" s="73">
        <f t="shared" si="21"/>
        <v>-2.2869999971590005E-2</v>
      </c>
      <c r="O128" s="73">
        <f ca="1">+C$11+C$12*F128</f>
        <v>-1.8339002824794601E-2</v>
      </c>
      <c r="Q128" s="76">
        <f>+C128-15018.5</f>
        <v>44178.989608000033</v>
      </c>
    </row>
    <row r="129" spans="1:17" s="73" customFormat="1" ht="12" customHeight="1">
      <c r="A129" s="63" t="s">
        <v>488</v>
      </c>
      <c r="B129" s="64" t="s">
        <v>29</v>
      </c>
      <c r="C129" s="65">
        <v>57783.268509999849</v>
      </c>
      <c r="D129" s="65">
        <v>2.2000000000000001E-3</v>
      </c>
      <c r="E129" s="72">
        <f>+(C129-C$7)/C$8</f>
        <v>37455.478331251667</v>
      </c>
      <c r="F129" s="73">
        <f>ROUND(2*E129,0)/2</f>
        <v>37455.5</v>
      </c>
      <c r="G129" s="73">
        <f>+C129-(C$7+F129*C$8)</f>
        <v>-1.7749500155332498E-2</v>
      </c>
      <c r="H129" s="74"/>
      <c r="I129" s="75"/>
      <c r="J129" s="75"/>
      <c r="K129" s="73">
        <f t="shared" si="21"/>
        <v>-1.7749500155332498E-2</v>
      </c>
      <c r="O129" s="73">
        <f ca="1">+C$11+C$12*F129</f>
        <v>-2.1341527724334369E-2</v>
      </c>
      <c r="Q129" s="76">
        <f>+C129-15018.5</f>
        <v>42764.768509999849</v>
      </c>
    </row>
    <row r="130" spans="1:17" s="73" customFormat="1" ht="12" customHeight="1">
      <c r="A130" s="66" t="s">
        <v>489</v>
      </c>
      <c r="B130" s="67" t="s">
        <v>65</v>
      </c>
      <c r="C130" s="68">
        <v>59261.381399999998</v>
      </c>
      <c r="D130" s="68">
        <v>2.0000000000000001E-4</v>
      </c>
      <c r="E130" s="72">
        <f>+(C130-C$7)/C$8</f>
        <v>39259.971750481302</v>
      </c>
      <c r="F130" s="73">
        <f>ROUND(2*E130,0)/2</f>
        <v>39260</v>
      </c>
      <c r="G130" s="73">
        <f>+C130-(C$7+F130*C$8)</f>
        <v>-2.3140000004786998E-2</v>
      </c>
      <c r="H130" s="74"/>
      <c r="I130" s="75"/>
      <c r="J130" s="75"/>
      <c r="K130" s="73">
        <f>G130</f>
        <v>-2.3140000004786998E-2</v>
      </c>
      <c r="O130" s="73">
        <f ca="1">+C$11+C$12*F130</f>
        <v>-1.8203354436631208E-2</v>
      </c>
      <c r="Q130" s="76">
        <f>+C130-15018.5</f>
        <v>44242.881399999998</v>
      </c>
    </row>
    <row r="131" spans="1:17" s="73" customFormat="1" ht="12" customHeight="1">
      <c r="A131" s="69" t="s">
        <v>490</v>
      </c>
      <c r="B131" s="70" t="s">
        <v>65</v>
      </c>
      <c r="C131" s="77">
        <v>59893.756200000003</v>
      </c>
      <c r="D131" s="78">
        <v>5.9999999999999995E-4</v>
      </c>
      <c r="E131" s="72">
        <f>+(C131-C$7)/C$8</f>
        <v>40031.980554955328</v>
      </c>
      <c r="F131" s="73">
        <f>ROUND(2*E131,0)/2</f>
        <v>40032</v>
      </c>
      <c r="G131" s="73">
        <f>+C131-(C$7+F131*C$8)</f>
        <v>-1.5928000000712927E-2</v>
      </c>
      <c r="H131" s="74"/>
      <c r="I131" s="75"/>
      <c r="J131" s="75"/>
      <c r="K131" s="73">
        <f>G131</f>
        <v>-1.5928000000712927E-2</v>
      </c>
      <c r="O131" s="73">
        <f ca="1">+C$11+C$12*F131</f>
        <v>-1.6860783210193506E-2</v>
      </c>
      <c r="Q131" s="76">
        <f>+C131-15018.5</f>
        <v>44875.256200000003</v>
      </c>
    </row>
    <row r="132" spans="1:17" s="73" customFormat="1" ht="12" customHeight="1">
      <c r="A132" s="81" t="s">
        <v>491</v>
      </c>
      <c r="B132" s="82" t="s">
        <v>65</v>
      </c>
      <c r="C132" s="83">
        <v>59928.155900000129</v>
      </c>
      <c r="D132" s="80"/>
      <c r="E132" s="72">
        <f t="shared" ref="E132:E133" si="22">+(C132-C$7)/C$8</f>
        <v>40073.976015987872</v>
      </c>
      <c r="F132" s="73">
        <f t="shared" ref="F132:F133" si="23">ROUND(2*E132,0)/2</f>
        <v>40074</v>
      </c>
      <c r="G132" s="73">
        <f t="shared" ref="G132:G133" si="24">+C132-(C$7+F132*C$8)</f>
        <v>-1.9645999869680963E-2</v>
      </c>
      <c r="H132" s="74"/>
      <c r="I132" s="75"/>
      <c r="J132" s="75"/>
      <c r="K132" s="73">
        <f t="shared" ref="K132:K133" si="25">G132</f>
        <v>-1.9645999869680963E-2</v>
      </c>
      <c r="O132" s="73">
        <f t="shared" ref="O132:O133" ca="1" si="26">+C$11+C$12*F132</f>
        <v>-1.6787741770413214E-2</v>
      </c>
      <c r="Q132" s="76">
        <f t="shared" ref="Q132:Q133" si="27">+C132-15018.5</f>
        <v>44909.655900000129</v>
      </c>
    </row>
    <row r="133" spans="1:17" s="73" customFormat="1" ht="12" customHeight="1">
      <c r="A133" s="81" t="s">
        <v>491</v>
      </c>
      <c r="B133" s="82" t="s">
        <v>65</v>
      </c>
      <c r="C133" s="83">
        <v>59928.156200000085</v>
      </c>
      <c r="D133" s="80"/>
      <c r="E133" s="72">
        <f t="shared" si="22"/>
        <v>40073.976382230496</v>
      </c>
      <c r="F133" s="73">
        <f t="shared" si="23"/>
        <v>40074</v>
      </c>
      <c r="G133" s="73">
        <f t="shared" si="24"/>
        <v>-1.9345999913639389E-2</v>
      </c>
      <c r="H133" s="74"/>
      <c r="I133" s="75"/>
      <c r="J133" s="75"/>
      <c r="K133" s="73">
        <f t="shared" si="25"/>
        <v>-1.9345999913639389E-2</v>
      </c>
      <c r="O133" s="73">
        <f t="shared" ca="1" si="26"/>
        <v>-1.6787741770413214E-2</v>
      </c>
      <c r="Q133" s="76">
        <f t="shared" si="27"/>
        <v>44909.656200000085</v>
      </c>
    </row>
    <row r="134" spans="1:17" s="73" customFormat="1" ht="12" customHeight="1">
      <c r="A134" s="72"/>
      <c r="B134" s="79"/>
      <c r="C134" s="80"/>
      <c r="D134" s="80"/>
    </row>
    <row r="135" spans="1:17" s="73" customFormat="1" ht="12" customHeight="1">
      <c r="A135" s="72"/>
      <c r="B135" s="79"/>
      <c r="C135" s="80"/>
      <c r="D135" s="80"/>
    </row>
    <row r="136" spans="1:17" s="73" customFormat="1" ht="12" customHeight="1">
      <c r="A136" s="72"/>
      <c r="B136" s="79"/>
      <c r="C136" s="80"/>
      <c r="D136" s="80"/>
    </row>
    <row r="137" spans="1:17" s="73" customFormat="1" ht="12" customHeight="1">
      <c r="A137" s="72"/>
      <c r="B137" s="79"/>
      <c r="C137" s="80"/>
      <c r="D137" s="80"/>
    </row>
    <row r="138" spans="1:17" s="73" customFormat="1" ht="12" customHeight="1">
      <c r="A138" s="72"/>
      <c r="B138" s="79"/>
      <c r="C138" s="80"/>
      <c r="D138" s="80"/>
    </row>
    <row r="139" spans="1:17" s="73" customFormat="1" ht="12" customHeight="1">
      <c r="A139" s="72"/>
      <c r="B139" s="79"/>
      <c r="C139" s="80"/>
      <c r="D139" s="80"/>
    </row>
    <row r="140" spans="1:17" s="73" customFormat="1" ht="12" customHeight="1">
      <c r="A140" s="72"/>
      <c r="B140" s="79"/>
      <c r="C140" s="80"/>
      <c r="D140" s="80"/>
    </row>
    <row r="141" spans="1:17" s="73" customFormat="1" ht="12" customHeight="1">
      <c r="A141" s="72"/>
      <c r="B141" s="79"/>
      <c r="C141" s="80"/>
      <c r="D141" s="80"/>
    </row>
    <row r="142" spans="1:17" s="73" customFormat="1" ht="12" customHeight="1">
      <c r="A142" s="72"/>
      <c r="B142" s="79"/>
      <c r="C142" s="80"/>
      <c r="D142" s="80"/>
    </row>
    <row r="143" spans="1:17" s="73" customFormat="1" ht="12" customHeight="1">
      <c r="A143" s="72"/>
      <c r="B143" s="79"/>
      <c r="C143" s="80"/>
      <c r="D143" s="80"/>
    </row>
    <row r="144" spans="1:17" s="73" customFormat="1" ht="12" customHeight="1">
      <c r="A144" s="72"/>
      <c r="B144" s="79"/>
      <c r="C144" s="80"/>
      <c r="D144" s="80"/>
    </row>
    <row r="145" spans="1:4" s="73" customFormat="1" ht="12" customHeight="1">
      <c r="A145" s="72"/>
      <c r="B145" s="79"/>
      <c r="C145" s="80"/>
      <c r="D145" s="80"/>
    </row>
    <row r="146" spans="1:4" s="73" customFormat="1" ht="12" customHeight="1">
      <c r="A146" s="72"/>
      <c r="B146" s="79"/>
      <c r="C146" s="80"/>
      <c r="D146" s="80"/>
    </row>
    <row r="147" spans="1:4" s="73" customFormat="1" ht="12" customHeight="1">
      <c r="A147" s="72"/>
      <c r="B147" s="79"/>
      <c r="C147" s="80"/>
      <c r="D147" s="80"/>
    </row>
    <row r="148" spans="1:4" s="73" customFormat="1" ht="12" customHeight="1">
      <c r="A148" s="72"/>
      <c r="B148" s="79"/>
      <c r="C148" s="80"/>
      <c r="D148" s="80"/>
    </row>
    <row r="149" spans="1:4" s="73" customFormat="1" ht="12" customHeight="1">
      <c r="A149" s="72"/>
      <c r="B149" s="79"/>
      <c r="C149" s="80"/>
      <c r="D149" s="80"/>
    </row>
    <row r="150" spans="1:4" s="73" customFormat="1" ht="12" customHeight="1">
      <c r="A150" s="72"/>
      <c r="B150" s="79"/>
      <c r="C150" s="80"/>
      <c r="D150" s="80"/>
    </row>
    <row r="151" spans="1:4" s="73" customFormat="1" ht="12" customHeight="1">
      <c r="A151" s="72"/>
      <c r="B151" s="79"/>
      <c r="C151" s="80"/>
      <c r="D151" s="80"/>
    </row>
    <row r="152" spans="1:4" s="73" customFormat="1" ht="12" customHeight="1">
      <c r="A152" s="72"/>
      <c r="B152" s="79"/>
      <c r="C152" s="80"/>
      <c r="D152" s="80"/>
    </row>
    <row r="153" spans="1:4" s="73" customFormat="1" ht="12" customHeight="1">
      <c r="A153" s="72"/>
      <c r="B153" s="79"/>
      <c r="C153" s="80"/>
      <c r="D153" s="80"/>
    </row>
    <row r="154" spans="1:4" s="73" customFormat="1" ht="12" customHeight="1">
      <c r="A154" s="72"/>
      <c r="B154" s="79"/>
      <c r="C154" s="80"/>
      <c r="D154" s="80"/>
    </row>
    <row r="155" spans="1:4" s="73" customFormat="1" ht="12" customHeight="1">
      <c r="A155" s="72"/>
      <c r="B155" s="79"/>
      <c r="C155" s="80"/>
      <c r="D155" s="80"/>
    </row>
    <row r="156" spans="1:4" s="73" customFormat="1" ht="12" customHeight="1">
      <c r="A156" s="72"/>
      <c r="B156" s="79"/>
      <c r="C156" s="80"/>
      <c r="D156" s="80"/>
    </row>
    <row r="157" spans="1:4" s="73" customFormat="1" ht="12" customHeight="1">
      <c r="A157" s="72"/>
      <c r="B157" s="79"/>
      <c r="C157" s="80"/>
      <c r="D157" s="80"/>
    </row>
    <row r="158" spans="1:4" s="73" customFormat="1" ht="12" customHeight="1">
      <c r="A158" s="72"/>
      <c r="B158" s="79"/>
      <c r="C158" s="80"/>
      <c r="D158" s="80"/>
    </row>
    <row r="159" spans="1:4" s="73" customFormat="1" ht="12" customHeight="1">
      <c r="A159" s="72"/>
      <c r="B159" s="79"/>
      <c r="C159" s="80"/>
      <c r="D159" s="80"/>
    </row>
    <row r="160" spans="1:4">
      <c r="A160" s="34"/>
      <c r="B160" s="31"/>
      <c r="C160" s="30"/>
      <c r="D160" s="30"/>
    </row>
    <row r="161" spans="1:4">
      <c r="A161" s="34"/>
      <c r="B161" s="31"/>
      <c r="C161" s="30"/>
      <c r="D161" s="30"/>
    </row>
    <row r="162" spans="1:4">
      <c r="A162" s="34"/>
      <c r="B162" s="31"/>
      <c r="C162" s="30"/>
      <c r="D162" s="30"/>
    </row>
    <row r="163" spans="1:4">
      <c r="A163" s="34"/>
      <c r="B163" s="31"/>
      <c r="C163" s="30"/>
      <c r="D163" s="30"/>
    </row>
    <row r="164" spans="1:4">
      <c r="A164" s="34"/>
      <c r="B164" s="31"/>
      <c r="C164" s="30"/>
      <c r="D164" s="30"/>
    </row>
    <row r="165" spans="1:4">
      <c r="A165" s="34"/>
      <c r="B165" s="31"/>
      <c r="C165" s="30"/>
      <c r="D165" s="30"/>
    </row>
    <row r="166" spans="1:4">
      <c r="A166" s="34"/>
      <c r="B166" s="31"/>
      <c r="C166" s="30"/>
      <c r="D166" s="30"/>
    </row>
    <row r="167" spans="1:4">
      <c r="A167" s="34"/>
      <c r="B167" s="31"/>
      <c r="C167" s="30"/>
      <c r="D167" s="30"/>
    </row>
    <row r="168" spans="1:4">
      <c r="A168" s="34"/>
      <c r="B168" s="31"/>
      <c r="C168" s="30"/>
      <c r="D168" s="30"/>
    </row>
    <row r="169" spans="1:4">
      <c r="A169" s="34"/>
      <c r="B169" s="31"/>
      <c r="C169" s="30"/>
      <c r="D169" s="30"/>
    </row>
    <row r="170" spans="1:4">
      <c r="A170" s="34"/>
      <c r="B170" s="31"/>
      <c r="C170" s="30"/>
      <c r="D170" s="30"/>
    </row>
    <row r="171" spans="1:4">
      <c r="A171" s="34"/>
      <c r="B171" s="31"/>
      <c r="C171" s="30"/>
      <c r="D171" s="30"/>
    </row>
    <row r="172" spans="1:4">
      <c r="A172" s="34"/>
      <c r="B172" s="31"/>
      <c r="C172" s="30"/>
      <c r="D172" s="30"/>
    </row>
    <row r="173" spans="1:4">
      <c r="A173" s="34"/>
      <c r="B173" s="31"/>
      <c r="C173" s="30"/>
      <c r="D173" s="30"/>
    </row>
    <row r="174" spans="1:4">
      <c r="A174" s="34"/>
      <c r="B174" s="31"/>
      <c r="C174" s="30"/>
      <c r="D174" s="30"/>
    </row>
    <row r="175" spans="1:4">
      <c r="A175" s="34"/>
      <c r="B175" s="31"/>
      <c r="C175" s="30"/>
      <c r="D175" s="30"/>
    </row>
    <row r="176" spans="1:4">
      <c r="A176" s="34"/>
      <c r="B176" s="31"/>
      <c r="C176" s="30"/>
      <c r="D176" s="30"/>
    </row>
    <row r="177" spans="1:4">
      <c r="A177" s="34"/>
      <c r="B177" s="31"/>
      <c r="C177" s="30"/>
      <c r="D177" s="30"/>
    </row>
    <row r="178" spans="1:4">
      <c r="A178" s="34"/>
      <c r="B178" s="31"/>
      <c r="C178" s="30"/>
      <c r="D178" s="30"/>
    </row>
    <row r="179" spans="1:4">
      <c r="A179" s="34"/>
      <c r="B179" s="31"/>
      <c r="C179" s="30"/>
      <c r="D179" s="30"/>
    </row>
    <row r="180" spans="1:4">
      <c r="A180" s="34"/>
      <c r="B180" s="31"/>
      <c r="C180" s="30"/>
      <c r="D180" s="30"/>
    </row>
    <row r="181" spans="1:4">
      <c r="A181" s="34"/>
      <c r="B181" s="31"/>
      <c r="C181" s="30"/>
      <c r="D181" s="30"/>
    </row>
    <row r="182" spans="1:4">
      <c r="A182" s="34"/>
      <c r="B182" s="31"/>
      <c r="C182" s="30"/>
      <c r="D182" s="30"/>
    </row>
    <row r="183" spans="1:4">
      <c r="A183" s="34"/>
      <c r="B183" s="31"/>
      <c r="C183" s="30"/>
      <c r="D183" s="30"/>
    </row>
    <row r="184" spans="1:4">
      <c r="A184" s="34"/>
      <c r="B184" s="31"/>
      <c r="C184" s="30"/>
      <c r="D184" s="30"/>
    </row>
    <row r="185" spans="1:4">
      <c r="A185" s="34"/>
      <c r="B185" s="31"/>
      <c r="C185" s="30"/>
      <c r="D185" s="30"/>
    </row>
    <row r="186" spans="1:4">
      <c r="A186" s="34"/>
      <c r="B186" s="31"/>
      <c r="C186" s="30"/>
      <c r="D186" s="30"/>
    </row>
    <row r="187" spans="1:4">
      <c r="A187" s="34"/>
      <c r="B187" s="31"/>
      <c r="C187" s="30"/>
      <c r="D187" s="30"/>
    </row>
    <row r="188" spans="1:4">
      <c r="A188" s="34"/>
      <c r="B188" s="31"/>
      <c r="C188" s="30"/>
      <c r="D188" s="30"/>
    </row>
    <row r="189" spans="1:4">
      <c r="A189" s="34"/>
      <c r="B189" s="31"/>
      <c r="C189" s="30"/>
      <c r="D189" s="30"/>
    </row>
    <row r="190" spans="1:4">
      <c r="A190" s="34"/>
      <c r="B190" s="31"/>
      <c r="C190" s="30"/>
      <c r="D190" s="30"/>
    </row>
    <row r="191" spans="1:4">
      <c r="A191" s="34"/>
      <c r="B191" s="31"/>
      <c r="C191" s="30"/>
      <c r="D191" s="30"/>
    </row>
    <row r="192" spans="1:4">
      <c r="A192" s="34"/>
      <c r="B192" s="31"/>
      <c r="C192" s="30"/>
      <c r="D192" s="30"/>
    </row>
    <row r="193" spans="1:4">
      <c r="A193" s="34"/>
      <c r="B193" s="31"/>
      <c r="C193" s="30"/>
      <c r="D193" s="30"/>
    </row>
    <row r="194" spans="1:4">
      <c r="A194" s="34"/>
      <c r="B194" s="31"/>
      <c r="C194" s="30"/>
      <c r="D194" s="30"/>
    </row>
    <row r="195" spans="1:4">
      <c r="A195" s="34"/>
      <c r="B195" s="31"/>
      <c r="C195" s="30"/>
      <c r="D195" s="30"/>
    </row>
    <row r="196" spans="1:4">
      <c r="A196" s="34"/>
      <c r="B196" s="31"/>
      <c r="C196" s="30"/>
      <c r="D196" s="30"/>
    </row>
    <row r="197" spans="1:4">
      <c r="A197" s="34"/>
      <c r="B197" s="31"/>
      <c r="C197" s="30"/>
      <c r="D197" s="30"/>
    </row>
    <row r="198" spans="1:4">
      <c r="A198" s="34"/>
      <c r="B198" s="31"/>
      <c r="C198" s="30"/>
      <c r="D198" s="30"/>
    </row>
    <row r="199" spans="1:4">
      <c r="A199" s="34"/>
      <c r="B199" s="31"/>
      <c r="C199" s="30"/>
      <c r="D199" s="30"/>
    </row>
    <row r="200" spans="1:4">
      <c r="A200" s="34"/>
      <c r="B200" s="31"/>
      <c r="C200" s="30"/>
      <c r="D200" s="30"/>
    </row>
    <row r="201" spans="1:4">
      <c r="A201" s="34"/>
      <c r="B201" s="31"/>
      <c r="C201" s="30"/>
      <c r="D201" s="30"/>
    </row>
    <row r="202" spans="1:4">
      <c r="A202" s="34"/>
      <c r="B202" s="31"/>
      <c r="C202" s="30"/>
      <c r="D202" s="30"/>
    </row>
    <row r="203" spans="1:4">
      <c r="A203" s="34"/>
      <c r="B203" s="31"/>
      <c r="C203" s="30"/>
      <c r="D203" s="30"/>
    </row>
    <row r="204" spans="1:4">
      <c r="A204" s="34"/>
      <c r="B204" s="31"/>
      <c r="C204" s="30"/>
      <c r="D204" s="30"/>
    </row>
    <row r="205" spans="1:4">
      <c r="A205" s="34"/>
      <c r="B205" s="31"/>
      <c r="C205" s="30"/>
      <c r="D205" s="30"/>
    </row>
    <row r="206" spans="1:4">
      <c r="A206" s="34"/>
      <c r="B206" s="31"/>
      <c r="C206" s="30"/>
      <c r="D206" s="30"/>
    </row>
    <row r="207" spans="1:4">
      <c r="A207" s="34"/>
      <c r="B207" s="31"/>
      <c r="C207" s="30"/>
      <c r="D207" s="30"/>
    </row>
    <row r="208" spans="1:4">
      <c r="A208" s="34"/>
      <c r="B208" s="31"/>
      <c r="C208" s="30"/>
      <c r="D208" s="30"/>
    </row>
    <row r="209" spans="1:4">
      <c r="A209" s="34"/>
      <c r="B209" s="31"/>
      <c r="C209" s="30"/>
      <c r="D209" s="30"/>
    </row>
    <row r="210" spans="1:4">
      <c r="A210" s="34"/>
      <c r="B210" s="31"/>
      <c r="C210" s="30"/>
      <c r="D210" s="30"/>
    </row>
    <row r="211" spans="1:4">
      <c r="A211" s="34"/>
      <c r="B211" s="31"/>
      <c r="C211" s="30"/>
      <c r="D211" s="30"/>
    </row>
    <row r="212" spans="1:4">
      <c r="A212" s="34"/>
      <c r="B212" s="31"/>
      <c r="C212" s="30"/>
      <c r="D212" s="30"/>
    </row>
    <row r="213" spans="1:4">
      <c r="A213" s="34"/>
      <c r="B213" s="31"/>
      <c r="C213" s="30"/>
      <c r="D213" s="30"/>
    </row>
    <row r="214" spans="1:4">
      <c r="A214" s="34"/>
      <c r="B214" s="31"/>
      <c r="C214" s="30"/>
      <c r="D214" s="30"/>
    </row>
    <row r="215" spans="1:4">
      <c r="A215" s="34"/>
      <c r="B215" s="31"/>
      <c r="C215" s="30"/>
      <c r="D215" s="30"/>
    </row>
    <row r="216" spans="1:4">
      <c r="A216" s="34"/>
      <c r="B216" s="31"/>
      <c r="C216" s="30"/>
      <c r="D216" s="30"/>
    </row>
    <row r="217" spans="1:4">
      <c r="A217" s="34"/>
      <c r="B217" s="31"/>
      <c r="C217" s="30"/>
      <c r="D217" s="30"/>
    </row>
    <row r="218" spans="1:4">
      <c r="A218" s="34"/>
      <c r="B218" s="31"/>
      <c r="C218" s="30"/>
      <c r="D218" s="30"/>
    </row>
    <row r="219" spans="1:4">
      <c r="A219" s="34"/>
      <c r="B219" s="31"/>
      <c r="C219" s="30"/>
      <c r="D219" s="30"/>
    </row>
    <row r="220" spans="1:4">
      <c r="A220" s="34"/>
      <c r="B220" s="31"/>
      <c r="C220" s="30"/>
      <c r="D220" s="30"/>
    </row>
    <row r="221" spans="1:4">
      <c r="A221" s="34"/>
      <c r="B221" s="31"/>
      <c r="C221" s="30"/>
      <c r="D221" s="30"/>
    </row>
    <row r="222" spans="1:4">
      <c r="A222" s="34"/>
      <c r="B222" s="31"/>
      <c r="C222" s="30"/>
      <c r="D222" s="30"/>
    </row>
    <row r="223" spans="1:4">
      <c r="A223" s="34"/>
      <c r="B223" s="31"/>
      <c r="C223" s="30"/>
      <c r="D223" s="30"/>
    </row>
    <row r="224" spans="1:4">
      <c r="A224" s="34"/>
      <c r="B224" s="31"/>
      <c r="C224" s="30"/>
      <c r="D224" s="30"/>
    </row>
    <row r="225" spans="1:4">
      <c r="A225" s="34"/>
      <c r="B225" s="31"/>
      <c r="C225" s="30"/>
      <c r="D225" s="30"/>
    </row>
    <row r="226" spans="1:4">
      <c r="A226" s="34"/>
      <c r="B226" s="31"/>
      <c r="C226" s="30"/>
      <c r="D226" s="30"/>
    </row>
    <row r="227" spans="1:4">
      <c r="A227" s="34"/>
      <c r="B227" s="31"/>
      <c r="C227" s="30"/>
      <c r="D227" s="30"/>
    </row>
    <row r="228" spans="1:4">
      <c r="A228" s="34"/>
      <c r="B228" s="31"/>
      <c r="C228" s="30"/>
      <c r="D228" s="30"/>
    </row>
    <row r="229" spans="1:4">
      <c r="A229" s="34"/>
      <c r="B229" s="31"/>
      <c r="C229" s="30"/>
      <c r="D229" s="30"/>
    </row>
    <row r="230" spans="1:4">
      <c r="A230" s="34"/>
      <c r="B230" s="31"/>
      <c r="C230" s="30"/>
      <c r="D230" s="30"/>
    </row>
    <row r="231" spans="1:4">
      <c r="A231" s="34"/>
      <c r="B231" s="31"/>
      <c r="C231" s="30"/>
      <c r="D231" s="30"/>
    </row>
    <row r="232" spans="1:4">
      <c r="A232" s="34"/>
      <c r="B232" s="31"/>
      <c r="C232" s="30"/>
      <c r="D232" s="30"/>
    </row>
    <row r="233" spans="1:4">
      <c r="A233" s="34"/>
      <c r="B233" s="31"/>
      <c r="C233" s="30"/>
      <c r="D233" s="30"/>
    </row>
    <row r="234" spans="1:4">
      <c r="A234" s="34"/>
      <c r="B234" s="31"/>
      <c r="C234" s="30"/>
      <c r="D234" s="30"/>
    </row>
    <row r="235" spans="1:4">
      <c r="A235" s="34"/>
      <c r="B235" s="31"/>
      <c r="C235" s="30"/>
      <c r="D235" s="30"/>
    </row>
    <row r="236" spans="1:4">
      <c r="A236" s="34"/>
      <c r="B236" s="31"/>
      <c r="C236" s="30"/>
      <c r="D236" s="30"/>
    </row>
    <row r="237" spans="1:4">
      <c r="A237" s="34"/>
      <c r="B237" s="31"/>
      <c r="C237" s="30"/>
      <c r="D237" s="30"/>
    </row>
    <row r="238" spans="1:4">
      <c r="A238" s="34"/>
      <c r="B238" s="31"/>
      <c r="C238" s="30"/>
      <c r="D238" s="30"/>
    </row>
    <row r="239" spans="1:4">
      <c r="A239" s="34"/>
      <c r="B239" s="31"/>
      <c r="C239" s="30"/>
      <c r="D239" s="30"/>
    </row>
    <row r="240" spans="1:4">
      <c r="A240" s="34"/>
      <c r="B240" s="31"/>
      <c r="C240" s="30"/>
      <c r="D240" s="30"/>
    </row>
    <row r="241" spans="1:4">
      <c r="A241" s="34"/>
      <c r="B241" s="31"/>
      <c r="C241" s="30"/>
      <c r="D241" s="30"/>
    </row>
    <row r="242" spans="1:4">
      <c r="A242" s="34"/>
      <c r="B242" s="31"/>
      <c r="C242" s="30"/>
      <c r="D242" s="30"/>
    </row>
    <row r="243" spans="1:4">
      <c r="A243" s="34"/>
      <c r="B243" s="31"/>
      <c r="C243" s="30"/>
      <c r="D243" s="30"/>
    </row>
    <row r="244" spans="1:4">
      <c r="A244" s="34"/>
      <c r="B244" s="31"/>
      <c r="C244" s="30"/>
      <c r="D244" s="30"/>
    </row>
    <row r="245" spans="1:4">
      <c r="A245" s="34"/>
      <c r="B245" s="31"/>
      <c r="C245" s="30"/>
      <c r="D245" s="30"/>
    </row>
    <row r="246" spans="1:4">
      <c r="A246" s="34"/>
      <c r="B246" s="31"/>
      <c r="C246" s="30"/>
      <c r="D246" s="30"/>
    </row>
    <row r="247" spans="1:4">
      <c r="A247" s="34"/>
      <c r="B247" s="31"/>
      <c r="C247" s="30"/>
      <c r="D247" s="30"/>
    </row>
    <row r="248" spans="1:4">
      <c r="A248" s="34"/>
      <c r="B248" s="31"/>
      <c r="C248" s="30"/>
      <c r="D248" s="30"/>
    </row>
    <row r="249" spans="1:4">
      <c r="A249" s="34"/>
      <c r="B249" s="31"/>
      <c r="C249" s="30"/>
      <c r="D249" s="30"/>
    </row>
    <row r="250" spans="1:4">
      <c r="A250" s="34"/>
      <c r="B250" s="31"/>
      <c r="C250" s="30"/>
      <c r="D250" s="30"/>
    </row>
    <row r="251" spans="1:4">
      <c r="A251" s="34"/>
      <c r="B251" s="31"/>
      <c r="C251" s="30"/>
      <c r="D251" s="30"/>
    </row>
    <row r="252" spans="1:4">
      <c r="A252" s="34"/>
      <c r="B252" s="31"/>
      <c r="C252" s="30"/>
      <c r="D252" s="30"/>
    </row>
    <row r="253" spans="1:4">
      <c r="A253" s="34"/>
      <c r="B253" s="31"/>
      <c r="C253" s="30"/>
      <c r="D253" s="30"/>
    </row>
    <row r="254" spans="1:4">
      <c r="A254" s="34"/>
      <c r="B254" s="31"/>
      <c r="C254" s="30"/>
      <c r="D254" s="30"/>
    </row>
    <row r="255" spans="1:4">
      <c r="A255" s="34"/>
      <c r="B255" s="31"/>
      <c r="C255" s="30"/>
      <c r="D255" s="30"/>
    </row>
    <row r="256" spans="1:4">
      <c r="A256" s="34"/>
      <c r="B256" s="31"/>
      <c r="C256" s="30"/>
      <c r="D256" s="30"/>
    </row>
    <row r="257" spans="1:4">
      <c r="A257" s="34"/>
      <c r="B257" s="31"/>
      <c r="C257" s="30"/>
      <c r="D257" s="30"/>
    </row>
    <row r="258" spans="1:4">
      <c r="A258" s="34"/>
      <c r="B258" s="31"/>
      <c r="C258" s="30"/>
      <c r="D258" s="30"/>
    </row>
    <row r="259" spans="1:4">
      <c r="C259" s="10"/>
      <c r="D259" s="10"/>
    </row>
    <row r="260" spans="1:4">
      <c r="C260" s="10"/>
      <c r="D260" s="10"/>
    </row>
    <row r="261" spans="1:4">
      <c r="C261" s="10"/>
      <c r="D261" s="10"/>
    </row>
    <row r="262" spans="1:4">
      <c r="C262" s="10"/>
      <c r="D262" s="10"/>
    </row>
    <row r="263" spans="1:4">
      <c r="C263" s="10"/>
      <c r="D263" s="10"/>
    </row>
    <row r="264" spans="1:4">
      <c r="C264" s="10"/>
      <c r="D264" s="10"/>
    </row>
    <row r="265" spans="1:4">
      <c r="C265" s="10"/>
      <c r="D265" s="10"/>
    </row>
    <row r="266" spans="1:4">
      <c r="C266" s="10"/>
      <c r="D266" s="10"/>
    </row>
    <row r="267" spans="1:4">
      <c r="C267" s="10"/>
      <c r="D267" s="10"/>
    </row>
    <row r="268" spans="1:4">
      <c r="C268" s="10"/>
      <c r="D268" s="10"/>
    </row>
    <row r="269" spans="1:4">
      <c r="C269" s="10"/>
      <c r="D269" s="10"/>
    </row>
    <row r="270" spans="1:4">
      <c r="C270" s="10"/>
      <c r="D270" s="10"/>
    </row>
    <row r="271" spans="1:4">
      <c r="C271" s="10"/>
      <c r="D271" s="10"/>
    </row>
    <row r="272" spans="1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</sheetData>
  <protectedRanges>
    <protectedRange sqref="A128:D129" name="Range1"/>
  </protectedRanges>
  <phoneticPr fontId="8" type="noConversion"/>
  <hyperlinks>
    <hyperlink ref="H472" r:id="rId1" display="http://vsolj.cetus-net.org/bulletin.html" xr:uid="{00000000-0004-0000-0000-000000000000}"/>
    <hyperlink ref="H465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7"/>
  <sheetViews>
    <sheetView topLeftCell="A62" workbookViewId="0">
      <selection activeCell="A86" sqref="A86:D110"/>
    </sheetView>
  </sheetViews>
  <sheetFormatPr defaultRowHeight="12.75"/>
  <cols>
    <col min="1" max="1" width="19.7109375" style="10" customWidth="1"/>
    <col min="2" max="2" width="4.42578125" style="13" customWidth="1"/>
    <col min="3" max="3" width="12.7109375" style="10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0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43" t="s">
        <v>98</v>
      </c>
      <c r="I1" s="44" t="s">
        <v>99</v>
      </c>
      <c r="J1" s="45" t="s">
        <v>100</v>
      </c>
    </row>
    <row r="2" spans="1:16">
      <c r="I2" s="46" t="s">
        <v>101</v>
      </c>
      <c r="J2" s="47" t="s">
        <v>102</v>
      </c>
    </row>
    <row r="3" spans="1:16">
      <c r="A3" s="48" t="s">
        <v>103</v>
      </c>
      <c r="I3" s="46" t="s">
        <v>104</v>
      </c>
      <c r="J3" s="47" t="s">
        <v>105</v>
      </c>
    </row>
    <row r="4" spans="1:16">
      <c r="I4" s="46" t="s">
        <v>106</v>
      </c>
      <c r="J4" s="47" t="s">
        <v>105</v>
      </c>
    </row>
    <row r="5" spans="1:16" ht="13.5" thickBot="1">
      <c r="I5" s="49" t="s">
        <v>107</v>
      </c>
      <c r="J5" s="50" t="s">
        <v>93</v>
      </c>
    </row>
    <row r="10" spans="1:16" ht="13.5" thickBot="1"/>
    <row r="11" spans="1:16" ht="12.75" customHeight="1" thickBot="1">
      <c r="A11" s="10" t="str">
        <f t="shared" ref="A11:A42" si="0">P11</f>
        <v> BBS 21 </v>
      </c>
      <c r="B11" s="5" t="str">
        <f t="shared" ref="B11:B42" si="1">IF(H11=INT(H11),"I","II")</f>
        <v>I</v>
      </c>
      <c r="C11" s="10">
        <f t="shared" ref="C11:C42" si="2">1*G11</f>
        <v>42450.421000000002</v>
      </c>
      <c r="D11" s="13" t="str">
        <f t="shared" ref="D11:D42" si="3">VLOOKUP(F11,I$1:J$5,2,FALSE)</f>
        <v>vis</v>
      </c>
      <c r="E11" s="51">
        <f>VLOOKUP(C11,Active!C$21:E$965,3,FALSE)</f>
        <v>18737.001131689882</v>
      </c>
      <c r="F11" s="5" t="s">
        <v>107</v>
      </c>
      <c r="G11" s="13" t="str">
        <f t="shared" ref="G11:G42" si="4">MID(I11,3,LEN(I11)-3)</f>
        <v>42450.421</v>
      </c>
      <c r="H11" s="10">
        <f t="shared" ref="H11:H42" si="5">1*K11</f>
        <v>18737</v>
      </c>
      <c r="I11" s="52" t="s">
        <v>146</v>
      </c>
      <c r="J11" s="53" t="s">
        <v>147</v>
      </c>
      <c r="K11" s="52">
        <v>18737</v>
      </c>
      <c r="L11" s="52" t="s">
        <v>148</v>
      </c>
      <c r="M11" s="53" t="s">
        <v>149</v>
      </c>
      <c r="N11" s="53"/>
      <c r="O11" s="54" t="s">
        <v>150</v>
      </c>
      <c r="P11" s="54" t="s">
        <v>151</v>
      </c>
    </row>
    <row r="12" spans="1:16" ht="12.75" customHeight="1" thickBot="1">
      <c r="A12" s="10" t="str">
        <f t="shared" si="0"/>
        <v> BRNO 21 </v>
      </c>
      <c r="B12" s="5" t="str">
        <f t="shared" si="1"/>
        <v>I</v>
      </c>
      <c r="C12" s="10">
        <f t="shared" si="2"/>
        <v>42514.322999999997</v>
      </c>
      <c r="D12" s="13" t="str">
        <f t="shared" si="3"/>
        <v>vis</v>
      </c>
      <c r="E12" s="51">
        <f>VLOOKUP(C12,Active!C$21:E$965,3,FALSE)</f>
        <v>18815.013264089044</v>
      </c>
      <c r="F12" s="5" t="s">
        <v>107</v>
      </c>
      <c r="G12" s="13" t="str">
        <f t="shared" si="4"/>
        <v>42514.323</v>
      </c>
      <c r="H12" s="10">
        <f t="shared" si="5"/>
        <v>18815</v>
      </c>
      <c r="I12" s="52" t="s">
        <v>152</v>
      </c>
      <c r="J12" s="53" t="s">
        <v>153</v>
      </c>
      <c r="K12" s="52">
        <v>18815</v>
      </c>
      <c r="L12" s="52" t="s">
        <v>154</v>
      </c>
      <c r="M12" s="53" t="s">
        <v>149</v>
      </c>
      <c r="N12" s="53"/>
      <c r="O12" s="54" t="s">
        <v>155</v>
      </c>
      <c r="P12" s="54" t="s">
        <v>156</v>
      </c>
    </row>
    <row r="13" spans="1:16" ht="12.75" customHeight="1" thickBot="1">
      <c r="A13" s="10" t="str">
        <f t="shared" si="0"/>
        <v> BBS 26 </v>
      </c>
      <c r="B13" s="5" t="str">
        <f t="shared" si="1"/>
        <v>I</v>
      </c>
      <c r="C13" s="10">
        <f t="shared" si="2"/>
        <v>42817.404000000002</v>
      </c>
      <c r="D13" s="13" t="str">
        <f t="shared" si="3"/>
        <v>vis</v>
      </c>
      <c r="E13" s="51">
        <f>VLOOKUP(C13,Active!C$21:E$965,3,FALSE)</f>
        <v>19185.017256134262</v>
      </c>
      <c r="F13" s="5" t="s">
        <v>107</v>
      </c>
      <c r="G13" s="13" t="str">
        <f t="shared" si="4"/>
        <v>42817.404</v>
      </c>
      <c r="H13" s="10">
        <f t="shared" si="5"/>
        <v>19185</v>
      </c>
      <c r="I13" s="52" t="s">
        <v>157</v>
      </c>
      <c r="J13" s="53" t="s">
        <v>158</v>
      </c>
      <c r="K13" s="52">
        <v>19185</v>
      </c>
      <c r="L13" s="52" t="s">
        <v>159</v>
      </c>
      <c r="M13" s="53" t="s">
        <v>149</v>
      </c>
      <c r="N13" s="53"/>
      <c r="O13" s="54" t="s">
        <v>160</v>
      </c>
      <c r="P13" s="54" t="s">
        <v>161</v>
      </c>
    </row>
    <row r="14" spans="1:16" ht="12.75" customHeight="1" thickBot="1">
      <c r="A14" s="10" t="str">
        <f t="shared" si="0"/>
        <v> BRNO 21 </v>
      </c>
      <c r="B14" s="5" t="str">
        <f t="shared" si="1"/>
        <v>I</v>
      </c>
      <c r="C14" s="10">
        <f t="shared" si="2"/>
        <v>42836.254999999997</v>
      </c>
      <c r="D14" s="13" t="str">
        <f t="shared" si="3"/>
        <v>vis</v>
      </c>
      <c r="E14" s="51">
        <f>VLOOKUP(C14,Active!C$21:E$965,3,FALSE)</f>
        <v>19208.030725319208</v>
      </c>
      <c r="F14" s="5" t="s">
        <v>107</v>
      </c>
      <c r="G14" s="13" t="str">
        <f t="shared" si="4"/>
        <v>42836.255</v>
      </c>
      <c r="H14" s="10">
        <f t="shared" si="5"/>
        <v>19208</v>
      </c>
      <c r="I14" s="52" t="s">
        <v>162</v>
      </c>
      <c r="J14" s="53" t="s">
        <v>163</v>
      </c>
      <c r="K14" s="52">
        <v>19208</v>
      </c>
      <c r="L14" s="52" t="s">
        <v>164</v>
      </c>
      <c r="M14" s="53" t="s">
        <v>149</v>
      </c>
      <c r="N14" s="53"/>
      <c r="O14" s="54" t="s">
        <v>155</v>
      </c>
      <c r="P14" s="54" t="s">
        <v>156</v>
      </c>
    </row>
    <row r="15" spans="1:16" ht="12.75" customHeight="1" thickBot="1">
      <c r="A15" s="10" t="str">
        <f t="shared" si="0"/>
        <v> BRNO 21 </v>
      </c>
      <c r="B15" s="5" t="str">
        <f t="shared" si="1"/>
        <v>I</v>
      </c>
      <c r="C15" s="10">
        <f t="shared" si="2"/>
        <v>42836.258000000002</v>
      </c>
      <c r="D15" s="13" t="str">
        <f t="shared" si="3"/>
        <v>vis</v>
      </c>
      <c r="E15" s="51">
        <f>VLOOKUP(C15,Active!C$21:E$965,3,FALSE)</f>
        <v>19208.034387746007</v>
      </c>
      <c r="F15" s="5" t="s">
        <v>107</v>
      </c>
      <c r="G15" s="13" t="str">
        <f t="shared" si="4"/>
        <v>42836.258</v>
      </c>
      <c r="H15" s="10">
        <f t="shared" si="5"/>
        <v>19208</v>
      </c>
      <c r="I15" s="52" t="s">
        <v>165</v>
      </c>
      <c r="J15" s="53" t="s">
        <v>166</v>
      </c>
      <c r="K15" s="52">
        <v>19208</v>
      </c>
      <c r="L15" s="52" t="s">
        <v>167</v>
      </c>
      <c r="M15" s="53" t="s">
        <v>149</v>
      </c>
      <c r="N15" s="53"/>
      <c r="O15" s="54" t="s">
        <v>168</v>
      </c>
      <c r="P15" s="54" t="s">
        <v>156</v>
      </c>
    </row>
    <row r="16" spans="1:16" ht="12.75" customHeight="1" thickBot="1">
      <c r="A16" s="10" t="str">
        <f t="shared" si="0"/>
        <v> BRNO 21 </v>
      </c>
      <c r="B16" s="5" t="str">
        <f t="shared" si="1"/>
        <v>I</v>
      </c>
      <c r="C16" s="10">
        <f t="shared" si="2"/>
        <v>42836.258999999998</v>
      </c>
      <c r="D16" s="13" t="str">
        <f t="shared" si="3"/>
        <v>vis</v>
      </c>
      <c r="E16" s="51">
        <f>VLOOKUP(C16,Active!C$21:E$965,3,FALSE)</f>
        <v>19208.035608554936</v>
      </c>
      <c r="F16" s="5" t="s">
        <v>107</v>
      </c>
      <c r="G16" s="13" t="str">
        <f t="shared" si="4"/>
        <v>42836.259</v>
      </c>
      <c r="H16" s="10">
        <f t="shared" si="5"/>
        <v>19208</v>
      </c>
      <c r="I16" s="52" t="s">
        <v>169</v>
      </c>
      <c r="J16" s="53" t="s">
        <v>170</v>
      </c>
      <c r="K16" s="52">
        <v>19208</v>
      </c>
      <c r="L16" s="52" t="s">
        <v>171</v>
      </c>
      <c r="M16" s="53" t="s">
        <v>149</v>
      </c>
      <c r="N16" s="53"/>
      <c r="O16" s="54" t="s">
        <v>172</v>
      </c>
      <c r="P16" s="54" t="s">
        <v>156</v>
      </c>
    </row>
    <row r="17" spans="1:16" ht="12.75" customHeight="1" thickBot="1">
      <c r="A17" s="10" t="str">
        <f t="shared" si="0"/>
        <v> BBS 33 </v>
      </c>
      <c r="B17" s="5" t="str">
        <f t="shared" si="1"/>
        <v>I</v>
      </c>
      <c r="C17" s="10">
        <f t="shared" si="2"/>
        <v>43220.402000000002</v>
      </c>
      <c r="D17" s="13" t="str">
        <f t="shared" si="3"/>
        <v>vis</v>
      </c>
      <c r="E17" s="51">
        <f>VLOOKUP(C17,Active!C$21:E$965,3,FALSE)</f>
        <v>19677.00081427956</v>
      </c>
      <c r="F17" s="5" t="s">
        <v>107</v>
      </c>
      <c r="G17" s="13" t="str">
        <f t="shared" si="4"/>
        <v>43220.402</v>
      </c>
      <c r="H17" s="10">
        <f t="shared" si="5"/>
        <v>19677</v>
      </c>
      <c r="I17" s="52" t="s">
        <v>173</v>
      </c>
      <c r="J17" s="53" t="s">
        <v>174</v>
      </c>
      <c r="K17" s="52">
        <v>19677</v>
      </c>
      <c r="L17" s="52" t="s">
        <v>148</v>
      </c>
      <c r="M17" s="53" t="s">
        <v>149</v>
      </c>
      <c r="N17" s="53"/>
      <c r="O17" s="54" t="s">
        <v>175</v>
      </c>
      <c r="P17" s="54" t="s">
        <v>176</v>
      </c>
    </row>
    <row r="18" spans="1:16" ht="12.75" customHeight="1" thickBot="1">
      <c r="A18" s="10" t="str">
        <f t="shared" si="0"/>
        <v> BRNO 23 </v>
      </c>
      <c r="B18" s="5" t="str">
        <f t="shared" si="1"/>
        <v>I</v>
      </c>
      <c r="C18" s="10">
        <f t="shared" si="2"/>
        <v>43913.383000000002</v>
      </c>
      <c r="D18" s="13" t="str">
        <f t="shared" si="3"/>
        <v>vis</v>
      </c>
      <c r="E18" s="51">
        <f>VLOOKUP(C18,Active!C$21:E$965,3,FALSE)</f>
        <v>20522.998209073296</v>
      </c>
      <c r="F18" s="5" t="s">
        <v>107</v>
      </c>
      <c r="G18" s="13" t="str">
        <f t="shared" si="4"/>
        <v>43913.383</v>
      </c>
      <c r="H18" s="10">
        <f t="shared" si="5"/>
        <v>20523</v>
      </c>
      <c r="I18" s="52" t="s">
        <v>177</v>
      </c>
      <c r="J18" s="53" t="s">
        <v>178</v>
      </c>
      <c r="K18" s="52">
        <v>20523</v>
      </c>
      <c r="L18" s="52" t="s">
        <v>179</v>
      </c>
      <c r="M18" s="53" t="s">
        <v>149</v>
      </c>
      <c r="N18" s="53"/>
      <c r="O18" s="54" t="s">
        <v>180</v>
      </c>
      <c r="P18" s="54" t="s">
        <v>181</v>
      </c>
    </row>
    <row r="19" spans="1:16" ht="12.75" customHeight="1" thickBot="1">
      <c r="A19" s="10" t="str">
        <f t="shared" si="0"/>
        <v> BRNO 23 </v>
      </c>
      <c r="B19" s="5" t="str">
        <f t="shared" si="1"/>
        <v>I</v>
      </c>
      <c r="C19" s="10">
        <f t="shared" si="2"/>
        <v>43931.404000000002</v>
      </c>
      <c r="D19" s="13" t="str">
        <f t="shared" si="3"/>
        <v>vis</v>
      </c>
      <c r="E19" s="51">
        <f>VLOOKUP(C19,Active!C$21:E$965,3,FALSE)</f>
        <v>20544.998406844345</v>
      </c>
      <c r="F19" s="5" t="s">
        <v>107</v>
      </c>
      <c r="G19" s="13" t="str">
        <f t="shared" si="4"/>
        <v>43931.404</v>
      </c>
      <c r="H19" s="10">
        <f t="shared" si="5"/>
        <v>20545</v>
      </c>
      <c r="I19" s="52" t="s">
        <v>182</v>
      </c>
      <c r="J19" s="53" t="s">
        <v>183</v>
      </c>
      <c r="K19" s="52">
        <v>20545</v>
      </c>
      <c r="L19" s="52" t="s">
        <v>179</v>
      </c>
      <c r="M19" s="53" t="s">
        <v>149</v>
      </c>
      <c r="N19" s="53"/>
      <c r="O19" s="54" t="s">
        <v>184</v>
      </c>
      <c r="P19" s="54" t="s">
        <v>181</v>
      </c>
    </row>
    <row r="20" spans="1:16" ht="12.75" customHeight="1" thickBot="1">
      <c r="A20" s="10" t="str">
        <f t="shared" si="0"/>
        <v> BRNO 23 </v>
      </c>
      <c r="B20" s="5" t="str">
        <f t="shared" si="1"/>
        <v>I</v>
      </c>
      <c r="C20" s="10">
        <f t="shared" si="2"/>
        <v>43931.406999999999</v>
      </c>
      <c r="D20" s="13" t="str">
        <f t="shared" si="3"/>
        <v>vis</v>
      </c>
      <c r="E20" s="51">
        <f>VLOOKUP(C20,Active!C$21:E$965,3,FALSE)</f>
        <v>20545.002069271137</v>
      </c>
      <c r="F20" s="5" t="s">
        <v>107</v>
      </c>
      <c r="G20" s="13" t="str">
        <f t="shared" si="4"/>
        <v>43931.407</v>
      </c>
      <c r="H20" s="10">
        <f t="shared" si="5"/>
        <v>20545</v>
      </c>
      <c r="I20" s="52" t="s">
        <v>185</v>
      </c>
      <c r="J20" s="53" t="s">
        <v>186</v>
      </c>
      <c r="K20" s="52">
        <v>20545</v>
      </c>
      <c r="L20" s="52" t="s">
        <v>187</v>
      </c>
      <c r="M20" s="53" t="s">
        <v>149</v>
      </c>
      <c r="N20" s="53"/>
      <c r="O20" s="54" t="s">
        <v>180</v>
      </c>
      <c r="P20" s="54" t="s">
        <v>181</v>
      </c>
    </row>
    <row r="21" spans="1:16" ht="12.75" customHeight="1" thickBot="1">
      <c r="A21" s="10" t="str">
        <f t="shared" si="0"/>
        <v> BBS 42 </v>
      </c>
      <c r="B21" s="5" t="str">
        <f t="shared" si="1"/>
        <v>I</v>
      </c>
      <c r="C21" s="10">
        <f t="shared" si="2"/>
        <v>43954.338000000003</v>
      </c>
      <c r="D21" s="13" t="str">
        <f t="shared" si="3"/>
        <v>vis</v>
      </c>
      <c r="E21" s="51">
        <f>VLOOKUP(C21,Active!C$21:E$965,3,FALSE)</f>
        <v>20572.996438900347</v>
      </c>
      <c r="F21" s="5" t="s">
        <v>107</v>
      </c>
      <c r="G21" s="13" t="str">
        <f t="shared" si="4"/>
        <v>43954.338</v>
      </c>
      <c r="H21" s="10">
        <f t="shared" si="5"/>
        <v>20573</v>
      </c>
      <c r="I21" s="52" t="s">
        <v>188</v>
      </c>
      <c r="J21" s="53" t="s">
        <v>189</v>
      </c>
      <c r="K21" s="52">
        <v>20573</v>
      </c>
      <c r="L21" s="52" t="s">
        <v>108</v>
      </c>
      <c r="M21" s="53" t="s">
        <v>149</v>
      </c>
      <c r="N21" s="53"/>
      <c r="O21" s="54" t="s">
        <v>175</v>
      </c>
      <c r="P21" s="54" t="s">
        <v>190</v>
      </c>
    </row>
    <row r="22" spans="1:16" ht="12.75" customHeight="1" thickBot="1">
      <c r="A22" s="10" t="str">
        <f t="shared" si="0"/>
        <v> BBS 43 </v>
      </c>
      <c r="B22" s="5" t="str">
        <f t="shared" si="1"/>
        <v>I</v>
      </c>
      <c r="C22" s="10">
        <f t="shared" si="2"/>
        <v>43981.370999999999</v>
      </c>
      <c r="D22" s="13" t="str">
        <f t="shared" si="3"/>
        <v>vis</v>
      </c>
      <c r="E22" s="51">
        <f>VLOOKUP(C22,Active!C$21:E$965,3,FALSE)</f>
        <v>20605.998566770311</v>
      </c>
      <c r="F22" s="5" t="s">
        <v>107</v>
      </c>
      <c r="G22" s="13" t="str">
        <f t="shared" si="4"/>
        <v>43981.371</v>
      </c>
      <c r="H22" s="10">
        <f t="shared" si="5"/>
        <v>20606</v>
      </c>
      <c r="I22" s="52" t="s">
        <v>191</v>
      </c>
      <c r="J22" s="53" t="s">
        <v>192</v>
      </c>
      <c r="K22" s="52">
        <v>20606</v>
      </c>
      <c r="L22" s="52" t="s">
        <v>179</v>
      </c>
      <c r="M22" s="53" t="s">
        <v>149</v>
      </c>
      <c r="N22" s="53"/>
      <c r="O22" s="54" t="s">
        <v>175</v>
      </c>
      <c r="P22" s="54" t="s">
        <v>193</v>
      </c>
    </row>
    <row r="23" spans="1:16" ht="12.75" customHeight="1" thickBot="1">
      <c r="A23" s="10" t="str">
        <f t="shared" si="0"/>
        <v> BRNO 23 </v>
      </c>
      <c r="B23" s="5" t="str">
        <f t="shared" si="1"/>
        <v>I</v>
      </c>
      <c r="C23" s="10">
        <f t="shared" si="2"/>
        <v>44289.362999999998</v>
      </c>
      <c r="D23" s="13" t="str">
        <f t="shared" si="3"/>
        <v>vis</v>
      </c>
      <c r="E23" s="51">
        <f>VLOOKUP(C23,Active!C$21:E$965,3,FALSE)</f>
        <v>20981.997951482608</v>
      </c>
      <c r="F23" s="5" t="s">
        <v>107</v>
      </c>
      <c r="G23" s="13" t="str">
        <f t="shared" si="4"/>
        <v>44289.363</v>
      </c>
      <c r="H23" s="10">
        <f t="shared" si="5"/>
        <v>20982</v>
      </c>
      <c r="I23" s="52" t="s">
        <v>194</v>
      </c>
      <c r="J23" s="53" t="s">
        <v>195</v>
      </c>
      <c r="K23" s="52">
        <v>20982</v>
      </c>
      <c r="L23" s="52" t="s">
        <v>196</v>
      </c>
      <c r="M23" s="53" t="s">
        <v>149</v>
      </c>
      <c r="N23" s="53"/>
      <c r="O23" s="54" t="s">
        <v>197</v>
      </c>
      <c r="P23" s="54" t="s">
        <v>181</v>
      </c>
    </row>
    <row r="24" spans="1:16" ht="12.75" customHeight="1" thickBot="1">
      <c r="A24" s="10" t="str">
        <f t="shared" si="0"/>
        <v> BBS 47 </v>
      </c>
      <c r="B24" s="5" t="str">
        <f t="shared" si="1"/>
        <v>I</v>
      </c>
      <c r="C24" s="10">
        <f t="shared" si="2"/>
        <v>44339.328000000001</v>
      </c>
      <c r="D24" s="13" t="str">
        <f t="shared" si="3"/>
        <v>vis</v>
      </c>
      <c r="E24" s="51">
        <f>VLOOKUP(C24,Active!C$21:E$965,3,FALSE)</f>
        <v>21042.995669790718</v>
      </c>
      <c r="F24" s="5" t="s">
        <v>107</v>
      </c>
      <c r="G24" s="13" t="str">
        <f t="shared" si="4"/>
        <v>44339.328</v>
      </c>
      <c r="H24" s="10">
        <f t="shared" si="5"/>
        <v>21043</v>
      </c>
      <c r="I24" s="52" t="s">
        <v>198</v>
      </c>
      <c r="J24" s="53" t="s">
        <v>199</v>
      </c>
      <c r="K24" s="52">
        <v>21043</v>
      </c>
      <c r="L24" s="52" t="s">
        <v>200</v>
      </c>
      <c r="M24" s="53" t="s">
        <v>149</v>
      </c>
      <c r="N24" s="53"/>
      <c r="O24" s="54" t="s">
        <v>175</v>
      </c>
      <c r="P24" s="54" t="s">
        <v>201</v>
      </c>
    </row>
    <row r="25" spans="1:16" ht="12.75" customHeight="1" thickBot="1">
      <c r="A25" s="10" t="str">
        <f t="shared" si="0"/>
        <v> BBS 52 </v>
      </c>
      <c r="B25" s="5" t="str">
        <f t="shared" si="1"/>
        <v>I</v>
      </c>
      <c r="C25" s="10">
        <f t="shared" si="2"/>
        <v>44633.396999999997</v>
      </c>
      <c r="D25" s="13" t="str">
        <f t="shared" si="3"/>
        <v>vis</v>
      </c>
      <c r="E25" s="51">
        <f>VLOOKUP(C25,Active!C$21:E$965,3,FALSE)</f>
        <v>21401.997731736999</v>
      </c>
      <c r="F25" s="5" t="s">
        <v>107</v>
      </c>
      <c r="G25" s="13" t="str">
        <f t="shared" si="4"/>
        <v>44633.397</v>
      </c>
      <c r="H25" s="10">
        <f t="shared" si="5"/>
        <v>21402</v>
      </c>
      <c r="I25" s="52" t="s">
        <v>202</v>
      </c>
      <c r="J25" s="53" t="s">
        <v>203</v>
      </c>
      <c r="K25" s="52">
        <v>21402</v>
      </c>
      <c r="L25" s="52" t="s">
        <v>196</v>
      </c>
      <c r="M25" s="53" t="s">
        <v>149</v>
      </c>
      <c r="N25" s="53"/>
      <c r="O25" s="54" t="s">
        <v>175</v>
      </c>
      <c r="P25" s="54" t="s">
        <v>204</v>
      </c>
    </row>
    <row r="26" spans="1:16" ht="12.75" customHeight="1" thickBot="1">
      <c r="A26" s="10" t="str">
        <f t="shared" si="0"/>
        <v> BRNO 23 </v>
      </c>
      <c r="B26" s="5" t="str">
        <f t="shared" si="1"/>
        <v>I</v>
      </c>
      <c r="C26" s="10">
        <f t="shared" si="2"/>
        <v>44638.309000000001</v>
      </c>
      <c r="D26" s="13" t="str">
        <f t="shared" si="3"/>
        <v>vis</v>
      </c>
      <c r="E26" s="51">
        <f>VLOOKUP(C26,Active!C$21:E$965,3,FALSE)</f>
        <v>21407.994345213025</v>
      </c>
      <c r="F26" s="5" t="s">
        <v>107</v>
      </c>
      <c r="G26" s="13" t="str">
        <f t="shared" si="4"/>
        <v>44638.309</v>
      </c>
      <c r="H26" s="10">
        <f t="shared" si="5"/>
        <v>21408</v>
      </c>
      <c r="I26" s="52" t="s">
        <v>205</v>
      </c>
      <c r="J26" s="53" t="s">
        <v>206</v>
      </c>
      <c r="K26" s="52">
        <v>21408</v>
      </c>
      <c r="L26" s="52" t="s">
        <v>207</v>
      </c>
      <c r="M26" s="53" t="s">
        <v>149</v>
      </c>
      <c r="N26" s="53"/>
      <c r="O26" s="54" t="s">
        <v>197</v>
      </c>
      <c r="P26" s="54" t="s">
        <v>181</v>
      </c>
    </row>
    <row r="27" spans="1:16" ht="12.75" customHeight="1" thickBot="1">
      <c r="A27" s="10" t="str">
        <f t="shared" si="0"/>
        <v> BRNO 23 </v>
      </c>
      <c r="B27" s="5" t="str">
        <f t="shared" si="1"/>
        <v>I</v>
      </c>
      <c r="C27" s="10">
        <f t="shared" si="2"/>
        <v>44638.321000000004</v>
      </c>
      <c r="D27" s="13" t="str">
        <f t="shared" si="3"/>
        <v>vis</v>
      </c>
      <c r="E27" s="51">
        <f>VLOOKUP(C27,Active!C$21:E$965,3,FALSE)</f>
        <v>21408.008994920216</v>
      </c>
      <c r="F27" s="5" t="s">
        <v>107</v>
      </c>
      <c r="G27" s="13" t="str">
        <f t="shared" si="4"/>
        <v>44638.321</v>
      </c>
      <c r="H27" s="10">
        <f t="shared" si="5"/>
        <v>21408</v>
      </c>
      <c r="I27" s="52" t="s">
        <v>208</v>
      </c>
      <c r="J27" s="53" t="s">
        <v>209</v>
      </c>
      <c r="K27" s="52">
        <v>21408</v>
      </c>
      <c r="L27" s="52" t="s">
        <v>210</v>
      </c>
      <c r="M27" s="53" t="s">
        <v>149</v>
      </c>
      <c r="N27" s="53"/>
      <c r="O27" s="54" t="s">
        <v>211</v>
      </c>
      <c r="P27" s="54" t="s">
        <v>181</v>
      </c>
    </row>
    <row r="28" spans="1:16" ht="12.75" customHeight="1" thickBot="1">
      <c r="A28" s="10" t="str">
        <f t="shared" si="0"/>
        <v> BRNO 26 </v>
      </c>
      <c r="B28" s="5" t="str">
        <f t="shared" si="1"/>
        <v>I</v>
      </c>
      <c r="C28" s="10">
        <f t="shared" si="2"/>
        <v>44959.402999999998</v>
      </c>
      <c r="D28" s="13" t="str">
        <f t="shared" si="3"/>
        <v>vis</v>
      </c>
      <c r="E28" s="51">
        <f>VLOOKUP(C28,Active!C$21:E$965,3,FALSE)</f>
        <v>21799.988768557818</v>
      </c>
      <c r="F28" s="5" t="s">
        <v>107</v>
      </c>
      <c r="G28" s="13" t="str">
        <f t="shared" si="4"/>
        <v>44959.403</v>
      </c>
      <c r="H28" s="10">
        <f t="shared" si="5"/>
        <v>21800</v>
      </c>
      <c r="I28" s="52" t="s">
        <v>212</v>
      </c>
      <c r="J28" s="53" t="s">
        <v>213</v>
      </c>
      <c r="K28" s="52">
        <v>21800</v>
      </c>
      <c r="L28" s="52" t="s">
        <v>214</v>
      </c>
      <c r="M28" s="53" t="s">
        <v>149</v>
      </c>
      <c r="N28" s="53"/>
      <c r="O28" s="54" t="s">
        <v>197</v>
      </c>
      <c r="P28" s="54" t="s">
        <v>215</v>
      </c>
    </row>
    <row r="29" spans="1:16" ht="12.75" customHeight="1" thickBot="1">
      <c r="A29" s="10" t="str">
        <f t="shared" si="0"/>
        <v> BRNO 26 </v>
      </c>
      <c r="B29" s="5" t="str">
        <f t="shared" si="1"/>
        <v>I</v>
      </c>
      <c r="C29" s="10">
        <f t="shared" si="2"/>
        <v>45325.546000000002</v>
      </c>
      <c r="D29" s="13" t="str">
        <f t="shared" si="3"/>
        <v>vis</v>
      </c>
      <c r="E29" s="51">
        <f>VLOOKUP(C29,Active!C$21:E$965,3,FALSE)</f>
        <v>22246.979413498975</v>
      </c>
      <c r="F29" s="5" t="s">
        <v>107</v>
      </c>
      <c r="G29" s="13" t="str">
        <f t="shared" si="4"/>
        <v>45325.546</v>
      </c>
      <c r="H29" s="10">
        <f t="shared" si="5"/>
        <v>22247</v>
      </c>
      <c r="I29" s="52" t="s">
        <v>216</v>
      </c>
      <c r="J29" s="53" t="s">
        <v>217</v>
      </c>
      <c r="K29" s="52">
        <v>22247</v>
      </c>
      <c r="L29" s="52" t="s">
        <v>218</v>
      </c>
      <c r="M29" s="53" t="s">
        <v>149</v>
      </c>
      <c r="N29" s="53"/>
      <c r="O29" s="54" t="s">
        <v>219</v>
      </c>
      <c r="P29" s="54" t="s">
        <v>215</v>
      </c>
    </row>
    <row r="30" spans="1:16" ht="12.75" customHeight="1" thickBot="1">
      <c r="A30" s="10" t="str">
        <f t="shared" si="0"/>
        <v> BBS 64 </v>
      </c>
      <c r="B30" s="5" t="str">
        <f t="shared" si="1"/>
        <v>I</v>
      </c>
      <c r="C30" s="10">
        <f t="shared" si="2"/>
        <v>45353.413</v>
      </c>
      <c r="D30" s="13" t="str">
        <f t="shared" si="3"/>
        <v>vis</v>
      </c>
      <c r="E30" s="51">
        <f>VLOOKUP(C30,Active!C$21:E$965,3,FALSE)</f>
        <v>22280.999696018574</v>
      </c>
      <c r="F30" s="5" t="s">
        <v>107</v>
      </c>
      <c r="G30" s="13" t="str">
        <f t="shared" si="4"/>
        <v>45353.413</v>
      </c>
      <c r="H30" s="10">
        <f t="shared" si="5"/>
        <v>22281</v>
      </c>
      <c r="I30" s="52" t="s">
        <v>220</v>
      </c>
      <c r="J30" s="53" t="s">
        <v>221</v>
      </c>
      <c r="K30" s="52">
        <v>22281</v>
      </c>
      <c r="L30" s="52" t="s">
        <v>222</v>
      </c>
      <c r="M30" s="53" t="s">
        <v>149</v>
      </c>
      <c r="N30" s="53"/>
      <c r="O30" s="54" t="s">
        <v>175</v>
      </c>
      <c r="P30" s="54" t="s">
        <v>223</v>
      </c>
    </row>
    <row r="31" spans="1:16" ht="12.75" customHeight="1" thickBot="1">
      <c r="A31" s="10" t="str">
        <f t="shared" si="0"/>
        <v> BBS 64 </v>
      </c>
      <c r="B31" s="5" t="str">
        <f t="shared" si="1"/>
        <v>I</v>
      </c>
      <c r="C31" s="10">
        <f t="shared" si="2"/>
        <v>45357.504999999997</v>
      </c>
      <c r="D31" s="13" t="str">
        <f t="shared" si="3"/>
        <v>vis</v>
      </c>
      <c r="E31" s="51">
        <f>VLOOKUP(C31,Active!C$21:E$965,3,FALSE)</f>
        <v>22285.995246170012</v>
      </c>
      <c r="F31" s="5" t="s">
        <v>107</v>
      </c>
      <c r="G31" s="13" t="str">
        <f t="shared" si="4"/>
        <v>45357.505</v>
      </c>
      <c r="H31" s="10">
        <f t="shared" si="5"/>
        <v>22286</v>
      </c>
      <c r="I31" s="52" t="s">
        <v>224</v>
      </c>
      <c r="J31" s="53" t="s">
        <v>225</v>
      </c>
      <c r="K31" s="52">
        <v>22286</v>
      </c>
      <c r="L31" s="52" t="s">
        <v>200</v>
      </c>
      <c r="M31" s="53" t="s">
        <v>149</v>
      </c>
      <c r="N31" s="53"/>
      <c r="O31" s="54" t="s">
        <v>175</v>
      </c>
      <c r="P31" s="54" t="s">
        <v>223</v>
      </c>
    </row>
    <row r="32" spans="1:16" ht="12.75" customHeight="1" thickBot="1">
      <c r="A32" s="10" t="str">
        <f t="shared" si="0"/>
        <v> BRNO 26 </v>
      </c>
      <c r="B32" s="5" t="str">
        <f t="shared" si="1"/>
        <v>I</v>
      </c>
      <c r="C32" s="10">
        <f t="shared" si="2"/>
        <v>45697.415000000001</v>
      </c>
      <c r="D32" s="13" t="str">
        <f t="shared" si="3"/>
        <v>vis</v>
      </c>
      <c r="E32" s="51">
        <f>VLOOKUP(C32,Active!C$21:E$965,3,FALSE)</f>
        <v>22700.960410387132</v>
      </c>
      <c r="F32" s="5" t="s">
        <v>107</v>
      </c>
      <c r="G32" s="13" t="str">
        <f t="shared" si="4"/>
        <v>45697.415</v>
      </c>
      <c r="H32" s="10">
        <f t="shared" si="5"/>
        <v>22701</v>
      </c>
      <c r="I32" s="52" t="s">
        <v>226</v>
      </c>
      <c r="J32" s="53" t="s">
        <v>227</v>
      </c>
      <c r="K32" s="52">
        <v>22701</v>
      </c>
      <c r="L32" s="52" t="s">
        <v>228</v>
      </c>
      <c r="M32" s="53" t="s">
        <v>149</v>
      </c>
      <c r="N32" s="53"/>
      <c r="O32" s="54" t="s">
        <v>211</v>
      </c>
      <c r="P32" s="54" t="s">
        <v>215</v>
      </c>
    </row>
    <row r="33" spans="1:16" ht="12.75" customHeight="1" thickBot="1">
      <c r="A33" s="10" t="str">
        <f t="shared" si="0"/>
        <v> BRNO 26 </v>
      </c>
      <c r="B33" s="5" t="str">
        <f t="shared" si="1"/>
        <v>I</v>
      </c>
      <c r="C33" s="10">
        <f t="shared" si="2"/>
        <v>45697.423999999999</v>
      </c>
      <c r="D33" s="13" t="str">
        <f t="shared" si="3"/>
        <v>vis</v>
      </c>
      <c r="E33" s="51">
        <f>VLOOKUP(C33,Active!C$21:E$965,3,FALSE)</f>
        <v>22700.971397667519</v>
      </c>
      <c r="F33" s="5" t="s">
        <v>107</v>
      </c>
      <c r="G33" s="13" t="str">
        <f t="shared" si="4"/>
        <v>45697.424</v>
      </c>
      <c r="H33" s="10">
        <f t="shared" si="5"/>
        <v>22701</v>
      </c>
      <c r="I33" s="52" t="s">
        <v>229</v>
      </c>
      <c r="J33" s="53" t="s">
        <v>230</v>
      </c>
      <c r="K33" s="52">
        <v>22701</v>
      </c>
      <c r="L33" s="52" t="s">
        <v>231</v>
      </c>
      <c r="M33" s="53" t="s">
        <v>149</v>
      </c>
      <c r="N33" s="53"/>
      <c r="O33" s="54" t="s">
        <v>232</v>
      </c>
      <c r="P33" s="54" t="s">
        <v>215</v>
      </c>
    </row>
    <row r="34" spans="1:16" ht="12.75" customHeight="1" thickBot="1">
      <c r="A34" s="10" t="str">
        <f t="shared" si="0"/>
        <v> BRNO 26 </v>
      </c>
      <c r="B34" s="5" t="str">
        <f t="shared" si="1"/>
        <v>I</v>
      </c>
      <c r="C34" s="10">
        <f t="shared" si="2"/>
        <v>45697.430999999997</v>
      </c>
      <c r="D34" s="13" t="str">
        <f t="shared" si="3"/>
        <v>vis</v>
      </c>
      <c r="E34" s="51">
        <f>VLOOKUP(C34,Active!C$21:E$965,3,FALSE)</f>
        <v>22700.979943330043</v>
      </c>
      <c r="F34" s="5" t="s">
        <v>107</v>
      </c>
      <c r="G34" s="13" t="str">
        <f t="shared" si="4"/>
        <v>45697.431</v>
      </c>
      <c r="H34" s="10">
        <f t="shared" si="5"/>
        <v>22701</v>
      </c>
      <c r="I34" s="52" t="s">
        <v>233</v>
      </c>
      <c r="J34" s="53" t="s">
        <v>234</v>
      </c>
      <c r="K34" s="52">
        <v>22701</v>
      </c>
      <c r="L34" s="52" t="s">
        <v>235</v>
      </c>
      <c r="M34" s="53" t="s">
        <v>149</v>
      </c>
      <c r="N34" s="53"/>
      <c r="O34" s="54" t="s">
        <v>236</v>
      </c>
      <c r="P34" s="54" t="s">
        <v>215</v>
      </c>
    </row>
    <row r="35" spans="1:16" ht="12.75" customHeight="1" thickBot="1">
      <c r="A35" s="10" t="str">
        <f t="shared" si="0"/>
        <v> BRNO 28 </v>
      </c>
      <c r="B35" s="5" t="str">
        <f t="shared" si="1"/>
        <v>I</v>
      </c>
      <c r="C35" s="10">
        <f t="shared" si="2"/>
        <v>46467.417999999998</v>
      </c>
      <c r="D35" s="13" t="str">
        <f t="shared" si="3"/>
        <v>vis</v>
      </c>
      <c r="E35" s="51">
        <f>VLOOKUP(C35,Active!C$21:E$965,3,FALSE)</f>
        <v>23640.986950773316</v>
      </c>
      <c r="F35" s="5" t="s">
        <v>107</v>
      </c>
      <c r="G35" s="13" t="str">
        <f t="shared" si="4"/>
        <v>46467.418</v>
      </c>
      <c r="H35" s="10">
        <f t="shared" si="5"/>
        <v>23641</v>
      </c>
      <c r="I35" s="52" t="s">
        <v>237</v>
      </c>
      <c r="J35" s="53" t="s">
        <v>238</v>
      </c>
      <c r="K35" s="52">
        <v>23641</v>
      </c>
      <c r="L35" s="52" t="s">
        <v>239</v>
      </c>
      <c r="M35" s="53" t="s">
        <v>149</v>
      </c>
      <c r="N35" s="53"/>
      <c r="O35" s="54" t="s">
        <v>180</v>
      </c>
      <c r="P35" s="54" t="s">
        <v>240</v>
      </c>
    </row>
    <row r="36" spans="1:16" ht="12.75" customHeight="1" thickBot="1">
      <c r="A36" s="10" t="str">
        <f t="shared" si="0"/>
        <v> BRNO 28 </v>
      </c>
      <c r="B36" s="5" t="str">
        <f t="shared" si="1"/>
        <v>I</v>
      </c>
      <c r="C36" s="10">
        <f t="shared" si="2"/>
        <v>46490.356</v>
      </c>
      <c r="D36" s="13" t="str">
        <f t="shared" si="3"/>
        <v>vis</v>
      </c>
      <c r="E36" s="51">
        <f>VLOOKUP(C36,Active!C$21:E$965,3,FALSE)</f>
        <v>23668.989866065051</v>
      </c>
      <c r="F36" s="5" t="s">
        <v>107</v>
      </c>
      <c r="G36" s="13" t="str">
        <f t="shared" si="4"/>
        <v>46490.356</v>
      </c>
      <c r="H36" s="10">
        <f t="shared" si="5"/>
        <v>23669</v>
      </c>
      <c r="I36" s="52" t="s">
        <v>241</v>
      </c>
      <c r="J36" s="53" t="s">
        <v>242</v>
      </c>
      <c r="K36" s="52">
        <v>23669</v>
      </c>
      <c r="L36" s="52" t="s">
        <v>243</v>
      </c>
      <c r="M36" s="53" t="s">
        <v>149</v>
      </c>
      <c r="N36" s="53"/>
      <c r="O36" s="54" t="s">
        <v>244</v>
      </c>
      <c r="P36" s="54" t="s">
        <v>240</v>
      </c>
    </row>
    <row r="37" spans="1:16" ht="12.75" customHeight="1" thickBot="1">
      <c r="A37" s="10" t="str">
        <f t="shared" si="0"/>
        <v> BBS 82 </v>
      </c>
      <c r="B37" s="5" t="str">
        <f t="shared" si="1"/>
        <v>I</v>
      </c>
      <c r="C37" s="10">
        <f t="shared" si="2"/>
        <v>46742.65</v>
      </c>
      <c r="D37" s="13" t="str">
        <f t="shared" si="3"/>
        <v>vis</v>
      </c>
      <c r="E37" s="51">
        <f>VLOOKUP(C37,Active!C$21:E$965,3,FALSE)</f>
        <v>23976.992634859711</v>
      </c>
      <c r="F37" s="5" t="s">
        <v>107</v>
      </c>
      <c r="G37" s="13" t="str">
        <f t="shared" si="4"/>
        <v>46742.650</v>
      </c>
      <c r="H37" s="10">
        <f t="shared" si="5"/>
        <v>23977</v>
      </c>
      <c r="I37" s="52" t="s">
        <v>245</v>
      </c>
      <c r="J37" s="53" t="s">
        <v>246</v>
      </c>
      <c r="K37" s="52">
        <v>23977</v>
      </c>
      <c r="L37" s="52" t="s">
        <v>247</v>
      </c>
      <c r="M37" s="53" t="s">
        <v>149</v>
      </c>
      <c r="N37" s="53"/>
      <c r="O37" s="54" t="s">
        <v>248</v>
      </c>
      <c r="P37" s="54" t="s">
        <v>249</v>
      </c>
    </row>
    <row r="38" spans="1:16" ht="12.75" customHeight="1" thickBot="1">
      <c r="A38" s="10" t="str">
        <f t="shared" si="0"/>
        <v> BRNO 28 </v>
      </c>
      <c r="B38" s="5" t="str">
        <f t="shared" si="1"/>
        <v>I</v>
      </c>
      <c r="C38" s="10">
        <f t="shared" si="2"/>
        <v>46770.485999999997</v>
      </c>
      <c r="D38" s="13" t="str">
        <f t="shared" si="3"/>
        <v>vis</v>
      </c>
      <c r="E38" s="51">
        <f>VLOOKUP(C38,Active!C$21:E$965,3,FALSE)</f>
        <v>24010.975072302404</v>
      </c>
      <c r="F38" s="5" t="s">
        <v>107</v>
      </c>
      <c r="G38" s="13" t="str">
        <f t="shared" si="4"/>
        <v>46770.486</v>
      </c>
      <c r="H38" s="10">
        <f t="shared" si="5"/>
        <v>24011</v>
      </c>
      <c r="I38" s="52" t="s">
        <v>250</v>
      </c>
      <c r="J38" s="53" t="s">
        <v>251</v>
      </c>
      <c r="K38" s="52">
        <v>24011</v>
      </c>
      <c r="L38" s="52" t="s">
        <v>252</v>
      </c>
      <c r="M38" s="53" t="s">
        <v>149</v>
      </c>
      <c r="N38" s="53"/>
      <c r="O38" s="54" t="s">
        <v>253</v>
      </c>
      <c r="P38" s="54" t="s">
        <v>240</v>
      </c>
    </row>
    <row r="39" spans="1:16" ht="12.75" customHeight="1" thickBot="1">
      <c r="A39" s="10" t="str">
        <f t="shared" si="0"/>
        <v> BRNO 28 </v>
      </c>
      <c r="B39" s="5" t="str">
        <f t="shared" si="1"/>
        <v>I</v>
      </c>
      <c r="C39" s="10">
        <f t="shared" si="2"/>
        <v>46770.487999999998</v>
      </c>
      <c r="D39" s="13" t="str">
        <f t="shared" si="3"/>
        <v>vis</v>
      </c>
      <c r="E39" s="51">
        <f>VLOOKUP(C39,Active!C$21:E$965,3,FALSE)</f>
        <v>24010.977513920268</v>
      </c>
      <c r="F39" s="5" t="s">
        <v>107</v>
      </c>
      <c r="G39" s="13" t="str">
        <f t="shared" si="4"/>
        <v>46770.488</v>
      </c>
      <c r="H39" s="10">
        <f t="shared" si="5"/>
        <v>24011</v>
      </c>
      <c r="I39" s="52" t="s">
        <v>254</v>
      </c>
      <c r="J39" s="53" t="s">
        <v>255</v>
      </c>
      <c r="K39" s="52">
        <v>24011</v>
      </c>
      <c r="L39" s="52" t="s">
        <v>256</v>
      </c>
      <c r="M39" s="53" t="s">
        <v>149</v>
      </c>
      <c r="N39" s="53"/>
      <c r="O39" s="54" t="s">
        <v>219</v>
      </c>
      <c r="P39" s="54" t="s">
        <v>240</v>
      </c>
    </row>
    <row r="40" spans="1:16" ht="12.75" customHeight="1" thickBot="1">
      <c r="A40" s="10" t="str">
        <f t="shared" si="0"/>
        <v> BBS 88 </v>
      </c>
      <c r="B40" s="5" t="str">
        <f t="shared" si="1"/>
        <v>I</v>
      </c>
      <c r="C40" s="10">
        <f t="shared" si="2"/>
        <v>47233.466999999997</v>
      </c>
      <c r="D40" s="13" t="str">
        <f t="shared" si="3"/>
        <v>vis</v>
      </c>
      <c r="E40" s="51">
        <f>VLOOKUP(C40,Active!C$21:E$965,3,FALSE)</f>
        <v>24576.186412640738</v>
      </c>
      <c r="F40" s="5" t="s">
        <v>107</v>
      </c>
      <c r="G40" s="13" t="str">
        <f t="shared" si="4"/>
        <v>47233.467</v>
      </c>
      <c r="H40" s="10">
        <f t="shared" si="5"/>
        <v>24576</v>
      </c>
      <c r="I40" s="52" t="s">
        <v>257</v>
      </c>
      <c r="J40" s="53" t="s">
        <v>258</v>
      </c>
      <c r="K40" s="52">
        <v>24576</v>
      </c>
      <c r="L40" s="52" t="s">
        <v>259</v>
      </c>
      <c r="M40" s="53" t="s">
        <v>149</v>
      </c>
      <c r="N40" s="53"/>
      <c r="O40" s="54" t="s">
        <v>175</v>
      </c>
      <c r="P40" s="54" t="s">
        <v>260</v>
      </c>
    </row>
    <row r="41" spans="1:16" ht="12.75" customHeight="1" thickBot="1">
      <c r="A41" s="10" t="str">
        <f t="shared" si="0"/>
        <v> BRNO 30 </v>
      </c>
      <c r="B41" s="5" t="str">
        <f t="shared" si="1"/>
        <v>I</v>
      </c>
      <c r="C41" s="10">
        <f t="shared" si="2"/>
        <v>47269.338000000003</v>
      </c>
      <c r="D41" s="13" t="str">
        <f t="shared" si="3"/>
        <v>vis</v>
      </c>
      <c r="E41" s="51">
        <f>VLOOKUP(C41,Active!C$21:E$965,3,FALSE)</f>
        <v>24619.978049855399</v>
      </c>
      <c r="F41" s="5" t="s">
        <v>107</v>
      </c>
      <c r="G41" s="13" t="str">
        <f t="shared" si="4"/>
        <v>47269.338</v>
      </c>
      <c r="H41" s="10">
        <f t="shared" si="5"/>
        <v>24620</v>
      </c>
      <c r="I41" s="52" t="s">
        <v>261</v>
      </c>
      <c r="J41" s="53" t="s">
        <v>262</v>
      </c>
      <c r="K41" s="52">
        <v>24620</v>
      </c>
      <c r="L41" s="52" t="s">
        <v>256</v>
      </c>
      <c r="M41" s="53" t="s">
        <v>149</v>
      </c>
      <c r="N41" s="53"/>
      <c r="O41" s="54" t="s">
        <v>263</v>
      </c>
      <c r="P41" s="54" t="s">
        <v>264</v>
      </c>
    </row>
    <row r="42" spans="1:16" ht="12.75" customHeight="1" thickBot="1">
      <c r="A42" s="10" t="str">
        <f t="shared" si="0"/>
        <v> BRNO 30 </v>
      </c>
      <c r="B42" s="5" t="str">
        <f t="shared" si="1"/>
        <v>I</v>
      </c>
      <c r="C42" s="10">
        <f t="shared" si="2"/>
        <v>47269.339</v>
      </c>
      <c r="D42" s="13" t="str">
        <f t="shared" si="3"/>
        <v>vis</v>
      </c>
      <c r="E42" s="51">
        <f>VLOOKUP(C42,Active!C$21:E$965,3,FALSE)</f>
        <v>24619.979270664327</v>
      </c>
      <c r="F42" s="5" t="s">
        <v>107</v>
      </c>
      <c r="G42" s="13" t="str">
        <f t="shared" si="4"/>
        <v>47269.339</v>
      </c>
      <c r="H42" s="10">
        <f t="shared" si="5"/>
        <v>24620</v>
      </c>
      <c r="I42" s="52" t="s">
        <v>265</v>
      </c>
      <c r="J42" s="53" t="s">
        <v>266</v>
      </c>
      <c r="K42" s="52">
        <v>24620</v>
      </c>
      <c r="L42" s="52" t="s">
        <v>218</v>
      </c>
      <c r="M42" s="53" t="s">
        <v>149</v>
      </c>
      <c r="N42" s="53"/>
      <c r="O42" s="54" t="s">
        <v>267</v>
      </c>
      <c r="P42" s="54" t="s">
        <v>264</v>
      </c>
    </row>
    <row r="43" spans="1:16" ht="12.75" customHeight="1" thickBot="1">
      <c r="A43" s="10" t="str">
        <f t="shared" ref="A43:A74" si="6">P43</f>
        <v> BRNO 30 </v>
      </c>
      <c r="B43" s="5" t="str">
        <f t="shared" ref="B43:B74" si="7">IF(H43=INT(H43),"I","II")</f>
        <v>I</v>
      </c>
      <c r="C43" s="10">
        <f t="shared" ref="C43:C74" si="8">1*G43</f>
        <v>47269.343000000001</v>
      </c>
      <c r="D43" s="13" t="str">
        <f t="shared" ref="D43:D74" si="9">VLOOKUP(F43,I$1:J$5,2,FALSE)</f>
        <v>vis</v>
      </c>
      <c r="E43" s="51">
        <f>VLOOKUP(C43,Active!C$21:E$965,3,FALSE)</f>
        <v>24619.984153900055</v>
      </c>
      <c r="F43" s="5" t="s">
        <v>107</v>
      </c>
      <c r="G43" s="13" t="str">
        <f t="shared" ref="G43:G74" si="10">MID(I43,3,LEN(I43)-3)</f>
        <v>47269.343</v>
      </c>
      <c r="H43" s="10">
        <f t="shared" ref="H43:H74" si="11">1*K43</f>
        <v>24620</v>
      </c>
      <c r="I43" s="52" t="s">
        <v>268</v>
      </c>
      <c r="J43" s="53" t="s">
        <v>269</v>
      </c>
      <c r="K43" s="52">
        <v>24620</v>
      </c>
      <c r="L43" s="52" t="s">
        <v>270</v>
      </c>
      <c r="M43" s="53" t="s">
        <v>149</v>
      </c>
      <c r="N43" s="53"/>
      <c r="O43" s="54" t="s">
        <v>271</v>
      </c>
      <c r="P43" s="54" t="s">
        <v>264</v>
      </c>
    </row>
    <row r="44" spans="1:16" ht="12.75" customHeight="1" thickBot="1">
      <c r="A44" s="10" t="str">
        <f t="shared" si="6"/>
        <v> BBS 91 </v>
      </c>
      <c r="B44" s="5" t="str">
        <f t="shared" si="7"/>
        <v>I</v>
      </c>
      <c r="C44" s="10">
        <f t="shared" si="8"/>
        <v>47586.438999999998</v>
      </c>
      <c r="D44" s="13" t="str">
        <f t="shared" si="9"/>
        <v>vis</v>
      </c>
      <c r="E44" s="51">
        <f>VLOOKUP(C44,Active!C$21:E$965,3,FALSE)</f>
        <v>25007.097783133057</v>
      </c>
      <c r="F44" s="5" t="s">
        <v>107</v>
      </c>
      <c r="G44" s="13" t="str">
        <f t="shared" si="10"/>
        <v>47586.439</v>
      </c>
      <c r="H44" s="10">
        <f t="shared" si="11"/>
        <v>25007</v>
      </c>
      <c r="I44" s="52" t="s">
        <v>272</v>
      </c>
      <c r="J44" s="53" t="s">
        <v>273</v>
      </c>
      <c r="K44" s="52">
        <v>25007</v>
      </c>
      <c r="L44" s="52" t="s">
        <v>274</v>
      </c>
      <c r="M44" s="53" t="s">
        <v>149</v>
      </c>
      <c r="N44" s="53"/>
      <c r="O44" s="54" t="s">
        <v>175</v>
      </c>
      <c r="P44" s="54" t="s">
        <v>275</v>
      </c>
    </row>
    <row r="45" spans="1:16" ht="12.75" customHeight="1" thickBot="1">
      <c r="A45" s="10" t="str">
        <f t="shared" si="6"/>
        <v> BBS 94 </v>
      </c>
      <c r="B45" s="5" t="str">
        <f t="shared" si="7"/>
        <v>I</v>
      </c>
      <c r="C45" s="10">
        <f t="shared" si="8"/>
        <v>47939.404000000002</v>
      </c>
      <c r="D45" s="13" t="str">
        <f t="shared" si="9"/>
        <v>vis</v>
      </c>
      <c r="E45" s="51">
        <f>VLOOKUP(C45,Active!C$21:E$965,3,FALSE)</f>
        <v>25438.000607962851</v>
      </c>
      <c r="F45" s="5" t="s">
        <v>107</v>
      </c>
      <c r="G45" s="13" t="str">
        <f t="shared" si="10"/>
        <v>47939.404</v>
      </c>
      <c r="H45" s="10">
        <f t="shared" si="11"/>
        <v>25438</v>
      </c>
      <c r="I45" s="52" t="s">
        <v>276</v>
      </c>
      <c r="J45" s="53" t="s">
        <v>277</v>
      </c>
      <c r="K45" s="52">
        <v>25438</v>
      </c>
      <c r="L45" s="52" t="s">
        <v>278</v>
      </c>
      <c r="M45" s="53" t="s">
        <v>149</v>
      </c>
      <c r="N45" s="53"/>
      <c r="O45" s="54" t="s">
        <v>175</v>
      </c>
      <c r="P45" s="54" t="s">
        <v>279</v>
      </c>
    </row>
    <row r="46" spans="1:16" ht="12.75" customHeight="1" thickBot="1">
      <c r="A46" s="10" t="str">
        <f t="shared" si="6"/>
        <v> BBS 94 </v>
      </c>
      <c r="B46" s="5" t="str">
        <f t="shared" si="7"/>
        <v>I</v>
      </c>
      <c r="C46" s="10">
        <f t="shared" si="8"/>
        <v>47944.315999999999</v>
      </c>
      <c r="D46" s="13" t="str">
        <f t="shared" si="9"/>
        <v>vis</v>
      </c>
      <c r="E46" s="51">
        <f>VLOOKUP(C46,Active!C$21:E$965,3,FALSE)</f>
        <v>25443.997221438865</v>
      </c>
      <c r="F46" s="5" t="s">
        <v>107</v>
      </c>
      <c r="G46" s="13" t="str">
        <f t="shared" si="10"/>
        <v>47944.316</v>
      </c>
      <c r="H46" s="10">
        <f t="shared" si="11"/>
        <v>25444</v>
      </c>
      <c r="I46" s="52" t="s">
        <v>280</v>
      </c>
      <c r="J46" s="53" t="s">
        <v>281</v>
      </c>
      <c r="K46" s="52">
        <v>25444</v>
      </c>
      <c r="L46" s="52" t="s">
        <v>196</v>
      </c>
      <c r="M46" s="53" t="s">
        <v>149</v>
      </c>
      <c r="N46" s="53"/>
      <c r="O46" s="54" t="s">
        <v>175</v>
      </c>
      <c r="P46" s="54" t="s">
        <v>279</v>
      </c>
    </row>
    <row r="47" spans="1:16" ht="12.75" customHeight="1" thickBot="1">
      <c r="A47" s="10" t="str">
        <f t="shared" si="6"/>
        <v> BBS 100 </v>
      </c>
      <c r="B47" s="5" t="str">
        <f t="shared" si="7"/>
        <v>I</v>
      </c>
      <c r="C47" s="10">
        <f t="shared" si="8"/>
        <v>48628.296000000002</v>
      </c>
      <c r="D47" s="13" t="str">
        <f t="shared" si="9"/>
        <v>vis</v>
      </c>
      <c r="E47" s="51">
        <f>VLOOKUP(C47,Active!C$21:E$965,3,FALSE)</f>
        <v>26279.006115031942</v>
      </c>
      <c r="F47" s="5" t="s">
        <v>107</v>
      </c>
      <c r="G47" s="13" t="str">
        <f t="shared" si="10"/>
        <v>48628.296</v>
      </c>
      <c r="H47" s="10">
        <f t="shared" si="11"/>
        <v>26279</v>
      </c>
      <c r="I47" s="52" t="s">
        <v>282</v>
      </c>
      <c r="J47" s="53" t="s">
        <v>283</v>
      </c>
      <c r="K47" s="52">
        <v>26279</v>
      </c>
      <c r="L47" s="52" t="s">
        <v>284</v>
      </c>
      <c r="M47" s="53" t="s">
        <v>149</v>
      </c>
      <c r="N47" s="53"/>
      <c r="O47" s="54" t="s">
        <v>175</v>
      </c>
      <c r="P47" s="54" t="s">
        <v>285</v>
      </c>
    </row>
    <row r="48" spans="1:16" ht="12.75" customHeight="1" thickBot="1">
      <c r="A48" s="10" t="str">
        <f t="shared" si="6"/>
        <v> BBS 100 </v>
      </c>
      <c r="B48" s="5" t="str">
        <f t="shared" si="7"/>
        <v>I</v>
      </c>
      <c r="C48" s="10">
        <f t="shared" si="8"/>
        <v>48677.438000000002</v>
      </c>
      <c r="D48" s="13" t="str">
        <f t="shared" si="9"/>
        <v>vis</v>
      </c>
      <c r="E48" s="51">
        <f>VLOOKUP(C48,Active!C$21:E$965,3,FALSE)</f>
        <v>26338.999107588672</v>
      </c>
      <c r="F48" s="5" t="s">
        <v>107</v>
      </c>
      <c r="G48" s="13" t="str">
        <f t="shared" si="10"/>
        <v>48677.438</v>
      </c>
      <c r="H48" s="10">
        <f t="shared" si="11"/>
        <v>26339</v>
      </c>
      <c r="I48" s="52" t="s">
        <v>286</v>
      </c>
      <c r="J48" s="53" t="s">
        <v>287</v>
      </c>
      <c r="K48" s="52">
        <v>26339</v>
      </c>
      <c r="L48" s="52" t="s">
        <v>179</v>
      </c>
      <c r="M48" s="53" t="s">
        <v>149</v>
      </c>
      <c r="N48" s="53"/>
      <c r="O48" s="54" t="s">
        <v>175</v>
      </c>
      <c r="P48" s="54" t="s">
        <v>285</v>
      </c>
    </row>
    <row r="49" spans="1:16" ht="12.75" customHeight="1" thickBot="1">
      <c r="A49" s="10" t="str">
        <f t="shared" si="6"/>
        <v> BBS 101 </v>
      </c>
      <c r="B49" s="5" t="str">
        <f t="shared" si="7"/>
        <v>I</v>
      </c>
      <c r="C49" s="10">
        <f t="shared" si="8"/>
        <v>48691.347999999998</v>
      </c>
      <c r="D49" s="13" t="str">
        <f t="shared" si="9"/>
        <v>vis</v>
      </c>
      <c r="E49" s="51">
        <f>VLOOKUP(C49,Active!C$21:E$965,3,FALSE)</f>
        <v>26355.980559838557</v>
      </c>
      <c r="F49" s="5" t="s">
        <v>107</v>
      </c>
      <c r="G49" s="13" t="str">
        <f t="shared" si="10"/>
        <v>48691.348</v>
      </c>
      <c r="H49" s="10">
        <f t="shared" si="11"/>
        <v>26356</v>
      </c>
      <c r="I49" s="52" t="s">
        <v>288</v>
      </c>
      <c r="J49" s="53" t="s">
        <v>289</v>
      </c>
      <c r="K49" s="52">
        <v>26356</v>
      </c>
      <c r="L49" s="52" t="s">
        <v>235</v>
      </c>
      <c r="M49" s="53" t="s">
        <v>290</v>
      </c>
      <c r="N49" s="53" t="s">
        <v>291</v>
      </c>
      <c r="O49" s="54" t="s">
        <v>248</v>
      </c>
      <c r="P49" s="54" t="s">
        <v>292</v>
      </c>
    </row>
    <row r="50" spans="1:16" ht="12.75" customHeight="1" thickBot="1">
      <c r="A50" s="10" t="str">
        <f t="shared" si="6"/>
        <v> BBS 103 </v>
      </c>
      <c r="B50" s="5" t="str">
        <f t="shared" si="7"/>
        <v>I</v>
      </c>
      <c r="C50" s="10">
        <f t="shared" si="8"/>
        <v>49058.32</v>
      </c>
      <c r="D50" s="13" t="str">
        <f t="shared" si="9"/>
        <v>vis</v>
      </c>
      <c r="E50" s="51">
        <f>VLOOKUP(C50,Active!C$21:E$965,3,FALSE)</f>
        <v>26803.983255384683</v>
      </c>
      <c r="F50" s="5" t="s">
        <v>107</v>
      </c>
      <c r="G50" s="13" t="str">
        <f t="shared" si="10"/>
        <v>49058.320</v>
      </c>
      <c r="H50" s="10">
        <f t="shared" si="11"/>
        <v>26804</v>
      </c>
      <c r="I50" s="52" t="s">
        <v>293</v>
      </c>
      <c r="J50" s="53" t="s">
        <v>294</v>
      </c>
      <c r="K50" s="52">
        <v>26804</v>
      </c>
      <c r="L50" s="52" t="s">
        <v>295</v>
      </c>
      <c r="M50" s="53" t="s">
        <v>149</v>
      </c>
      <c r="N50" s="53"/>
      <c r="O50" s="54" t="s">
        <v>175</v>
      </c>
      <c r="P50" s="54" t="s">
        <v>296</v>
      </c>
    </row>
    <row r="51" spans="1:16" ht="12.75" customHeight="1" thickBot="1">
      <c r="A51" s="10" t="str">
        <f t="shared" si="6"/>
        <v> BBS 106 </v>
      </c>
      <c r="B51" s="5" t="str">
        <f t="shared" si="7"/>
        <v>I</v>
      </c>
      <c r="C51" s="10">
        <f t="shared" si="8"/>
        <v>49384.343000000001</v>
      </c>
      <c r="D51" s="13" t="str">
        <f t="shared" si="9"/>
        <v>vis</v>
      </c>
      <c r="E51" s="51">
        <f>VLOOKUP(C51,Active!C$21:E$965,3,FALSE)</f>
        <v>27201.995045957352</v>
      </c>
      <c r="F51" s="5" t="s">
        <v>107</v>
      </c>
      <c r="G51" s="13" t="str">
        <f t="shared" si="10"/>
        <v>49384.343</v>
      </c>
      <c r="H51" s="10">
        <f t="shared" si="11"/>
        <v>27202</v>
      </c>
      <c r="I51" s="52" t="s">
        <v>297</v>
      </c>
      <c r="J51" s="53" t="s">
        <v>298</v>
      </c>
      <c r="K51" s="52">
        <v>27202</v>
      </c>
      <c r="L51" s="52" t="s">
        <v>200</v>
      </c>
      <c r="M51" s="53" t="s">
        <v>149</v>
      </c>
      <c r="N51" s="53"/>
      <c r="O51" s="54" t="s">
        <v>175</v>
      </c>
      <c r="P51" s="54" t="s">
        <v>299</v>
      </c>
    </row>
    <row r="52" spans="1:16" ht="12.75" customHeight="1" thickBot="1">
      <c r="A52" s="10" t="str">
        <f t="shared" si="6"/>
        <v> BBS 108 </v>
      </c>
      <c r="B52" s="5" t="str">
        <f t="shared" si="7"/>
        <v>I</v>
      </c>
      <c r="C52" s="10">
        <f t="shared" si="8"/>
        <v>49769.324000000001</v>
      </c>
      <c r="D52" s="13" t="str">
        <f t="shared" si="9"/>
        <v>vis</v>
      </c>
      <c r="E52" s="51">
        <f>VLOOKUP(C52,Active!C$21:E$965,3,FALSE)</f>
        <v>27671.983289567332</v>
      </c>
      <c r="F52" s="5" t="s">
        <v>107</v>
      </c>
      <c r="G52" s="13" t="str">
        <f t="shared" si="10"/>
        <v>49769.324</v>
      </c>
      <c r="H52" s="10">
        <f t="shared" si="11"/>
        <v>27672</v>
      </c>
      <c r="I52" s="52" t="s">
        <v>300</v>
      </c>
      <c r="J52" s="53" t="s">
        <v>301</v>
      </c>
      <c r="K52" s="52">
        <v>27672</v>
      </c>
      <c r="L52" s="52" t="s">
        <v>295</v>
      </c>
      <c r="M52" s="53" t="s">
        <v>149</v>
      </c>
      <c r="N52" s="53"/>
      <c r="O52" s="54" t="s">
        <v>175</v>
      </c>
      <c r="P52" s="54" t="s">
        <v>302</v>
      </c>
    </row>
    <row r="53" spans="1:16" ht="12.75" customHeight="1" thickBot="1">
      <c r="A53" s="10" t="str">
        <f t="shared" si="6"/>
        <v> BBS 108 </v>
      </c>
      <c r="B53" s="5" t="str">
        <f t="shared" si="7"/>
        <v>I</v>
      </c>
      <c r="C53" s="10">
        <f t="shared" si="8"/>
        <v>49778.351999999999</v>
      </c>
      <c r="D53" s="13" t="str">
        <f t="shared" si="9"/>
        <v>vis</v>
      </c>
      <c r="E53" s="51">
        <f>VLOOKUP(C53,Active!C$21:E$965,3,FALSE)</f>
        <v>27683.004752609169</v>
      </c>
      <c r="F53" s="5" t="s">
        <v>107</v>
      </c>
      <c r="G53" s="13" t="str">
        <f t="shared" si="10"/>
        <v>49778.352</v>
      </c>
      <c r="H53" s="10">
        <f t="shared" si="11"/>
        <v>27683</v>
      </c>
      <c r="I53" s="52" t="s">
        <v>303</v>
      </c>
      <c r="J53" s="53" t="s">
        <v>304</v>
      </c>
      <c r="K53" s="52">
        <v>27683</v>
      </c>
      <c r="L53" s="52" t="s">
        <v>305</v>
      </c>
      <c r="M53" s="53" t="s">
        <v>149</v>
      </c>
      <c r="N53" s="53"/>
      <c r="O53" s="54" t="s">
        <v>175</v>
      </c>
      <c r="P53" s="54" t="s">
        <v>302</v>
      </c>
    </row>
    <row r="54" spans="1:16" ht="12.75" customHeight="1" thickBot="1">
      <c r="A54" s="10" t="str">
        <f t="shared" si="6"/>
        <v> BBS 111 </v>
      </c>
      <c r="B54" s="5" t="str">
        <f t="shared" si="7"/>
        <v>I</v>
      </c>
      <c r="C54" s="10">
        <f t="shared" si="8"/>
        <v>50167.425999999999</v>
      </c>
      <c r="D54" s="13" t="str">
        <f t="shared" si="9"/>
        <v>vis</v>
      </c>
      <c r="E54" s="51">
        <f>VLOOKUP(C54,Active!C$21:E$965,3,FALSE)</f>
        <v>28157.989767179526</v>
      </c>
      <c r="F54" s="5" t="s">
        <v>107</v>
      </c>
      <c r="G54" s="13" t="str">
        <f t="shared" si="10"/>
        <v>50167.426</v>
      </c>
      <c r="H54" s="10">
        <f t="shared" si="11"/>
        <v>28158</v>
      </c>
      <c r="I54" s="52" t="s">
        <v>314</v>
      </c>
      <c r="J54" s="53" t="s">
        <v>315</v>
      </c>
      <c r="K54" s="52">
        <v>28158</v>
      </c>
      <c r="L54" s="52" t="s">
        <v>243</v>
      </c>
      <c r="M54" s="53" t="s">
        <v>149</v>
      </c>
      <c r="N54" s="53"/>
      <c r="O54" s="54" t="s">
        <v>175</v>
      </c>
      <c r="P54" s="54" t="s">
        <v>316</v>
      </c>
    </row>
    <row r="55" spans="1:16" ht="12.75" customHeight="1" thickBot="1">
      <c r="A55" s="10" t="str">
        <f t="shared" si="6"/>
        <v> BBS 112 </v>
      </c>
      <c r="B55" s="5" t="str">
        <f t="shared" si="7"/>
        <v>I</v>
      </c>
      <c r="C55" s="10">
        <f t="shared" si="8"/>
        <v>50190.351999999999</v>
      </c>
      <c r="D55" s="13" t="str">
        <f t="shared" si="9"/>
        <v>vis</v>
      </c>
      <c r="E55" s="51">
        <f>VLOOKUP(C55,Active!C$21:E$965,3,FALSE)</f>
        <v>28185.978032764066</v>
      </c>
      <c r="F55" s="5" t="s">
        <v>107</v>
      </c>
      <c r="G55" s="13" t="str">
        <f t="shared" si="10"/>
        <v>50190.352</v>
      </c>
      <c r="H55" s="10">
        <f t="shared" si="11"/>
        <v>28186</v>
      </c>
      <c r="I55" s="52" t="s">
        <v>317</v>
      </c>
      <c r="J55" s="53" t="s">
        <v>318</v>
      </c>
      <c r="K55" s="52">
        <v>28186</v>
      </c>
      <c r="L55" s="52" t="s">
        <v>256</v>
      </c>
      <c r="M55" s="53" t="s">
        <v>149</v>
      </c>
      <c r="N55" s="53"/>
      <c r="O55" s="54" t="s">
        <v>175</v>
      </c>
      <c r="P55" s="54" t="s">
        <v>319</v>
      </c>
    </row>
    <row r="56" spans="1:16" ht="12.75" customHeight="1" thickBot="1">
      <c r="A56" s="10" t="str">
        <f t="shared" si="6"/>
        <v> BBS 114 </v>
      </c>
      <c r="B56" s="5" t="str">
        <f t="shared" si="7"/>
        <v>I</v>
      </c>
      <c r="C56" s="10">
        <f t="shared" si="8"/>
        <v>50489.339</v>
      </c>
      <c r="D56" s="13" t="str">
        <f t="shared" si="9"/>
        <v>vis</v>
      </c>
      <c r="E56" s="51">
        <f>VLOOKUP(C56,Active!C$21:E$965,3,FALSE)</f>
        <v>28550.984033039971</v>
      </c>
      <c r="F56" s="5" t="s">
        <v>107</v>
      </c>
      <c r="G56" s="13" t="str">
        <f t="shared" si="10"/>
        <v>50489.339</v>
      </c>
      <c r="H56" s="10">
        <f t="shared" si="11"/>
        <v>28551</v>
      </c>
      <c r="I56" s="52" t="s">
        <v>320</v>
      </c>
      <c r="J56" s="53" t="s">
        <v>321</v>
      </c>
      <c r="K56" s="52">
        <v>28551</v>
      </c>
      <c r="L56" s="52" t="s">
        <v>270</v>
      </c>
      <c r="M56" s="53" t="s">
        <v>149</v>
      </c>
      <c r="N56" s="53"/>
      <c r="O56" s="54" t="s">
        <v>175</v>
      </c>
      <c r="P56" s="54" t="s">
        <v>322</v>
      </c>
    </row>
    <row r="57" spans="1:16" ht="12.75" customHeight="1" thickBot="1">
      <c r="A57" s="10" t="str">
        <f t="shared" si="6"/>
        <v>BAVM 128 </v>
      </c>
      <c r="B57" s="5" t="str">
        <f t="shared" si="7"/>
        <v>I</v>
      </c>
      <c r="C57" s="10">
        <f t="shared" si="8"/>
        <v>51250.303399999997</v>
      </c>
      <c r="D57" s="13" t="str">
        <f t="shared" si="9"/>
        <v>vis</v>
      </c>
      <c r="E57" s="51">
        <f>VLOOKUP(C57,Active!C$21:E$965,3,FALSE)</f>
        <v>29479.976169809634</v>
      </c>
      <c r="F57" s="5" t="s">
        <v>107</v>
      </c>
      <c r="G57" s="13" t="str">
        <f t="shared" si="10"/>
        <v>51250.3034</v>
      </c>
      <c r="H57" s="10">
        <f t="shared" si="11"/>
        <v>29480</v>
      </c>
      <c r="I57" s="52" t="s">
        <v>327</v>
      </c>
      <c r="J57" s="53" t="s">
        <v>328</v>
      </c>
      <c r="K57" s="52">
        <v>29480</v>
      </c>
      <c r="L57" s="52" t="s">
        <v>329</v>
      </c>
      <c r="M57" s="53" t="s">
        <v>290</v>
      </c>
      <c r="N57" s="53" t="s">
        <v>330</v>
      </c>
      <c r="O57" s="54" t="s">
        <v>331</v>
      </c>
      <c r="P57" s="55" t="s">
        <v>332</v>
      </c>
    </row>
    <row r="58" spans="1:16" ht="12.75" customHeight="1" thickBot="1">
      <c r="A58" s="10" t="str">
        <f t="shared" si="6"/>
        <v>BAVM 152 </v>
      </c>
      <c r="B58" s="5" t="str">
        <f t="shared" si="7"/>
        <v>I</v>
      </c>
      <c r="C58" s="10">
        <f t="shared" si="8"/>
        <v>51956.384700000002</v>
      </c>
      <c r="D58" s="13" t="str">
        <f t="shared" si="9"/>
        <v>vis</v>
      </c>
      <c r="E58" s="51">
        <f>VLOOKUP(C58,Active!C$21:E$965,3,FALSE)</f>
        <v>30341.966527860692</v>
      </c>
      <c r="F58" s="5" t="s">
        <v>107</v>
      </c>
      <c r="G58" s="13" t="str">
        <f t="shared" si="10"/>
        <v>51956.3847</v>
      </c>
      <c r="H58" s="10">
        <f t="shared" si="11"/>
        <v>30342</v>
      </c>
      <c r="I58" s="52" t="s">
        <v>333</v>
      </c>
      <c r="J58" s="53" t="s">
        <v>334</v>
      </c>
      <c r="K58" s="52" t="s">
        <v>335</v>
      </c>
      <c r="L58" s="52" t="s">
        <v>336</v>
      </c>
      <c r="M58" s="53" t="s">
        <v>290</v>
      </c>
      <c r="N58" s="53" t="s">
        <v>330</v>
      </c>
      <c r="O58" s="54" t="s">
        <v>331</v>
      </c>
      <c r="P58" s="55" t="s">
        <v>337</v>
      </c>
    </row>
    <row r="59" spans="1:16" ht="12.75" customHeight="1" thickBot="1">
      <c r="A59" s="10" t="str">
        <f t="shared" si="6"/>
        <v>BAVM 158 </v>
      </c>
      <c r="B59" s="5" t="str">
        <f t="shared" si="7"/>
        <v>I</v>
      </c>
      <c r="C59" s="10">
        <f t="shared" si="8"/>
        <v>52690.3194</v>
      </c>
      <c r="D59" s="13" t="str">
        <f t="shared" si="9"/>
        <v>vis</v>
      </c>
      <c r="E59" s="51">
        <f>VLOOKUP(C59,Active!C$21:E$965,3,FALSE)</f>
        <v>31237.960565429865</v>
      </c>
      <c r="F59" s="5" t="s">
        <v>107</v>
      </c>
      <c r="G59" s="13" t="str">
        <f t="shared" si="10"/>
        <v>52690.3194</v>
      </c>
      <c r="H59" s="10">
        <f t="shared" si="11"/>
        <v>31238</v>
      </c>
      <c r="I59" s="52" t="s">
        <v>338</v>
      </c>
      <c r="J59" s="53" t="s">
        <v>339</v>
      </c>
      <c r="K59" s="52" t="s">
        <v>340</v>
      </c>
      <c r="L59" s="52" t="s">
        <v>341</v>
      </c>
      <c r="M59" s="53" t="s">
        <v>290</v>
      </c>
      <c r="N59" s="53" t="s">
        <v>330</v>
      </c>
      <c r="O59" s="54" t="s">
        <v>342</v>
      </c>
      <c r="P59" s="55" t="s">
        <v>343</v>
      </c>
    </row>
    <row r="60" spans="1:16" ht="12.75" customHeight="1" thickBot="1">
      <c r="A60" s="10" t="str">
        <f t="shared" si="6"/>
        <v>BAVM 158 </v>
      </c>
      <c r="B60" s="5" t="str">
        <f t="shared" si="7"/>
        <v>II</v>
      </c>
      <c r="C60" s="10">
        <f t="shared" si="8"/>
        <v>52692.372799999997</v>
      </c>
      <c r="D60" s="13" t="str">
        <f t="shared" si="9"/>
        <v>vis</v>
      </c>
      <c r="E60" s="51">
        <f>VLOOKUP(C60,Active!C$21:E$965,3,FALSE)</f>
        <v>31240.46737449168</v>
      </c>
      <c r="F60" s="5" t="s">
        <v>107</v>
      </c>
      <c r="G60" s="13" t="str">
        <f t="shared" si="10"/>
        <v>52692.3728</v>
      </c>
      <c r="H60" s="10">
        <f t="shared" si="11"/>
        <v>31240.5</v>
      </c>
      <c r="I60" s="52" t="s">
        <v>344</v>
      </c>
      <c r="J60" s="53" t="s">
        <v>345</v>
      </c>
      <c r="K60" s="52" t="s">
        <v>346</v>
      </c>
      <c r="L60" s="52" t="s">
        <v>347</v>
      </c>
      <c r="M60" s="53" t="s">
        <v>290</v>
      </c>
      <c r="N60" s="53" t="s">
        <v>330</v>
      </c>
      <c r="O60" s="54" t="s">
        <v>342</v>
      </c>
      <c r="P60" s="55" t="s">
        <v>343</v>
      </c>
    </row>
    <row r="61" spans="1:16" ht="12.75" customHeight="1" thickBot="1">
      <c r="A61" s="10" t="str">
        <f t="shared" si="6"/>
        <v>BAVM 158 </v>
      </c>
      <c r="B61" s="5" t="str">
        <f t="shared" si="7"/>
        <v>I</v>
      </c>
      <c r="C61" s="10">
        <f t="shared" si="8"/>
        <v>52694.415200000003</v>
      </c>
      <c r="D61" s="13" t="str">
        <f t="shared" si="9"/>
        <v>vis</v>
      </c>
      <c r="E61" s="51">
        <f>VLOOKUP(C61,Active!C$21:E$965,3,FALSE)</f>
        <v>31242.960754655251</v>
      </c>
      <c r="F61" s="5" t="s">
        <v>107</v>
      </c>
      <c r="G61" s="13" t="str">
        <f t="shared" si="10"/>
        <v>52694.4152</v>
      </c>
      <c r="H61" s="10">
        <f t="shared" si="11"/>
        <v>31243</v>
      </c>
      <c r="I61" s="52" t="s">
        <v>348</v>
      </c>
      <c r="J61" s="53" t="s">
        <v>349</v>
      </c>
      <c r="K61" s="52" t="s">
        <v>350</v>
      </c>
      <c r="L61" s="52" t="s">
        <v>351</v>
      </c>
      <c r="M61" s="53" t="s">
        <v>290</v>
      </c>
      <c r="N61" s="53" t="s">
        <v>330</v>
      </c>
      <c r="O61" s="54" t="s">
        <v>342</v>
      </c>
      <c r="P61" s="55" t="s">
        <v>343</v>
      </c>
    </row>
    <row r="62" spans="1:16" ht="12.75" customHeight="1" thickBot="1">
      <c r="A62" s="10" t="str">
        <f t="shared" si="6"/>
        <v>IBVS 5502 </v>
      </c>
      <c r="B62" s="5" t="str">
        <f t="shared" si="7"/>
        <v>I</v>
      </c>
      <c r="C62" s="10">
        <f t="shared" si="8"/>
        <v>52959.8128</v>
      </c>
      <c r="D62" s="13" t="str">
        <f t="shared" si="9"/>
        <v>PE</v>
      </c>
      <c r="E62" s="51">
        <f>VLOOKUP(C62,Active!C$21:E$965,3,FALSE)</f>
        <v>31566.960515376697</v>
      </c>
      <c r="F62" s="5" t="str">
        <f>LEFT(M62,1)</f>
        <v>E</v>
      </c>
      <c r="G62" s="13" t="str">
        <f t="shared" si="10"/>
        <v>52959.8128</v>
      </c>
      <c r="H62" s="10">
        <f t="shared" si="11"/>
        <v>31567</v>
      </c>
      <c r="I62" s="52" t="s">
        <v>352</v>
      </c>
      <c r="J62" s="53" t="s">
        <v>353</v>
      </c>
      <c r="K62" s="52" t="s">
        <v>354</v>
      </c>
      <c r="L62" s="52" t="s">
        <v>341</v>
      </c>
      <c r="M62" s="53" t="s">
        <v>290</v>
      </c>
      <c r="N62" s="53" t="s">
        <v>291</v>
      </c>
      <c r="O62" s="54" t="s">
        <v>355</v>
      </c>
      <c r="P62" s="55" t="s">
        <v>356</v>
      </c>
    </row>
    <row r="63" spans="1:16" ht="12.75" customHeight="1" thickBot="1">
      <c r="A63" s="10" t="str">
        <f t="shared" si="6"/>
        <v>IBVS 5502 </v>
      </c>
      <c r="B63" s="5" t="str">
        <f t="shared" si="7"/>
        <v>I</v>
      </c>
      <c r="C63" s="10">
        <f t="shared" si="8"/>
        <v>52991.758900000001</v>
      </c>
      <c r="D63" s="13" t="str">
        <f t="shared" si="9"/>
        <v>PE</v>
      </c>
      <c r="E63" s="51">
        <f>VLOOKUP(C63,Active!C$21:E$965,3,FALSE)</f>
        <v>31605.960599612514</v>
      </c>
      <c r="F63" s="5" t="str">
        <f>LEFT(M63,1)</f>
        <v>E</v>
      </c>
      <c r="G63" s="13" t="str">
        <f t="shared" si="10"/>
        <v>52991.7589</v>
      </c>
      <c r="H63" s="10">
        <f t="shared" si="11"/>
        <v>31606</v>
      </c>
      <c r="I63" s="52" t="s">
        <v>357</v>
      </c>
      <c r="J63" s="53" t="s">
        <v>358</v>
      </c>
      <c r="K63" s="52" t="s">
        <v>359</v>
      </c>
      <c r="L63" s="52" t="s">
        <v>341</v>
      </c>
      <c r="M63" s="53" t="s">
        <v>290</v>
      </c>
      <c r="N63" s="53" t="s">
        <v>291</v>
      </c>
      <c r="O63" s="54" t="s">
        <v>355</v>
      </c>
      <c r="P63" s="55" t="s">
        <v>356</v>
      </c>
    </row>
    <row r="64" spans="1:16" ht="12.75" customHeight="1" thickBot="1">
      <c r="A64" s="10" t="str">
        <f t="shared" si="6"/>
        <v>IBVS 5583 </v>
      </c>
      <c r="B64" s="5" t="str">
        <f t="shared" si="7"/>
        <v>I</v>
      </c>
      <c r="C64" s="10">
        <f t="shared" si="8"/>
        <v>53029.440000000002</v>
      </c>
      <c r="D64" s="13" t="str">
        <f t="shared" si="9"/>
        <v>PE</v>
      </c>
      <c r="E64" s="51">
        <f>VLOOKUP(C64,Active!C$21:E$965,3,FALSE)</f>
        <v>31651.962023075732</v>
      </c>
      <c r="F64" s="5" t="str">
        <f>LEFT(M64,1)</f>
        <v>E</v>
      </c>
      <c r="G64" s="13" t="str">
        <f t="shared" si="10"/>
        <v>53029.4400</v>
      </c>
      <c r="H64" s="10">
        <f t="shared" si="11"/>
        <v>31652</v>
      </c>
      <c r="I64" s="52" t="s">
        <v>360</v>
      </c>
      <c r="J64" s="53" t="s">
        <v>361</v>
      </c>
      <c r="K64" s="52" t="s">
        <v>362</v>
      </c>
      <c r="L64" s="52" t="s">
        <v>363</v>
      </c>
      <c r="M64" s="53" t="s">
        <v>290</v>
      </c>
      <c r="N64" s="53" t="s">
        <v>291</v>
      </c>
      <c r="O64" s="54" t="s">
        <v>232</v>
      </c>
      <c r="P64" s="55" t="s">
        <v>364</v>
      </c>
    </row>
    <row r="65" spans="1:16" ht="12.75" customHeight="1" thickBot="1">
      <c r="A65" s="10" t="str">
        <f t="shared" si="6"/>
        <v>BAVM 172 </v>
      </c>
      <c r="B65" s="5" t="str">
        <f t="shared" si="7"/>
        <v>I</v>
      </c>
      <c r="C65" s="10">
        <f t="shared" si="8"/>
        <v>53070.3946</v>
      </c>
      <c r="D65" s="13" t="str">
        <f t="shared" si="9"/>
        <v>PE</v>
      </c>
      <c r="E65" s="51">
        <f>VLOOKUP(C65,Active!C$21:E$965,3,FALSE)</f>
        <v>31701.959764579202</v>
      </c>
      <c r="F65" s="5" t="str">
        <f>LEFT(M65,1)</f>
        <v>E</v>
      </c>
      <c r="G65" s="13" t="str">
        <f t="shared" si="10"/>
        <v>53070.3946</v>
      </c>
      <c r="H65" s="10">
        <f t="shared" si="11"/>
        <v>31702</v>
      </c>
      <c r="I65" s="52" t="s">
        <v>365</v>
      </c>
      <c r="J65" s="53" t="s">
        <v>366</v>
      </c>
      <c r="K65" s="52" t="s">
        <v>367</v>
      </c>
      <c r="L65" s="52" t="s">
        <v>368</v>
      </c>
      <c r="M65" s="53" t="s">
        <v>290</v>
      </c>
      <c r="N65" s="53" t="s">
        <v>330</v>
      </c>
      <c r="O65" s="54" t="s">
        <v>342</v>
      </c>
      <c r="P65" s="55" t="s">
        <v>369</v>
      </c>
    </row>
    <row r="66" spans="1:16" ht="12.75" customHeight="1" thickBot="1">
      <c r="A66" s="10" t="str">
        <f t="shared" si="6"/>
        <v>BAVM 173 </v>
      </c>
      <c r="B66" s="5" t="str">
        <f t="shared" si="7"/>
        <v>I</v>
      </c>
      <c r="C66" s="10">
        <f t="shared" si="8"/>
        <v>53410.334900000002</v>
      </c>
      <c r="D66" s="13" t="str">
        <f t="shared" si="9"/>
        <v>PE</v>
      </c>
      <c r="E66" s="51">
        <f>VLOOKUP(C66,Active!C$21:E$965,3,FALSE)</f>
        <v>32116.96191930697</v>
      </c>
      <c r="F66" s="5" t="str">
        <f>LEFT(M66,1)</f>
        <v>E</v>
      </c>
      <c r="G66" s="13" t="str">
        <f t="shared" si="10"/>
        <v>53410.3349</v>
      </c>
      <c r="H66" s="10">
        <f t="shared" si="11"/>
        <v>32117</v>
      </c>
      <c r="I66" s="52" t="s">
        <v>370</v>
      </c>
      <c r="J66" s="53" t="s">
        <v>371</v>
      </c>
      <c r="K66" s="52" t="s">
        <v>372</v>
      </c>
      <c r="L66" s="52" t="s">
        <v>373</v>
      </c>
      <c r="M66" s="53" t="s">
        <v>290</v>
      </c>
      <c r="N66" s="53" t="s">
        <v>330</v>
      </c>
      <c r="O66" s="54" t="s">
        <v>342</v>
      </c>
      <c r="P66" s="55" t="s">
        <v>374</v>
      </c>
    </row>
    <row r="67" spans="1:16" ht="12.75" customHeight="1" thickBot="1">
      <c r="A67" s="10" t="str">
        <f t="shared" si="6"/>
        <v>IBVS 5741 </v>
      </c>
      <c r="B67" s="5" t="str">
        <f t="shared" si="7"/>
        <v>I</v>
      </c>
      <c r="C67" s="10">
        <f t="shared" si="8"/>
        <v>53451.2929</v>
      </c>
      <c r="D67" s="13" t="str">
        <f t="shared" si="9"/>
        <v>vis</v>
      </c>
      <c r="E67" s="51">
        <f>VLOOKUP(C67,Active!C$21:E$965,3,FALSE)</f>
        <v>32166.963811560814</v>
      </c>
      <c r="F67" s="5" t="s">
        <v>107</v>
      </c>
      <c r="G67" s="13" t="str">
        <f t="shared" si="10"/>
        <v>53451.2929</v>
      </c>
      <c r="H67" s="10">
        <f t="shared" si="11"/>
        <v>32167</v>
      </c>
      <c r="I67" s="52" t="s">
        <v>379</v>
      </c>
      <c r="J67" s="53" t="s">
        <v>380</v>
      </c>
      <c r="K67" s="52" t="s">
        <v>381</v>
      </c>
      <c r="L67" s="52" t="s">
        <v>382</v>
      </c>
      <c r="M67" s="53" t="s">
        <v>290</v>
      </c>
      <c r="N67" s="53" t="s">
        <v>291</v>
      </c>
      <c r="O67" s="54" t="s">
        <v>383</v>
      </c>
      <c r="P67" s="55" t="s">
        <v>384</v>
      </c>
    </row>
    <row r="68" spans="1:16" ht="12.75" customHeight="1" thickBot="1">
      <c r="A68" s="10" t="str">
        <f t="shared" si="6"/>
        <v>OEJV 0074 </v>
      </c>
      <c r="B68" s="5" t="str">
        <f t="shared" si="7"/>
        <v>I</v>
      </c>
      <c r="C68" s="10">
        <f t="shared" si="8"/>
        <v>53460.300109999996</v>
      </c>
      <c r="D68" s="13" t="str">
        <f t="shared" si="9"/>
        <v>vis</v>
      </c>
      <c r="E68" s="51">
        <f>VLOOKUP(C68,Active!C$21:E$965,3,FALSE)</f>
        <v>32177.959893984946</v>
      </c>
      <c r="F68" s="5" t="s">
        <v>107</v>
      </c>
      <c r="G68" s="13" t="str">
        <f t="shared" si="10"/>
        <v>53460.30011</v>
      </c>
      <c r="H68" s="10">
        <f t="shared" si="11"/>
        <v>32178</v>
      </c>
      <c r="I68" s="52" t="s">
        <v>385</v>
      </c>
      <c r="J68" s="53" t="s">
        <v>386</v>
      </c>
      <c r="K68" s="52" t="s">
        <v>387</v>
      </c>
      <c r="L68" s="52" t="s">
        <v>388</v>
      </c>
      <c r="M68" s="53" t="s">
        <v>389</v>
      </c>
      <c r="N68" s="53" t="s">
        <v>99</v>
      </c>
      <c r="O68" s="54" t="s">
        <v>390</v>
      </c>
      <c r="P68" s="55" t="s">
        <v>378</v>
      </c>
    </row>
    <row r="69" spans="1:16" ht="12.75" customHeight="1" thickBot="1">
      <c r="A69" s="10" t="str">
        <f t="shared" si="6"/>
        <v>OEJV 0074 </v>
      </c>
      <c r="B69" s="5" t="str">
        <f t="shared" si="7"/>
        <v>I</v>
      </c>
      <c r="C69" s="10">
        <f t="shared" si="8"/>
        <v>53653.616419999998</v>
      </c>
      <c r="D69" s="13" t="str">
        <f t="shared" si="9"/>
        <v>vis</v>
      </c>
      <c r="E69" s="51">
        <f>VLOOKUP(C69,Active!C$21:E$965,3,FALSE)</f>
        <v>32413.962172014417</v>
      </c>
      <c r="F69" s="5" t="s">
        <v>107</v>
      </c>
      <c r="G69" s="13" t="str">
        <f t="shared" si="10"/>
        <v>53653.61642</v>
      </c>
      <c r="H69" s="10">
        <f t="shared" si="11"/>
        <v>32414</v>
      </c>
      <c r="I69" s="52" t="s">
        <v>391</v>
      </c>
      <c r="J69" s="53" t="s">
        <v>392</v>
      </c>
      <c r="K69" s="52" t="s">
        <v>393</v>
      </c>
      <c r="L69" s="52" t="s">
        <v>394</v>
      </c>
      <c r="M69" s="53" t="s">
        <v>389</v>
      </c>
      <c r="N69" s="53" t="s">
        <v>395</v>
      </c>
      <c r="O69" s="54" t="s">
        <v>396</v>
      </c>
      <c r="P69" s="55" t="s">
        <v>378</v>
      </c>
    </row>
    <row r="70" spans="1:16" ht="12.75" customHeight="1" thickBot="1">
      <c r="A70" s="10" t="str">
        <f t="shared" si="6"/>
        <v>OEJV 0074 </v>
      </c>
      <c r="B70" s="5" t="str">
        <f t="shared" si="7"/>
        <v>I</v>
      </c>
      <c r="C70" s="10">
        <f t="shared" si="8"/>
        <v>54116.424590000002</v>
      </c>
      <c r="D70" s="13" t="str">
        <f t="shared" si="9"/>
        <v>vis</v>
      </c>
      <c r="E70" s="51">
        <f>VLOOKUP(C70,Active!C$21:E$965,3,FALSE)</f>
        <v>32978.962519944966</v>
      </c>
      <c r="F70" s="5" t="s">
        <v>107</v>
      </c>
      <c r="G70" s="13" t="str">
        <f t="shared" si="10"/>
        <v>54116.42459</v>
      </c>
      <c r="H70" s="10">
        <f t="shared" si="11"/>
        <v>32979</v>
      </c>
      <c r="I70" s="52" t="s">
        <v>403</v>
      </c>
      <c r="J70" s="53" t="s">
        <v>404</v>
      </c>
      <c r="K70" s="52" t="s">
        <v>405</v>
      </c>
      <c r="L70" s="52" t="s">
        <v>406</v>
      </c>
      <c r="M70" s="53" t="s">
        <v>389</v>
      </c>
      <c r="N70" s="53" t="s">
        <v>107</v>
      </c>
      <c r="O70" s="54" t="s">
        <v>407</v>
      </c>
      <c r="P70" s="55" t="s">
        <v>378</v>
      </c>
    </row>
    <row r="71" spans="1:16" ht="12.75" customHeight="1" thickBot="1">
      <c r="A71" s="10" t="str">
        <f t="shared" si="6"/>
        <v>OEJV 0074 </v>
      </c>
      <c r="B71" s="5" t="str">
        <f t="shared" si="7"/>
        <v>I</v>
      </c>
      <c r="C71" s="10">
        <f t="shared" si="8"/>
        <v>54116.426290000003</v>
      </c>
      <c r="D71" s="13" t="str">
        <f t="shared" si="9"/>
        <v>vis</v>
      </c>
      <c r="E71" s="51">
        <f>VLOOKUP(C71,Active!C$21:E$965,3,FALSE)</f>
        <v>32978.964595320154</v>
      </c>
      <c r="F71" s="5" t="s">
        <v>107</v>
      </c>
      <c r="G71" s="13" t="str">
        <f t="shared" si="10"/>
        <v>54116.42629</v>
      </c>
      <c r="H71" s="10">
        <f t="shared" si="11"/>
        <v>32979</v>
      </c>
      <c r="I71" s="52" t="s">
        <v>408</v>
      </c>
      <c r="J71" s="53" t="s">
        <v>409</v>
      </c>
      <c r="K71" s="52" t="s">
        <v>405</v>
      </c>
      <c r="L71" s="52" t="s">
        <v>410</v>
      </c>
      <c r="M71" s="53" t="s">
        <v>389</v>
      </c>
      <c r="N71" s="53" t="s">
        <v>65</v>
      </c>
      <c r="O71" s="54" t="s">
        <v>407</v>
      </c>
      <c r="P71" s="55" t="s">
        <v>378</v>
      </c>
    </row>
    <row r="72" spans="1:16" ht="12.75" customHeight="1" thickBot="1">
      <c r="A72" s="10" t="str">
        <f t="shared" si="6"/>
        <v>BAVM 186 </v>
      </c>
      <c r="B72" s="5" t="str">
        <f t="shared" si="7"/>
        <v>II</v>
      </c>
      <c r="C72" s="10">
        <f t="shared" si="8"/>
        <v>54141.410400000001</v>
      </c>
      <c r="D72" s="13" t="str">
        <f t="shared" si="9"/>
        <v>vis</v>
      </c>
      <c r="E72" s="51">
        <f>VLOOKUP(C72,Active!C$21:E$965,3,FALSE)</f>
        <v>33009.465419976586</v>
      </c>
      <c r="F72" s="5" t="s">
        <v>107</v>
      </c>
      <c r="G72" s="13" t="str">
        <f t="shared" si="10"/>
        <v>54141.4104</v>
      </c>
      <c r="H72" s="10">
        <f t="shared" si="11"/>
        <v>33009.5</v>
      </c>
      <c r="I72" s="52" t="s">
        <v>411</v>
      </c>
      <c r="J72" s="53" t="s">
        <v>412</v>
      </c>
      <c r="K72" s="52" t="s">
        <v>413</v>
      </c>
      <c r="L72" s="52" t="s">
        <v>414</v>
      </c>
      <c r="M72" s="53" t="s">
        <v>389</v>
      </c>
      <c r="N72" s="53" t="e">
        <f>-#NAME?</f>
        <v>#NAME?</v>
      </c>
      <c r="O72" s="54" t="s">
        <v>342</v>
      </c>
      <c r="P72" s="55" t="s">
        <v>415</v>
      </c>
    </row>
    <row r="73" spans="1:16" ht="12.75" customHeight="1" thickBot="1">
      <c r="A73" s="10" t="str">
        <f t="shared" si="6"/>
        <v>BAVM 201 </v>
      </c>
      <c r="B73" s="5" t="str">
        <f t="shared" si="7"/>
        <v>I</v>
      </c>
      <c r="C73" s="10">
        <f t="shared" si="8"/>
        <v>54505.512300000002</v>
      </c>
      <c r="D73" s="13" t="str">
        <f t="shared" si="9"/>
        <v>vis</v>
      </c>
      <c r="E73" s="51">
        <f>VLOOKUP(C73,Active!C$21:E$965,3,FALSE)</f>
        <v>33453.964271805788</v>
      </c>
      <c r="F73" s="5" t="s">
        <v>107</v>
      </c>
      <c r="G73" s="13" t="str">
        <f t="shared" si="10"/>
        <v>54505.5123</v>
      </c>
      <c r="H73" s="10">
        <f t="shared" si="11"/>
        <v>33454</v>
      </c>
      <c r="I73" s="52" t="s">
        <v>416</v>
      </c>
      <c r="J73" s="53" t="s">
        <v>417</v>
      </c>
      <c r="K73" s="52">
        <v>33454</v>
      </c>
      <c r="L73" s="52" t="s">
        <v>418</v>
      </c>
      <c r="M73" s="53" t="s">
        <v>389</v>
      </c>
      <c r="N73" s="53" t="e">
        <f>-#NAME?</f>
        <v>#NAME?</v>
      </c>
      <c r="O73" s="54" t="s">
        <v>342</v>
      </c>
      <c r="P73" s="55" t="s">
        <v>419</v>
      </c>
    </row>
    <row r="74" spans="1:16" ht="12.75" customHeight="1" thickBot="1">
      <c r="A74" s="10" t="str">
        <f t="shared" si="6"/>
        <v>IBVS 5871 </v>
      </c>
      <c r="B74" s="5" t="str">
        <f t="shared" si="7"/>
        <v>I</v>
      </c>
      <c r="C74" s="10">
        <f t="shared" si="8"/>
        <v>54811.869200000001</v>
      </c>
      <c r="D74" s="13" t="str">
        <f t="shared" si="9"/>
        <v>vis</v>
      </c>
      <c r="E74" s="51">
        <f>VLOOKUP(C74,Active!C$21:E$965,3,FALSE)</f>
        <v>33827.967511832692</v>
      </c>
      <c r="F74" s="5" t="s">
        <v>107</v>
      </c>
      <c r="G74" s="13" t="str">
        <f t="shared" si="10"/>
        <v>54811.8692</v>
      </c>
      <c r="H74" s="10">
        <f t="shared" si="11"/>
        <v>33828</v>
      </c>
      <c r="I74" s="52" t="s">
        <v>434</v>
      </c>
      <c r="J74" s="53" t="s">
        <v>435</v>
      </c>
      <c r="K74" s="52">
        <v>33828</v>
      </c>
      <c r="L74" s="52" t="s">
        <v>436</v>
      </c>
      <c r="M74" s="53" t="s">
        <v>389</v>
      </c>
      <c r="N74" s="53" t="s">
        <v>107</v>
      </c>
      <c r="O74" s="54" t="s">
        <v>150</v>
      </c>
      <c r="P74" s="55" t="s">
        <v>437</v>
      </c>
    </row>
    <row r="75" spans="1:16" ht="12.75" customHeight="1" thickBot="1">
      <c r="A75" s="10" t="str">
        <f t="shared" ref="A75:A110" si="12">P75</f>
        <v>BAVM 209 </v>
      </c>
      <c r="B75" s="5" t="str">
        <f t="shared" ref="B75:B110" si="13">IF(H75=INT(H75),"I","II")</f>
        <v>I</v>
      </c>
      <c r="C75" s="10">
        <f t="shared" ref="C75:C110" si="14">1*G75</f>
        <v>54827.430999999997</v>
      </c>
      <c r="D75" s="13" t="str">
        <f t="shared" ref="D75:D110" si="15">VLOOKUP(F75,I$1:J$5,2,FALSE)</f>
        <v>vis</v>
      </c>
      <c r="E75" s="51">
        <f>VLOOKUP(C75,Active!C$21:E$965,3,FALSE)</f>
        <v>33846.965496277138</v>
      </c>
      <c r="F75" s="5" t="s">
        <v>107</v>
      </c>
      <c r="G75" s="13" t="str">
        <f t="shared" ref="G75:G110" si="16">MID(I75,3,LEN(I75)-3)</f>
        <v>54827.4310</v>
      </c>
      <c r="H75" s="10">
        <f t="shared" ref="H75:H110" si="17">1*K75</f>
        <v>33847</v>
      </c>
      <c r="I75" s="52" t="s">
        <v>438</v>
      </c>
      <c r="J75" s="53" t="s">
        <v>439</v>
      </c>
      <c r="K75" s="52">
        <v>33847</v>
      </c>
      <c r="L75" s="52" t="s">
        <v>414</v>
      </c>
      <c r="M75" s="53" t="s">
        <v>389</v>
      </c>
      <c r="N75" s="53" t="s">
        <v>440</v>
      </c>
      <c r="O75" s="54" t="s">
        <v>441</v>
      </c>
      <c r="P75" s="55" t="s">
        <v>442</v>
      </c>
    </row>
    <row r="76" spans="1:16" ht="12.75" customHeight="1" thickBot="1">
      <c r="A76" s="10" t="str">
        <f t="shared" si="12"/>
        <v>BAVM 209 </v>
      </c>
      <c r="B76" s="5" t="str">
        <f t="shared" si="13"/>
        <v>II</v>
      </c>
      <c r="C76" s="10">
        <f t="shared" si="14"/>
        <v>54843.410400000001</v>
      </c>
      <c r="D76" s="13" t="str">
        <f t="shared" si="15"/>
        <v>vis</v>
      </c>
      <c r="E76" s="51">
        <f>VLOOKUP(C76,Active!C$21:E$965,3,FALSE)</f>
        <v>33866.473290531772</v>
      </c>
      <c r="F76" s="5" t="s">
        <v>107</v>
      </c>
      <c r="G76" s="13" t="str">
        <f t="shared" si="16"/>
        <v>54843.4104</v>
      </c>
      <c r="H76" s="10">
        <f t="shared" si="17"/>
        <v>33866.5</v>
      </c>
      <c r="I76" s="52" t="s">
        <v>443</v>
      </c>
      <c r="J76" s="53" t="s">
        <v>444</v>
      </c>
      <c r="K76" s="52">
        <v>33866.5</v>
      </c>
      <c r="L76" s="52" t="s">
        <v>445</v>
      </c>
      <c r="M76" s="53" t="s">
        <v>389</v>
      </c>
      <c r="N76" s="53" t="s">
        <v>330</v>
      </c>
      <c r="O76" s="54" t="s">
        <v>342</v>
      </c>
      <c r="P76" s="55" t="s">
        <v>442</v>
      </c>
    </row>
    <row r="77" spans="1:16" ht="12.75" customHeight="1" thickBot="1">
      <c r="A77" s="10" t="str">
        <f t="shared" si="12"/>
        <v>BAVM 209 </v>
      </c>
      <c r="B77" s="5" t="str">
        <f t="shared" si="13"/>
        <v>II</v>
      </c>
      <c r="C77" s="10">
        <f t="shared" si="14"/>
        <v>54856.512199999997</v>
      </c>
      <c r="D77" s="13" t="str">
        <f t="shared" si="15"/>
        <v>vis</v>
      </c>
      <c r="E77" s="51">
        <f>VLOOKUP(C77,Active!C$21:E$965,3,FALSE)</f>
        <v>33882.468085002482</v>
      </c>
      <c r="F77" s="5" t="s">
        <v>107</v>
      </c>
      <c r="G77" s="13" t="str">
        <f t="shared" si="16"/>
        <v>54856.5122</v>
      </c>
      <c r="H77" s="10">
        <f t="shared" si="17"/>
        <v>33882.5</v>
      </c>
      <c r="I77" s="52" t="s">
        <v>446</v>
      </c>
      <c r="J77" s="53" t="s">
        <v>447</v>
      </c>
      <c r="K77" s="52">
        <v>33882.5</v>
      </c>
      <c r="L77" s="52" t="s">
        <v>448</v>
      </c>
      <c r="M77" s="53" t="s">
        <v>389</v>
      </c>
      <c r="N77" s="53" t="s">
        <v>330</v>
      </c>
      <c r="O77" s="54" t="s">
        <v>342</v>
      </c>
      <c r="P77" s="55" t="s">
        <v>442</v>
      </c>
    </row>
    <row r="78" spans="1:16" ht="12.75" customHeight="1" thickBot="1">
      <c r="A78" s="10" t="str">
        <f t="shared" si="12"/>
        <v>IBVS 5938 </v>
      </c>
      <c r="B78" s="5" t="str">
        <f t="shared" si="13"/>
        <v>I</v>
      </c>
      <c r="C78" s="10">
        <f t="shared" si="14"/>
        <v>54876.578699999998</v>
      </c>
      <c r="D78" s="13" t="str">
        <f t="shared" si="15"/>
        <v>vis</v>
      </c>
      <c r="E78" s="51">
        <f>VLOOKUP(C78,Active!C$21:E$965,3,FALSE)</f>
        <v>33906.965447444782</v>
      </c>
      <c r="F78" s="5" t="s">
        <v>107</v>
      </c>
      <c r="G78" s="13" t="str">
        <f t="shared" si="16"/>
        <v>54876.5787</v>
      </c>
      <c r="H78" s="10">
        <f t="shared" si="17"/>
        <v>33907</v>
      </c>
      <c r="I78" s="52" t="s">
        <v>449</v>
      </c>
      <c r="J78" s="53" t="s">
        <v>450</v>
      </c>
      <c r="K78" s="52">
        <v>33907</v>
      </c>
      <c r="L78" s="52" t="s">
        <v>414</v>
      </c>
      <c r="M78" s="53" t="s">
        <v>389</v>
      </c>
      <c r="N78" s="53" t="s">
        <v>107</v>
      </c>
      <c r="O78" s="54" t="s">
        <v>355</v>
      </c>
      <c r="P78" s="55" t="s">
        <v>451</v>
      </c>
    </row>
    <row r="79" spans="1:16" ht="12.75" customHeight="1" thickBot="1">
      <c r="A79" s="10" t="str">
        <f t="shared" si="12"/>
        <v>BAVM 214 </v>
      </c>
      <c r="B79" s="5" t="str">
        <f t="shared" si="13"/>
        <v>I</v>
      </c>
      <c r="C79" s="10">
        <f t="shared" si="14"/>
        <v>55244.370199999998</v>
      </c>
      <c r="D79" s="13" t="str">
        <f t="shared" si="15"/>
        <v>vis</v>
      </c>
      <c r="E79" s="51">
        <f>VLOOKUP(C79,Active!C$21:E$965,3,FALSE)</f>
        <v>34355.968595911021</v>
      </c>
      <c r="F79" s="5" t="s">
        <v>107</v>
      </c>
      <c r="G79" s="13" t="str">
        <f t="shared" si="16"/>
        <v>55244.3702</v>
      </c>
      <c r="H79" s="10">
        <f t="shared" si="17"/>
        <v>34356</v>
      </c>
      <c r="I79" s="52" t="s">
        <v>452</v>
      </c>
      <c r="J79" s="53" t="s">
        <v>453</v>
      </c>
      <c r="K79" s="52">
        <v>34356</v>
      </c>
      <c r="L79" s="52" t="s">
        <v>454</v>
      </c>
      <c r="M79" s="53" t="s">
        <v>389</v>
      </c>
      <c r="N79" s="53" t="s">
        <v>330</v>
      </c>
      <c r="O79" s="54" t="s">
        <v>342</v>
      </c>
      <c r="P79" s="55" t="s">
        <v>455</v>
      </c>
    </row>
    <row r="80" spans="1:16" ht="12.75" customHeight="1" thickBot="1">
      <c r="A80" s="10" t="str">
        <f t="shared" si="12"/>
        <v>BAVM 215 </v>
      </c>
      <c r="B80" s="5" t="str">
        <f t="shared" si="13"/>
        <v>I</v>
      </c>
      <c r="C80" s="10">
        <f t="shared" si="14"/>
        <v>55578.575700000001</v>
      </c>
      <c r="D80" s="13" t="str">
        <f t="shared" si="15"/>
        <v>vis</v>
      </c>
      <c r="E80" s="51">
        <f>VLOOKUP(C80,Active!C$21:E$965,3,FALSE)</f>
        <v>34763.969655573179</v>
      </c>
      <c r="F80" s="5" t="s">
        <v>107</v>
      </c>
      <c r="G80" s="13" t="str">
        <f t="shared" si="16"/>
        <v>55578.5757</v>
      </c>
      <c r="H80" s="10">
        <f t="shared" si="17"/>
        <v>34764</v>
      </c>
      <c r="I80" s="52" t="s">
        <v>465</v>
      </c>
      <c r="J80" s="53" t="s">
        <v>466</v>
      </c>
      <c r="K80" s="52">
        <v>34764</v>
      </c>
      <c r="L80" s="52" t="s">
        <v>467</v>
      </c>
      <c r="M80" s="53" t="s">
        <v>389</v>
      </c>
      <c r="N80" s="53" t="s">
        <v>330</v>
      </c>
      <c r="O80" s="54" t="s">
        <v>342</v>
      </c>
      <c r="P80" s="55" t="s">
        <v>468</v>
      </c>
    </row>
    <row r="81" spans="1:16" ht="12.75" customHeight="1" thickBot="1">
      <c r="A81" s="10" t="str">
        <f t="shared" si="12"/>
        <v>IBVS 5992 </v>
      </c>
      <c r="B81" s="5" t="str">
        <f t="shared" si="13"/>
        <v>I</v>
      </c>
      <c r="C81" s="10">
        <f t="shared" si="14"/>
        <v>55600.691099999996</v>
      </c>
      <c r="D81" s="13" t="str">
        <f t="shared" si="15"/>
        <v>vis</v>
      </c>
      <c r="E81" s="51">
        <f>VLOOKUP(C81,Active!C$21:E$965,3,FALSE)</f>
        <v>34790.968333437093</v>
      </c>
      <c r="F81" s="5" t="s">
        <v>107</v>
      </c>
      <c r="G81" s="13" t="str">
        <f t="shared" si="16"/>
        <v>55600.6911</v>
      </c>
      <c r="H81" s="10">
        <f t="shared" si="17"/>
        <v>34791</v>
      </c>
      <c r="I81" s="52" t="s">
        <v>469</v>
      </c>
      <c r="J81" s="53" t="s">
        <v>470</v>
      </c>
      <c r="K81" s="52">
        <v>34791</v>
      </c>
      <c r="L81" s="52" t="s">
        <v>471</v>
      </c>
      <c r="M81" s="53" t="s">
        <v>389</v>
      </c>
      <c r="N81" s="53" t="s">
        <v>107</v>
      </c>
      <c r="O81" s="54" t="s">
        <v>150</v>
      </c>
      <c r="P81" s="55" t="s">
        <v>472</v>
      </c>
    </row>
    <row r="82" spans="1:16" ht="12.75" customHeight="1" thickBot="1">
      <c r="A82" s="10" t="str">
        <f t="shared" si="12"/>
        <v>OEJV 0160 </v>
      </c>
      <c r="B82" s="5" t="str">
        <f t="shared" si="13"/>
        <v>I</v>
      </c>
      <c r="C82" s="10">
        <f t="shared" si="14"/>
        <v>55996.333200000001</v>
      </c>
      <c r="D82" s="13" t="str">
        <f t="shared" si="15"/>
        <v>vis</v>
      </c>
      <c r="E82" s="51">
        <f>VLOOKUP(C82,Active!C$21:E$965,3,FALSE)</f>
        <v>35273.97174315645</v>
      </c>
      <c r="F82" s="5" t="s">
        <v>107</v>
      </c>
      <c r="G82" s="13" t="str">
        <f t="shared" si="16"/>
        <v>55996.3332</v>
      </c>
      <c r="H82" s="10">
        <f t="shared" si="17"/>
        <v>35274</v>
      </c>
      <c r="I82" s="52" t="s">
        <v>473</v>
      </c>
      <c r="J82" s="53" t="s">
        <v>474</v>
      </c>
      <c r="K82" s="52">
        <v>35274</v>
      </c>
      <c r="L82" s="52" t="s">
        <v>475</v>
      </c>
      <c r="M82" s="53" t="s">
        <v>389</v>
      </c>
      <c r="N82" s="53" t="s">
        <v>395</v>
      </c>
      <c r="O82" s="54" t="s">
        <v>407</v>
      </c>
      <c r="P82" s="55" t="s">
        <v>476</v>
      </c>
    </row>
    <row r="83" spans="1:16" ht="12.75" customHeight="1" thickBot="1">
      <c r="A83" s="10" t="str">
        <f t="shared" si="12"/>
        <v>OEJV 0160 </v>
      </c>
      <c r="B83" s="5" t="str">
        <f t="shared" si="13"/>
        <v>I</v>
      </c>
      <c r="C83" s="10">
        <f t="shared" si="14"/>
        <v>55996.333299999998</v>
      </c>
      <c r="D83" s="13" t="str">
        <f t="shared" si="15"/>
        <v>vis</v>
      </c>
      <c r="E83" s="51">
        <f>VLOOKUP(C83,Active!C$21:E$965,3,FALSE)</f>
        <v>35273.971865237341</v>
      </c>
      <c r="F83" s="5" t="s">
        <v>107</v>
      </c>
      <c r="G83" s="13" t="str">
        <f t="shared" si="16"/>
        <v>55996.3333</v>
      </c>
      <c r="H83" s="10">
        <f t="shared" si="17"/>
        <v>35274</v>
      </c>
      <c r="I83" s="52" t="s">
        <v>477</v>
      </c>
      <c r="J83" s="53" t="s">
        <v>474</v>
      </c>
      <c r="K83" s="52">
        <v>35274</v>
      </c>
      <c r="L83" s="52" t="s">
        <v>478</v>
      </c>
      <c r="M83" s="53" t="s">
        <v>389</v>
      </c>
      <c r="N83" s="53" t="s">
        <v>65</v>
      </c>
      <c r="O83" s="54" t="s">
        <v>407</v>
      </c>
      <c r="P83" s="55" t="s">
        <v>476</v>
      </c>
    </row>
    <row r="84" spans="1:16" ht="12.75" customHeight="1" thickBot="1">
      <c r="A84" s="10" t="str">
        <f t="shared" si="12"/>
        <v>OEJV 0160 </v>
      </c>
      <c r="B84" s="5" t="str">
        <f t="shared" si="13"/>
        <v>I</v>
      </c>
      <c r="C84" s="10">
        <f t="shared" si="14"/>
        <v>55996.333400000003</v>
      </c>
      <c r="D84" s="13" t="str">
        <f t="shared" si="15"/>
        <v>vis</v>
      </c>
      <c r="E84" s="51">
        <f>VLOOKUP(C84,Active!C$21:E$965,3,FALSE)</f>
        <v>35273.97198731824</v>
      </c>
      <c r="F84" s="5" t="s">
        <v>107</v>
      </c>
      <c r="G84" s="13" t="str">
        <f t="shared" si="16"/>
        <v>55996.3334</v>
      </c>
      <c r="H84" s="10">
        <f t="shared" si="17"/>
        <v>35274</v>
      </c>
      <c r="I84" s="52" t="s">
        <v>479</v>
      </c>
      <c r="J84" s="53" t="s">
        <v>480</v>
      </c>
      <c r="K84" s="52">
        <v>35274</v>
      </c>
      <c r="L84" s="52" t="s">
        <v>481</v>
      </c>
      <c r="M84" s="53" t="s">
        <v>389</v>
      </c>
      <c r="N84" s="53" t="s">
        <v>107</v>
      </c>
      <c r="O84" s="54" t="s">
        <v>407</v>
      </c>
      <c r="P84" s="55" t="s">
        <v>476</v>
      </c>
    </row>
    <row r="85" spans="1:16" ht="12.75" customHeight="1" thickBot="1">
      <c r="A85" s="10" t="str">
        <f t="shared" si="12"/>
        <v>BAVM 234 </v>
      </c>
      <c r="B85" s="5" t="str">
        <f t="shared" si="13"/>
        <v>I</v>
      </c>
      <c r="C85" s="10">
        <f t="shared" si="14"/>
        <v>56643.449399999998</v>
      </c>
      <c r="D85" s="13" t="str">
        <f t="shared" si="15"/>
        <v>vis</v>
      </c>
      <c r="E85" s="51">
        <f>VLOOKUP(C85,Active!C$21:E$965,3,FALSE)</f>
        <v>36063.976980426763</v>
      </c>
      <c r="F85" s="5" t="s">
        <v>107</v>
      </c>
      <c r="G85" s="13" t="str">
        <f t="shared" si="16"/>
        <v>56643.4494</v>
      </c>
      <c r="H85" s="10">
        <f t="shared" si="17"/>
        <v>36064</v>
      </c>
      <c r="I85" s="52" t="s">
        <v>482</v>
      </c>
      <c r="J85" s="53" t="s">
        <v>483</v>
      </c>
      <c r="K85" s="52">
        <v>36064</v>
      </c>
      <c r="L85" s="52" t="s">
        <v>484</v>
      </c>
      <c r="M85" s="53" t="s">
        <v>389</v>
      </c>
      <c r="N85" s="53" t="s">
        <v>330</v>
      </c>
      <c r="O85" s="54" t="s">
        <v>342</v>
      </c>
      <c r="P85" s="55" t="s">
        <v>485</v>
      </c>
    </row>
    <row r="86" spans="1:16" ht="12.75" customHeight="1" thickBot="1">
      <c r="A86" s="10" t="str">
        <f t="shared" si="12"/>
        <v> VSS 2.69 </v>
      </c>
      <c r="B86" s="5" t="str">
        <f t="shared" si="13"/>
        <v>I</v>
      </c>
      <c r="C86" s="10">
        <f t="shared" si="14"/>
        <v>27102.37</v>
      </c>
      <c r="D86" s="13" t="str">
        <f t="shared" si="15"/>
        <v>vis</v>
      </c>
      <c r="E86" s="51">
        <f>VLOOKUP(C86,Active!C$21:E$965,3,FALSE)</f>
        <v>-3.6624267975463969E-2</v>
      </c>
      <c r="F86" s="5" t="s">
        <v>107</v>
      </c>
      <c r="G86" s="13" t="str">
        <f t="shared" si="16"/>
        <v>27102.37</v>
      </c>
      <c r="H86" s="10">
        <f t="shared" si="17"/>
        <v>0</v>
      </c>
      <c r="I86" s="52" t="s">
        <v>109</v>
      </c>
      <c r="J86" s="53" t="s">
        <v>110</v>
      </c>
      <c r="K86" s="52">
        <v>0</v>
      </c>
      <c r="L86" s="52" t="s">
        <v>111</v>
      </c>
      <c r="M86" s="53" t="s">
        <v>112</v>
      </c>
      <c r="N86" s="53"/>
      <c r="O86" s="54" t="s">
        <v>113</v>
      </c>
      <c r="P86" s="54" t="s">
        <v>114</v>
      </c>
    </row>
    <row r="87" spans="1:16" ht="12.75" customHeight="1" thickBot="1">
      <c r="A87" s="10" t="str">
        <f t="shared" si="12"/>
        <v> VSS 2.69 </v>
      </c>
      <c r="B87" s="5" t="str">
        <f t="shared" si="13"/>
        <v>I</v>
      </c>
      <c r="C87" s="10">
        <f t="shared" si="14"/>
        <v>27474.28</v>
      </c>
      <c r="D87" s="13" t="str">
        <f t="shared" si="15"/>
        <v>vis</v>
      </c>
      <c r="E87" s="51">
        <f>VLOOKUP(C87,Active!C$21:E$965,3,FALSE)</f>
        <v>453.9944257864114</v>
      </c>
      <c r="F87" s="5" t="s">
        <v>107</v>
      </c>
      <c r="G87" s="13" t="str">
        <f t="shared" si="16"/>
        <v>27474.28</v>
      </c>
      <c r="H87" s="10">
        <f t="shared" si="17"/>
        <v>454</v>
      </c>
      <c r="I87" s="52" t="s">
        <v>115</v>
      </c>
      <c r="J87" s="53" t="s">
        <v>116</v>
      </c>
      <c r="K87" s="52">
        <v>454</v>
      </c>
      <c r="L87" s="52" t="s">
        <v>117</v>
      </c>
      <c r="M87" s="53" t="s">
        <v>112</v>
      </c>
      <c r="N87" s="53"/>
      <c r="O87" s="54" t="s">
        <v>113</v>
      </c>
      <c r="P87" s="54" t="s">
        <v>114</v>
      </c>
    </row>
    <row r="88" spans="1:16" ht="12.75" customHeight="1" thickBot="1">
      <c r="A88" s="10" t="str">
        <f t="shared" si="12"/>
        <v> VSS 2.69 </v>
      </c>
      <c r="B88" s="5" t="str">
        <f t="shared" si="13"/>
        <v>I</v>
      </c>
      <c r="C88" s="10">
        <f t="shared" si="14"/>
        <v>28428.61</v>
      </c>
      <c r="D88" s="13" t="str">
        <f t="shared" si="15"/>
        <v>vis</v>
      </c>
      <c r="E88" s="51">
        <f>VLOOKUP(C88,Active!C$21:E$965,3,FALSE)</f>
        <v>1619.0490142578265</v>
      </c>
      <c r="F88" s="5" t="s">
        <v>107</v>
      </c>
      <c r="G88" s="13" t="str">
        <f t="shared" si="16"/>
        <v>28428.61</v>
      </c>
      <c r="H88" s="10">
        <f t="shared" si="17"/>
        <v>1619</v>
      </c>
      <c r="I88" s="52" t="s">
        <v>118</v>
      </c>
      <c r="J88" s="53" t="s">
        <v>119</v>
      </c>
      <c r="K88" s="52">
        <v>1619</v>
      </c>
      <c r="L88" s="52" t="s">
        <v>120</v>
      </c>
      <c r="M88" s="53" t="s">
        <v>112</v>
      </c>
      <c r="N88" s="53"/>
      <c r="O88" s="54" t="s">
        <v>113</v>
      </c>
      <c r="P88" s="54" t="s">
        <v>114</v>
      </c>
    </row>
    <row r="89" spans="1:16" ht="12.75" customHeight="1" thickBot="1">
      <c r="A89" s="10" t="str">
        <f t="shared" si="12"/>
        <v> VSS 2.69 </v>
      </c>
      <c r="B89" s="5" t="str">
        <f t="shared" si="13"/>
        <v>I</v>
      </c>
      <c r="C89" s="10">
        <f t="shared" si="14"/>
        <v>28542.45</v>
      </c>
      <c r="D89" s="13" t="str">
        <f t="shared" si="15"/>
        <v>vis</v>
      </c>
      <c r="E89" s="51">
        <f>VLOOKUP(C89,Active!C$21:E$965,3,FALSE)</f>
        <v>1758.025903123927</v>
      </c>
      <c r="F89" s="5" t="s">
        <v>107</v>
      </c>
      <c r="G89" s="13" t="str">
        <f t="shared" si="16"/>
        <v>28542.45</v>
      </c>
      <c r="H89" s="10">
        <f t="shared" si="17"/>
        <v>1758</v>
      </c>
      <c r="I89" s="52" t="s">
        <v>121</v>
      </c>
      <c r="J89" s="53" t="s">
        <v>122</v>
      </c>
      <c r="K89" s="52">
        <v>1758</v>
      </c>
      <c r="L89" s="52" t="s">
        <v>123</v>
      </c>
      <c r="M89" s="53" t="s">
        <v>112</v>
      </c>
      <c r="N89" s="53"/>
      <c r="O89" s="54" t="s">
        <v>113</v>
      </c>
      <c r="P89" s="54" t="s">
        <v>114</v>
      </c>
    </row>
    <row r="90" spans="1:16" ht="12.75" customHeight="1" thickBot="1">
      <c r="A90" s="10" t="str">
        <f t="shared" si="12"/>
        <v> VSS 2.69 </v>
      </c>
      <c r="B90" s="5" t="str">
        <f t="shared" si="13"/>
        <v>I</v>
      </c>
      <c r="C90" s="10">
        <f t="shared" si="14"/>
        <v>28547.360000000001</v>
      </c>
      <c r="D90" s="13" t="str">
        <f t="shared" si="15"/>
        <v>vis</v>
      </c>
      <c r="E90" s="51">
        <f>VLOOKUP(C90,Active!C$21:E$965,3,FALSE)</f>
        <v>1764.0200749820835</v>
      </c>
      <c r="F90" s="5" t="s">
        <v>107</v>
      </c>
      <c r="G90" s="13" t="str">
        <f t="shared" si="16"/>
        <v>28547.36</v>
      </c>
      <c r="H90" s="10">
        <f t="shared" si="17"/>
        <v>1764</v>
      </c>
      <c r="I90" s="52" t="s">
        <v>124</v>
      </c>
      <c r="J90" s="53" t="s">
        <v>125</v>
      </c>
      <c r="K90" s="52">
        <v>1764</v>
      </c>
      <c r="L90" s="52" t="s">
        <v>123</v>
      </c>
      <c r="M90" s="53" t="s">
        <v>112</v>
      </c>
      <c r="N90" s="53"/>
      <c r="O90" s="54" t="s">
        <v>113</v>
      </c>
      <c r="P90" s="54" t="s">
        <v>114</v>
      </c>
    </row>
    <row r="91" spans="1:16" ht="12.75" customHeight="1" thickBot="1">
      <c r="A91" s="10" t="str">
        <f t="shared" si="12"/>
        <v> VSS 2.69 </v>
      </c>
      <c r="B91" s="5" t="str">
        <f t="shared" si="13"/>
        <v>I</v>
      </c>
      <c r="C91" s="10">
        <f t="shared" si="14"/>
        <v>28597.31</v>
      </c>
      <c r="D91" s="13" t="str">
        <f t="shared" si="15"/>
        <v>vis</v>
      </c>
      <c r="E91" s="51">
        <f>VLOOKUP(C91,Active!C$21:E$965,3,FALSE)</f>
        <v>1824.9994811562035</v>
      </c>
      <c r="F91" s="5" t="s">
        <v>107</v>
      </c>
      <c r="G91" s="13" t="str">
        <f t="shared" si="16"/>
        <v>28597.31</v>
      </c>
      <c r="H91" s="10">
        <f t="shared" si="17"/>
        <v>1825</v>
      </c>
      <c r="I91" s="52" t="s">
        <v>126</v>
      </c>
      <c r="J91" s="53" t="s">
        <v>127</v>
      </c>
      <c r="K91" s="52">
        <v>1825</v>
      </c>
      <c r="L91" s="52" t="s">
        <v>117</v>
      </c>
      <c r="M91" s="53" t="s">
        <v>112</v>
      </c>
      <c r="N91" s="53"/>
      <c r="O91" s="54" t="s">
        <v>113</v>
      </c>
      <c r="P91" s="54" t="s">
        <v>114</v>
      </c>
    </row>
    <row r="92" spans="1:16" ht="12.75" customHeight="1" thickBot="1">
      <c r="A92" s="10" t="str">
        <f t="shared" si="12"/>
        <v> VSS 2.69 </v>
      </c>
      <c r="B92" s="5" t="str">
        <f t="shared" si="13"/>
        <v>I</v>
      </c>
      <c r="C92" s="10">
        <f t="shared" si="14"/>
        <v>28835.66</v>
      </c>
      <c r="D92" s="13" t="str">
        <f t="shared" si="15"/>
        <v>vis</v>
      </c>
      <c r="E92" s="51">
        <f>VLOOKUP(C92,Active!C$21:E$965,3,FALSE)</f>
        <v>2115.9792901972687</v>
      </c>
      <c r="F92" s="5" t="s">
        <v>107</v>
      </c>
      <c r="G92" s="13" t="str">
        <f t="shared" si="16"/>
        <v>28835.66</v>
      </c>
      <c r="H92" s="10">
        <f t="shared" si="17"/>
        <v>2116</v>
      </c>
      <c r="I92" s="52" t="s">
        <v>128</v>
      </c>
      <c r="J92" s="53" t="s">
        <v>129</v>
      </c>
      <c r="K92" s="52">
        <v>2116</v>
      </c>
      <c r="L92" s="52" t="s">
        <v>130</v>
      </c>
      <c r="M92" s="53" t="s">
        <v>112</v>
      </c>
      <c r="N92" s="53"/>
      <c r="O92" s="54" t="s">
        <v>113</v>
      </c>
      <c r="P92" s="54" t="s">
        <v>114</v>
      </c>
    </row>
    <row r="93" spans="1:16" ht="12.75" customHeight="1" thickBot="1">
      <c r="A93" s="10" t="str">
        <f t="shared" si="12"/>
        <v> VSS 2.69 </v>
      </c>
      <c r="B93" s="5" t="str">
        <f t="shared" si="13"/>
        <v>I</v>
      </c>
      <c r="C93" s="10">
        <f t="shared" si="14"/>
        <v>30412.52</v>
      </c>
      <c r="D93" s="13" t="str">
        <f t="shared" si="15"/>
        <v>vis</v>
      </c>
      <c r="E93" s="51">
        <f>VLOOKUP(C93,Active!C$21:E$965,3,FALSE)</f>
        <v>4041.0240633648655</v>
      </c>
      <c r="F93" s="5" t="s">
        <v>107</v>
      </c>
      <c r="G93" s="13" t="str">
        <f t="shared" si="16"/>
        <v>30412.52</v>
      </c>
      <c r="H93" s="10">
        <f t="shared" si="17"/>
        <v>4041</v>
      </c>
      <c r="I93" s="52" t="s">
        <v>131</v>
      </c>
      <c r="J93" s="53" t="s">
        <v>132</v>
      </c>
      <c r="K93" s="52">
        <v>4041</v>
      </c>
      <c r="L93" s="52" t="s">
        <v>123</v>
      </c>
      <c r="M93" s="53" t="s">
        <v>112</v>
      </c>
      <c r="N93" s="53"/>
      <c r="O93" s="54" t="s">
        <v>113</v>
      </c>
      <c r="P93" s="54" t="s">
        <v>114</v>
      </c>
    </row>
    <row r="94" spans="1:16" ht="12.75" customHeight="1" thickBot="1">
      <c r="A94" s="10" t="str">
        <f t="shared" si="12"/>
        <v> VSS 2.69 </v>
      </c>
      <c r="B94" s="5" t="str">
        <f t="shared" si="13"/>
        <v>I</v>
      </c>
      <c r="C94" s="10">
        <f t="shared" si="14"/>
        <v>30431.33</v>
      </c>
      <c r="D94" s="13" t="str">
        <f t="shared" si="15"/>
        <v>vis</v>
      </c>
      <c r="E94" s="51">
        <f>VLOOKUP(C94,Active!C$21:E$965,3,FALSE)</f>
        <v>4063.9874793835897</v>
      </c>
      <c r="F94" s="5" t="s">
        <v>107</v>
      </c>
      <c r="G94" s="13" t="str">
        <f t="shared" si="16"/>
        <v>30431.33</v>
      </c>
      <c r="H94" s="10">
        <f t="shared" si="17"/>
        <v>4064</v>
      </c>
      <c r="I94" s="52" t="s">
        <v>133</v>
      </c>
      <c r="J94" s="53" t="s">
        <v>134</v>
      </c>
      <c r="K94" s="52">
        <v>4064</v>
      </c>
      <c r="L94" s="52" t="s">
        <v>135</v>
      </c>
      <c r="M94" s="53" t="s">
        <v>112</v>
      </c>
      <c r="N94" s="53"/>
      <c r="O94" s="54" t="s">
        <v>113</v>
      </c>
      <c r="P94" s="54" t="s">
        <v>114</v>
      </c>
    </row>
    <row r="95" spans="1:16" ht="12.75" customHeight="1" thickBot="1">
      <c r="A95" s="10" t="str">
        <f t="shared" si="12"/>
        <v> VSS 2.69 </v>
      </c>
      <c r="B95" s="5" t="str">
        <f t="shared" si="13"/>
        <v>I</v>
      </c>
      <c r="C95" s="10">
        <f t="shared" si="14"/>
        <v>30780.3</v>
      </c>
      <c r="D95" s="13" t="str">
        <f t="shared" si="15"/>
        <v>vis</v>
      </c>
      <c r="E95" s="51">
        <f>VLOOKUP(C95,Active!C$21:E$965,3,FALSE)</f>
        <v>4490.0131725283782</v>
      </c>
      <c r="F95" s="5" t="s">
        <v>107</v>
      </c>
      <c r="G95" s="13" t="str">
        <f t="shared" si="16"/>
        <v>30780.30</v>
      </c>
      <c r="H95" s="10">
        <f t="shared" si="17"/>
        <v>4490</v>
      </c>
      <c r="I95" s="52" t="s">
        <v>136</v>
      </c>
      <c r="J95" s="53" t="s">
        <v>137</v>
      </c>
      <c r="K95" s="52">
        <v>4490</v>
      </c>
      <c r="L95" s="52" t="s">
        <v>138</v>
      </c>
      <c r="M95" s="53" t="s">
        <v>112</v>
      </c>
      <c r="N95" s="53"/>
      <c r="O95" s="54" t="s">
        <v>113</v>
      </c>
      <c r="P95" s="54" t="s">
        <v>114</v>
      </c>
    </row>
    <row r="96" spans="1:16" ht="12.75" customHeight="1" thickBot="1">
      <c r="A96" s="10" t="str">
        <f t="shared" si="12"/>
        <v> VSS 2.69 </v>
      </c>
      <c r="B96" s="5" t="str">
        <f t="shared" si="13"/>
        <v>I</v>
      </c>
      <c r="C96" s="10">
        <f t="shared" si="14"/>
        <v>30996.6</v>
      </c>
      <c r="D96" s="13" t="str">
        <f t="shared" si="15"/>
        <v>vis</v>
      </c>
      <c r="E96" s="51">
        <f>VLOOKUP(C96,Active!C$21:E$965,3,FALSE)</f>
        <v>4754.0741446096981</v>
      </c>
      <c r="F96" s="5" t="s">
        <v>107</v>
      </c>
      <c r="G96" s="13" t="str">
        <f t="shared" si="16"/>
        <v>30996.60</v>
      </c>
      <c r="H96" s="10">
        <f t="shared" si="17"/>
        <v>4754</v>
      </c>
      <c r="I96" s="52" t="s">
        <v>139</v>
      </c>
      <c r="J96" s="53" t="s">
        <v>140</v>
      </c>
      <c r="K96" s="52">
        <v>4754</v>
      </c>
      <c r="L96" s="52" t="s">
        <v>141</v>
      </c>
      <c r="M96" s="53" t="s">
        <v>112</v>
      </c>
      <c r="N96" s="53"/>
      <c r="O96" s="54" t="s">
        <v>113</v>
      </c>
      <c r="P96" s="54" t="s">
        <v>114</v>
      </c>
    </row>
    <row r="97" spans="1:16" ht="12.75" customHeight="1" thickBot="1">
      <c r="A97" s="10" t="str">
        <f t="shared" si="12"/>
        <v> VSS 2.69 </v>
      </c>
      <c r="B97" s="5" t="str">
        <f t="shared" si="13"/>
        <v>I</v>
      </c>
      <c r="C97" s="10">
        <f t="shared" si="14"/>
        <v>31413.52</v>
      </c>
      <c r="D97" s="13" t="str">
        <f t="shared" si="15"/>
        <v>vis</v>
      </c>
      <c r="E97" s="51">
        <f>VLOOKUP(C97,Active!C$21:E$965,3,FALSE)</f>
        <v>5263.0538047120772</v>
      </c>
      <c r="F97" s="5" t="s">
        <v>107</v>
      </c>
      <c r="G97" s="13" t="str">
        <f t="shared" si="16"/>
        <v>31413.52</v>
      </c>
      <c r="H97" s="10">
        <f t="shared" si="17"/>
        <v>5263</v>
      </c>
      <c r="I97" s="52" t="s">
        <v>142</v>
      </c>
      <c r="J97" s="53" t="s">
        <v>143</v>
      </c>
      <c r="K97" s="52">
        <v>5263</v>
      </c>
      <c r="L97" s="52" t="s">
        <v>120</v>
      </c>
      <c r="M97" s="53" t="s">
        <v>112</v>
      </c>
      <c r="N97" s="53"/>
      <c r="O97" s="54" t="s">
        <v>113</v>
      </c>
      <c r="P97" s="54" t="s">
        <v>114</v>
      </c>
    </row>
    <row r="98" spans="1:16" ht="12.75" customHeight="1" thickBot="1">
      <c r="A98" s="10" t="str">
        <f t="shared" si="12"/>
        <v> VSS 2.69 </v>
      </c>
      <c r="B98" s="5" t="str">
        <f t="shared" si="13"/>
        <v>I</v>
      </c>
      <c r="C98" s="10">
        <f t="shared" si="14"/>
        <v>32944.42</v>
      </c>
      <c r="D98" s="13" t="str">
        <f t="shared" si="15"/>
        <v>vis</v>
      </c>
      <c r="E98" s="51">
        <f>VLOOKUP(C98,Active!C$21:E$965,3,FALSE)</f>
        <v>7131.990199345887</v>
      </c>
      <c r="F98" s="5" t="s">
        <v>107</v>
      </c>
      <c r="G98" s="13" t="str">
        <f t="shared" si="16"/>
        <v>32944.42</v>
      </c>
      <c r="H98" s="10">
        <f t="shared" si="17"/>
        <v>7132</v>
      </c>
      <c r="I98" s="52" t="s">
        <v>144</v>
      </c>
      <c r="J98" s="53" t="s">
        <v>145</v>
      </c>
      <c r="K98" s="52">
        <v>7132</v>
      </c>
      <c r="L98" s="52" t="s">
        <v>135</v>
      </c>
      <c r="M98" s="53" t="s">
        <v>112</v>
      </c>
      <c r="N98" s="53"/>
      <c r="O98" s="54" t="s">
        <v>113</v>
      </c>
      <c r="P98" s="54" t="s">
        <v>114</v>
      </c>
    </row>
    <row r="99" spans="1:16" ht="12.75" customHeight="1" thickBot="1">
      <c r="A99" s="10" t="str">
        <f t="shared" si="12"/>
        <v> BRNO 32 </v>
      </c>
      <c r="B99" s="5" t="str">
        <f t="shared" si="13"/>
        <v>I</v>
      </c>
      <c r="C99" s="10">
        <f t="shared" si="14"/>
        <v>50017.525000000001</v>
      </c>
      <c r="D99" s="13" t="str">
        <f t="shared" si="15"/>
        <v>vis</v>
      </c>
      <c r="E99" s="51">
        <f>VLOOKUP(C99,Active!C$21:E$965,3,FALSE)</f>
        <v>27974.989287401619</v>
      </c>
      <c r="F99" s="5" t="s">
        <v>107</v>
      </c>
      <c r="G99" s="13" t="str">
        <f t="shared" si="16"/>
        <v>50017.5250</v>
      </c>
      <c r="H99" s="10">
        <f t="shared" si="17"/>
        <v>27975</v>
      </c>
      <c r="I99" s="52" t="s">
        <v>306</v>
      </c>
      <c r="J99" s="53" t="s">
        <v>307</v>
      </c>
      <c r="K99" s="52">
        <v>27975</v>
      </c>
      <c r="L99" s="52" t="s">
        <v>308</v>
      </c>
      <c r="M99" s="53" t="s">
        <v>149</v>
      </c>
      <c r="N99" s="53"/>
      <c r="O99" s="54" t="s">
        <v>253</v>
      </c>
      <c r="P99" s="54" t="s">
        <v>309</v>
      </c>
    </row>
    <row r="100" spans="1:16" ht="12.75" customHeight="1" thickBot="1">
      <c r="A100" s="10" t="str">
        <f t="shared" si="12"/>
        <v> BRNO 32 </v>
      </c>
      <c r="B100" s="5" t="str">
        <f t="shared" si="13"/>
        <v>I</v>
      </c>
      <c r="C100" s="10">
        <f t="shared" si="14"/>
        <v>50044.555</v>
      </c>
      <c r="D100" s="13" t="str">
        <f t="shared" si="15"/>
        <v>vis</v>
      </c>
      <c r="E100" s="51">
        <f>VLOOKUP(C100,Active!C$21:E$965,3,FALSE)</f>
        <v>28007.987752844791</v>
      </c>
      <c r="F100" s="5" t="s">
        <v>107</v>
      </c>
      <c r="G100" s="13" t="str">
        <f t="shared" si="16"/>
        <v>50044.5550</v>
      </c>
      <c r="H100" s="10">
        <f t="shared" si="17"/>
        <v>28008</v>
      </c>
      <c r="I100" s="52" t="s">
        <v>310</v>
      </c>
      <c r="J100" s="53" t="s">
        <v>311</v>
      </c>
      <c r="K100" s="52">
        <v>28008</v>
      </c>
      <c r="L100" s="52" t="s">
        <v>312</v>
      </c>
      <c r="M100" s="53" t="s">
        <v>149</v>
      </c>
      <c r="N100" s="53"/>
      <c r="O100" s="54" t="s">
        <v>313</v>
      </c>
      <c r="P100" s="54" t="s">
        <v>309</v>
      </c>
    </row>
    <row r="101" spans="1:16" ht="12.75" customHeight="1" thickBot="1">
      <c r="A101" s="10" t="str">
        <f t="shared" si="12"/>
        <v> BRNO 32 </v>
      </c>
      <c r="B101" s="5" t="str">
        <f t="shared" si="13"/>
        <v>I</v>
      </c>
      <c r="C101" s="10">
        <f t="shared" si="14"/>
        <v>50865.305899999999</v>
      </c>
      <c r="D101" s="13" t="str">
        <f t="shared" si="15"/>
        <v>vis</v>
      </c>
      <c r="E101" s="51">
        <f>VLOOKUP(C101,Active!C$21:E$965,3,FALSE)</f>
        <v>29009.967782852273</v>
      </c>
      <c r="F101" s="5" t="s">
        <v>107</v>
      </c>
      <c r="G101" s="13" t="str">
        <f t="shared" si="16"/>
        <v>50865.3059</v>
      </c>
      <c r="H101" s="10">
        <f t="shared" si="17"/>
        <v>29010</v>
      </c>
      <c r="I101" s="52" t="s">
        <v>323</v>
      </c>
      <c r="J101" s="53" t="s">
        <v>324</v>
      </c>
      <c r="K101" s="52">
        <v>29010</v>
      </c>
      <c r="L101" s="52" t="s">
        <v>325</v>
      </c>
      <c r="M101" s="53" t="s">
        <v>149</v>
      </c>
      <c r="N101" s="53"/>
      <c r="O101" s="54" t="s">
        <v>326</v>
      </c>
      <c r="P101" s="54" t="s">
        <v>309</v>
      </c>
    </row>
    <row r="102" spans="1:16" ht="12.75" customHeight="1" thickBot="1">
      <c r="A102" s="10" t="str">
        <f t="shared" si="12"/>
        <v>OEJV 0074 </v>
      </c>
      <c r="B102" s="5" t="str">
        <f t="shared" si="13"/>
        <v>I</v>
      </c>
      <c r="C102" s="10">
        <f t="shared" si="14"/>
        <v>53410.334999999999</v>
      </c>
      <c r="D102" s="13" t="str">
        <f t="shared" si="15"/>
        <v>vis</v>
      </c>
      <c r="E102" s="51" t="e">
        <f>VLOOKUP(C102,Active!C$21:E$965,3,FALSE)</f>
        <v>#N/A</v>
      </c>
      <c r="F102" s="5" t="s">
        <v>107</v>
      </c>
      <c r="G102" s="13" t="str">
        <f t="shared" si="16"/>
        <v>53410.335</v>
      </c>
      <c r="H102" s="10">
        <f t="shared" si="17"/>
        <v>32117</v>
      </c>
      <c r="I102" s="52" t="s">
        <v>375</v>
      </c>
      <c r="J102" s="53" t="s">
        <v>371</v>
      </c>
      <c r="K102" s="52" t="s">
        <v>372</v>
      </c>
      <c r="L102" s="52" t="s">
        <v>376</v>
      </c>
      <c r="M102" s="53" t="s">
        <v>149</v>
      </c>
      <c r="N102" s="53"/>
      <c r="O102" s="54" t="s">
        <v>377</v>
      </c>
      <c r="P102" s="55" t="s">
        <v>378</v>
      </c>
    </row>
    <row r="103" spans="1:16" ht="12.75" customHeight="1" thickBot="1">
      <c r="A103" s="10" t="str">
        <f t="shared" si="12"/>
        <v>VSB 44 </v>
      </c>
      <c r="B103" s="5" t="str">
        <f t="shared" si="13"/>
        <v>I</v>
      </c>
      <c r="C103" s="10">
        <f t="shared" si="14"/>
        <v>53682.284</v>
      </c>
      <c r="D103" s="13" t="str">
        <f t="shared" si="15"/>
        <v>vis</v>
      </c>
      <c r="E103" s="51">
        <f>VLOOKUP(C103,Active!C$21:E$965,3,FALSE)</f>
        <v>32448.959809749133</v>
      </c>
      <c r="F103" s="5" t="s">
        <v>107</v>
      </c>
      <c r="G103" s="13" t="str">
        <f t="shared" si="16"/>
        <v>53682.284</v>
      </c>
      <c r="H103" s="10">
        <f t="shared" si="17"/>
        <v>32449</v>
      </c>
      <c r="I103" s="52" t="s">
        <v>397</v>
      </c>
      <c r="J103" s="53" t="s">
        <v>398</v>
      </c>
      <c r="K103" s="52" t="s">
        <v>399</v>
      </c>
      <c r="L103" s="52" t="s">
        <v>400</v>
      </c>
      <c r="M103" s="53" t="s">
        <v>149</v>
      </c>
      <c r="N103" s="53"/>
      <c r="O103" s="54" t="s">
        <v>401</v>
      </c>
      <c r="P103" s="55" t="s">
        <v>402</v>
      </c>
    </row>
    <row r="104" spans="1:16" ht="12.75" customHeight="1" thickBot="1">
      <c r="A104" s="10" t="str">
        <f t="shared" si="12"/>
        <v>OEJV 0094 </v>
      </c>
      <c r="B104" s="5" t="str">
        <f t="shared" si="13"/>
        <v>I</v>
      </c>
      <c r="C104" s="10">
        <f t="shared" si="14"/>
        <v>54556.296799999996</v>
      </c>
      <c r="D104" s="13" t="str">
        <f t="shared" si="15"/>
        <v>vis</v>
      </c>
      <c r="E104" s="51" t="e">
        <f>VLOOKUP(C104,Active!C$21:E$965,3,FALSE)</f>
        <v>#N/A</v>
      </c>
      <c r="F104" s="5" t="s">
        <v>107</v>
      </c>
      <c r="G104" s="13" t="str">
        <f t="shared" si="16"/>
        <v>54556.2968</v>
      </c>
      <c r="H104" s="10">
        <f t="shared" si="17"/>
        <v>33516</v>
      </c>
      <c r="I104" s="52" t="s">
        <v>420</v>
      </c>
      <c r="J104" s="53" t="s">
        <v>421</v>
      </c>
      <c r="K104" s="52">
        <v>33516</v>
      </c>
      <c r="L104" s="52" t="s">
        <v>422</v>
      </c>
      <c r="M104" s="53" t="s">
        <v>389</v>
      </c>
      <c r="N104" s="53" t="s">
        <v>395</v>
      </c>
      <c r="O104" s="54" t="s">
        <v>407</v>
      </c>
      <c r="P104" s="55" t="s">
        <v>423</v>
      </c>
    </row>
    <row r="105" spans="1:16" ht="12.75" customHeight="1" thickBot="1">
      <c r="A105" s="10" t="str">
        <f t="shared" si="12"/>
        <v>OEJV 0094 </v>
      </c>
      <c r="B105" s="5" t="str">
        <f t="shared" si="13"/>
        <v>I</v>
      </c>
      <c r="C105" s="10">
        <f t="shared" si="14"/>
        <v>54556.297599999998</v>
      </c>
      <c r="D105" s="13" t="str">
        <f t="shared" si="15"/>
        <v>vis</v>
      </c>
      <c r="E105" s="51" t="e">
        <f>VLOOKUP(C105,Active!C$21:E$965,3,FALSE)</f>
        <v>#N/A</v>
      </c>
      <c r="F105" s="5" t="s">
        <v>107</v>
      </c>
      <c r="G105" s="13" t="str">
        <f t="shared" si="16"/>
        <v>54556.2976</v>
      </c>
      <c r="H105" s="10">
        <f t="shared" si="17"/>
        <v>33516</v>
      </c>
      <c r="I105" s="52" t="s">
        <v>424</v>
      </c>
      <c r="J105" s="53" t="s">
        <v>425</v>
      </c>
      <c r="K105" s="52">
        <v>33516</v>
      </c>
      <c r="L105" s="52" t="s">
        <v>426</v>
      </c>
      <c r="M105" s="53" t="s">
        <v>389</v>
      </c>
      <c r="N105" s="53" t="s">
        <v>107</v>
      </c>
      <c r="O105" s="54" t="s">
        <v>407</v>
      </c>
      <c r="P105" s="55" t="s">
        <v>423</v>
      </c>
    </row>
    <row r="106" spans="1:16" ht="12.75" customHeight="1" thickBot="1">
      <c r="A106" s="10" t="str">
        <f t="shared" si="12"/>
        <v>OEJV 0094 </v>
      </c>
      <c r="B106" s="5" t="str">
        <f t="shared" si="13"/>
        <v>I</v>
      </c>
      <c r="C106" s="10">
        <f t="shared" si="14"/>
        <v>54556.298199999997</v>
      </c>
      <c r="D106" s="13" t="str">
        <f t="shared" si="15"/>
        <v>vis</v>
      </c>
      <c r="E106" s="51" t="e">
        <f>VLOOKUP(C106,Active!C$21:E$965,3,FALSE)</f>
        <v>#N/A</v>
      </c>
      <c r="F106" s="5" t="s">
        <v>107</v>
      </c>
      <c r="G106" s="13" t="str">
        <f t="shared" si="16"/>
        <v>54556.2982</v>
      </c>
      <c r="H106" s="10">
        <f t="shared" si="17"/>
        <v>33516</v>
      </c>
      <c r="I106" s="52" t="s">
        <v>427</v>
      </c>
      <c r="J106" s="53" t="s">
        <v>428</v>
      </c>
      <c r="K106" s="52">
        <v>33516</v>
      </c>
      <c r="L106" s="52" t="s">
        <v>429</v>
      </c>
      <c r="M106" s="53" t="s">
        <v>389</v>
      </c>
      <c r="N106" s="53" t="s">
        <v>65</v>
      </c>
      <c r="O106" s="54" t="s">
        <v>407</v>
      </c>
      <c r="P106" s="55" t="s">
        <v>423</v>
      </c>
    </row>
    <row r="107" spans="1:16" ht="12.75" customHeight="1" thickBot="1">
      <c r="A107" s="10" t="str">
        <f t="shared" si="12"/>
        <v>OEJV 0094 </v>
      </c>
      <c r="B107" s="5" t="str">
        <f t="shared" si="13"/>
        <v>I</v>
      </c>
      <c r="C107" s="10">
        <f t="shared" si="14"/>
        <v>54745.512900000002</v>
      </c>
      <c r="D107" s="13" t="str">
        <f t="shared" si="15"/>
        <v>vis</v>
      </c>
      <c r="E107" s="51" t="e">
        <f>VLOOKUP(C107,Active!C$21:E$965,3,FALSE)</f>
        <v>#N/A</v>
      </c>
      <c r="F107" s="5" t="s">
        <v>107</v>
      </c>
      <c r="G107" s="13" t="str">
        <f t="shared" si="16"/>
        <v>54745.5129</v>
      </c>
      <c r="H107" s="10">
        <f t="shared" si="17"/>
        <v>33747</v>
      </c>
      <c r="I107" s="52" t="s">
        <v>430</v>
      </c>
      <c r="J107" s="53" t="s">
        <v>431</v>
      </c>
      <c r="K107" s="52">
        <v>33747</v>
      </c>
      <c r="L107" s="52" t="s">
        <v>432</v>
      </c>
      <c r="M107" s="53" t="s">
        <v>389</v>
      </c>
      <c r="N107" s="53" t="s">
        <v>99</v>
      </c>
      <c r="O107" s="54" t="s">
        <v>433</v>
      </c>
      <c r="P107" s="55" t="s">
        <v>423</v>
      </c>
    </row>
    <row r="108" spans="1:16" ht="12.75" customHeight="1" thickBot="1">
      <c r="A108" s="10" t="str">
        <f t="shared" si="12"/>
        <v>OEJV 0137 </v>
      </c>
      <c r="B108" s="5" t="str">
        <f t="shared" si="13"/>
        <v>I</v>
      </c>
      <c r="C108" s="10">
        <f t="shared" si="14"/>
        <v>55294.335400000004</v>
      </c>
      <c r="D108" s="13" t="str">
        <f t="shared" si="15"/>
        <v>vis</v>
      </c>
      <c r="E108" s="51" t="e">
        <f>VLOOKUP(C108,Active!C$21:E$965,3,FALSE)</f>
        <v>#N/A</v>
      </c>
      <c r="F108" s="5" t="s">
        <v>107</v>
      </c>
      <c r="G108" s="13" t="str">
        <f t="shared" si="16"/>
        <v>55294.3354</v>
      </c>
      <c r="H108" s="10">
        <f t="shared" si="17"/>
        <v>34417</v>
      </c>
      <c r="I108" s="52" t="s">
        <v>456</v>
      </c>
      <c r="J108" s="53" t="s">
        <v>457</v>
      </c>
      <c r="K108" s="52">
        <v>34417</v>
      </c>
      <c r="L108" s="52" t="s">
        <v>336</v>
      </c>
      <c r="M108" s="53" t="s">
        <v>389</v>
      </c>
      <c r="N108" s="53" t="s">
        <v>107</v>
      </c>
      <c r="O108" s="54" t="s">
        <v>458</v>
      </c>
      <c r="P108" s="55" t="s">
        <v>459</v>
      </c>
    </row>
    <row r="109" spans="1:16" ht="12.75" customHeight="1" thickBot="1">
      <c r="A109" s="10" t="str">
        <f t="shared" si="12"/>
        <v>OEJV 0137 </v>
      </c>
      <c r="B109" s="5" t="str">
        <f t="shared" si="13"/>
        <v>I</v>
      </c>
      <c r="C109" s="10">
        <f t="shared" si="14"/>
        <v>55312.357100000001</v>
      </c>
      <c r="D109" s="13" t="str">
        <f t="shared" si="15"/>
        <v>vis</v>
      </c>
      <c r="E109" s="51" t="e">
        <f>VLOOKUP(C109,Active!C$21:E$965,3,FALSE)</f>
        <v>#N/A</v>
      </c>
      <c r="F109" s="5" t="s">
        <v>107</v>
      </c>
      <c r="G109" s="13" t="str">
        <f t="shared" si="16"/>
        <v>55312.3571</v>
      </c>
      <c r="H109" s="10">
        <f t="shared" si="17"/>
        <v>34439</v>
      </c>
      <c r="I109" s="52" t="s">
        <v>460</v>
      </c>
      <c r="J109" s="53" t="s">
        <v>461</v>
      </c>
      <c r="K109" s="52">
        <v>34439</v>
      </c>
      <c r="L109" s="52" t="s">
        <v>462</v>
      </c>
      <c r="M109" s="53" t="s">
        <v>389</v>
      </c>
      <c r="N109" s="53" t="s">
        <v>107</v>
      </c>
      <c r="O109" s="54" t="s">
        <v>458</v>
      </c>
      <c r="P109" s="55" t="s">
        <v>459</v>
      </c>
    </row>
    <row r="110" spans="1:16" ht="12.75" customHeight="1" thickBot="1">
      <c r="A110" s="10" t="str">
        <f t="shared" si="12"/>
        <v>OEJV 0137 </v>
      </c>
      <c r="B110" s="5" t="str">
        <f t="shared" si="13"/>
        <v>I</v>
      </c>
      <c r="C110" s="10">
        <f t="shared" si="14"/>
        <v>55515.501100000001</v>
      </c>
      <c r="D110" s="13" t="str">
        <f t="shared" si="15"/>
        <v>vis</v>
      </c>
      <c r="E110" s="51" t="e">
        <f>VLOOKUP(C110,Active!C$21:E$965,3,FALSE)</f>
        <v>#N/A</v>
      </c>
      <c r="F110" s="5" t="s">
        <v>107</v>
      </c>
      <c r="G110" s="13" t="str">
        <f t="shared" si="16"/>
        <v>55515.5011</v>
      </c>
      <c r="H110" s="10">
        <f t="shared" si="17"/>
        <v>34687</v>
      </c>
      <c r="I110" s="52" t="s">
        <v>463</v>
      </c>
      <c r="J110" s="53" t="s">
        <v>464</v>
      </c>
      <c r="K110" s="52">
        <v>34687</v>
      </c>
      <c r="L110" s="52" t="s">
        <v>462</v>
      </c>
      <c r="M110" s="53" t="s">
        <v>389</v>
      </c>
      <c r="N110" s="53" t="s">
        <v>99</v>
      </c>
      <c r="O110" s="54" t="s">
        <v>396</v>
      </c>
      <c r="P110" s="55" t="s">
        <v>459</v>
      </c>
    </row>
    <row r="111" spans="1:16">
      <c r="B111" s="5"/>
      <c r="F111" s="5"/>
    </row>
    <row r="112" spans="1:1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</sheetData>
  <phoneticPr fontId="8" type="noConversion"/>
  <hyperlinks>
    <hyperlink ref="P57" r:id="rId1" display="http://www.bav-astro.de/sfs/BAVM_link.php?BAVMnr=128" xr:uid="{00000000-0004-0000-0100-000000000000}"/>
    <hyperlink ref="P58" r:id="rId2" display="http://www.bav-astro.de/sfs/BAVM_link.php?BAVMnr=152" xr:uid="{00000000-0004-0000-0100-000001000000}"/>
    <hyperlink ref="P59" r:id="rId3" display="http://www.bav-astro.de/sfs/BAVM_link.php?BAVMnr=158" xr:uid="{00000000-0004-0000-0100-000002000000}"/>
    <hyperlink ref="P60" r:id="rId4" display="http://www.bav-astro.de/sfs/BAVM_link.php?BAVMnr=158" xr:uid="{00000000-0004-0000-0100-000003000000}"/>
    <hyperlink ref="P61" r:id="rId5" display="http://www.bav-astro.de/sfs/BAVM_link.php?BAVMnr=158" xr:uid="{00000000-0004-0000-0100-000004000000}"/>
    <hyperlink ref="P62" r:id="rId6" display="http://www.konkoly.hu/cgi-bin/IBVS?5502" xr:uid="{00000000-0004-0000-0100-000005000000}"/>
    <hyperlink ref="P63" r:id="rId7" display="http://www.konkoly.hu/cgi-bin/IBVS?5502" xr:uid="{00000000-0004-0000-0100-000006000000}"/>
    <hyperlink ref="P64" r:id="rId8" display="http://www.konkoly.hu/cgi-bin/IBVS?5583" xr:uid="{00000000-0004-0000-0100-000007000000}"/>
    <hyperlink ref="P65" r:id="rId9" display="http://www.bav-astro.de/sfs/BAVM_link.php?BAVMnr=172" xr:uid="{00000000-0004-0000-0100-000008000000}"/>
    <hyperlink ref="P66" r:id="rId10" display="http://www.bav-astro.de/sfs/BAVM_link.php?BAVMnr=173" xr:uid="{00000000-0004-0000-0100-000009000000}"/>
    <hyperlink ref="P102" r:id="rId11" display="http://var.astro.cz/oejv/issues/oejv0074.pdf" xr:uid="{00000000-0004-0000-0100-00000A000000}"/>
    <hyperlink ref="P67" r:id="rId12" display="http://www.konkoly.hu/cgi-bin/IBVS?5741" xr:uid="{00000000-0004-0000-0100-00000B000000}"/>
    <hyperlink ref="P68" r:id="rId13" display="http://var.astro.cz/oejv/issues/oejv0074.pdf" xr:uid="{00000000-0004-0000-0100-00000C000000}"/>
    <hyperlink ref="P69" r:id="rId14" display="http://var.astro.cz/oejv/issues/oejv0074.pdf" xr:uid="{00000000-0004-0000-0100-00000D000000}"/>
    <hyperlink ref="P103" r:id="rId15" display="http://vsolj.cetus-net.org/no44.pdf" xr:uid="{00000000-0004-0000-0100-00000E000000}"/>
    <hyperlink ref="P70" r:id="rId16" display="http://var.astro.cz/oejv/issues/oejv0074.pdf" xr:uid="{00000000-0004-0000-0100-00000F000000}"/>
    <hyperlink ref="P71" r:id="rId17" display="http://var.astro.cz/oejv/issues/oejv0074.pdf" xr:uid="{00000000-0004-0000-0100-000010000000}"/>
    <hyperlink ref="P72" r:id="rId18" display="http://www.bav-astro.de/sfs/BAVM_link.php?BAVMnr=186" xr:uid="{00000000-0004-0000-0100-000011000000}"/>
    <hyperlink ref="P73" r:id="rId19" display="http://www.bav-astro.de/sfs/BAVM_link.php?BAVMnr=201" xr:uid="{00000000-0004-0000-0100-000012000000}"/>
    <hyperlink ref="P104" r:id="rId20" display="http://var.astro.cz/oejv/issues/oejv0094.pdf" xr:uid="{00000000-0004-0000-0100-000013000000}"/>
    <hyperlink ref="P105" r:id="rId21" display="http://var.astro.cz/oejv/issues/oejv0094.pdf" xr:uid="{00000000-0004-0000-0100-000014000000}"/>
    <hyperlink ref="P106" r:id="rId22" display="http://var.astro.cz/oejv/issues/oejv0094.pdf" xr:uid="{00000000-0004-0000-0100-000015000000}"/>
    <hyperlink ref="P107" r:id="rId23" display="http://var.astro.cz/oejv/issues/oejv0094.pdf" xr:uid="{00000000-0004-0000-0100-000016000000}"/>
    <hyperlink ref="P74" r:id="rId24" display="http://www.konkoly.hu/cgi-bin/IBVS?5871" xr:uid="{00000000-0004-0000-0100-000017000000}"/>
    <hyperlink ref="P75" r:id="rId25" display="http://www.bav-astro.de/sfs/BAVM_link.php?BAVMnr=209" xr:uid="{00000000-0004-0000-0100-000018000000}"/>
    <hyperlink ref="P76" r:id="rId26" display="http://www.bav-astro.de/sfs/BAVM_link.php?BAVMnr=209" xr:uid="{00000000-0004-0000-0100-000019000000}"/>
    <hyperlink ref="P77" r:id="rId27" display="http://www.bav-astro.de/sfs/BAVM_link.php?BAVMnr=209" xr:uid="{00000000-0004-0000-0100-00001A000000}"/>
    <hyperlink ref="P78" r:id="rId28" display="http://www.konkoly.hu/cgi-bin/IBVS?5938" xr:uid="{00000000-0004-0000-0100-00001B000000}"/>
    <hyperlink ref="P79" r:id="rId29" display="http://www.bav-astro.de/sfs/BAVM_link.php?BAVMnr=214" xr:uid="{00000000-0004-0000-0100-00001C000000}"/>
    <hyperlink ref="P108" r:id="rId30" display="http://var.astro.cz/oejv/issues/oejv0137.pdf" xr:uid="{00000000-0004-0000-0100-00001D000000}"/>
    <hyperlink ref="P109" r:id="rId31" display="http://var.astro.cz/oejv/issues/oejv0137.pdf" xr:uid="{00000000-0004-0000-0100-00001E000000}"/>
    <hyperlink ref="P110" r:id="rId32" display="http://var.astro.cz/oejv/issues/oejv0137.pdf" xr:uid="{00000000-0004-0000-0100-00001F000000}"/>
    <hyperlink ref="P80" r:id="rId33" display="http://www.bav-astro.de/sfs/BAVM_link.php?BAVMnr=215" xr:uid="{00000000-0004-0000-0100-000020000000}"/>
    <hyperlink ref="P81" r:id="rId34" display="http://www.konkoly.hu/cgi-bin/IBVS?5992" xr:uid="{00000000-0004-0000-0100-000021000000}"/>
    <hyperlink ref="P82" r:id="rId35" display="http://var.astro.cz/oejv/issues/oejv0160.pdf" xr:uid="{00000000-0004-0000-0100-000022000000}"/>
    <hyperlink ref="P83" r:id="rId36" display="http://var.astro.cz/oejv/issues/oejv0160.pdf" xr:uid="{00000000-0004-0000-0100-000023000000}"/>
    <hyperlink ref="P84" r:id="rId37" display="http://var.astro.cz/oejv/issues/oejv0160.pdf" xr:uid="{00000000-0004-0000-0100-000024000000}"/>
    <hyperlink ref="P85" r:id="rId38" display="http://www.bav-astro.de/sfs/BAVM_link.php?BAVMnr=234" xr:uid="{00000000-0004-0000-0100-00002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2023-08-21T06:30:59Z</dcterms:modified>
</cp:coreProperties>
</file>