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E91EB7A-BDE1-42C1-BF8B-E4638392FABB}" xr6:coauthVersionLast="47" xr6:coauthVersionMax="47" xr10:uidLastSave="{00000000-0000-0000-0000-000000000000}"/>
  <bookViews>
    <workbookView xWindow="13920" yWindow="69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0" i="1" l="1"/>
  <c r="F120" i="1"/>
  <c r="G120" i="1" s="1"/>
  <c r="K120" i="1" s="1"/>
  <c r="Q120" i="1"/>
  <c r="E115" i="1"/>
  <c r="F115" i="1"/>
  <c r="G115" i="1"/>
  <c r="K115" i="1"/>
  <c r="Q115" i="1"/>
  <c r="E116" i="1"/>
  <c r="F116" i="1"/>
  <c r="G116" i="1"/>
  <c r="K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K119" i="1"/>
  <c r="Q119" i="1"/>
  <c r="E114" i="1"/>
  <c r="F114" i="1"/>
  <c r="G114" i="1"/>
  <c r="K114" i="1"/>
  <c r="Q114" i="1"/>
  <c r="E113" i="1"/>
  <c r="F113" i="1"/>
  <c r="G113" i="1"/>
  <c r="K113" i="1"/>
  <c r="Q113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J35" i="1"/>
  <c r="E36" i="1"/>
  <c r="F36" i="1"/>
  <c r="G36" i="1"/>
  <c r="J36" i="1"/>
  <c r="E37" i="1"/>
  <c r="F37" i="1"/>
  <c r="G37" i="1"/>
  <c r="J37" i="1"/>
  <c r="E38" i="1"/>
  <c r="F38" i="1"/>
  <c r="G38" i="1"/>
  <c r="J38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J45" i="1"/>
  <c r="E46" i="1"/>
  <c r="F46" i="1"/>
  <c r="G46" i="1"/>
  <c r="J46" i="1"/>
  <c r="E47" i="1"/>
  <c r="F47" i="1"/>
  <c r="G47" i="1"/>
  <c r="J47" i="1"/>
  <c r="E48" i="1"/>
  <c r="F48" i="1"/>
  <c r="G48" i="1"/>
  <c r="J48" i="1"/>
  <c r="E49" i="1"/>
  <c r="F49" i="1"/>
  <c r="G49" i="1"/>
  <c r="J49" i="1"/>
  <c r="E50" i="1"/>
  <c r="F50" i="1"/>
  <c r="G50" i="1"/>
  <c r="J50" i="1"/>
  <c r="E51" i="1"/>
  <c r="F51" i="1"/>
  <c r="G51" i="1"/>
  <c r="J51" i="1"/>
  <c r="E52" i="1"/>
  <c r="F52" i="1"/>
  <c r="G52" i="1"/>
  <c r="J52" i="1"/>
  <c r="E53" i="1"/>
  <c r="F53" i="1"/>
  <c r="G53" i="1"/>
  <c r="J53" i="1"/>
  <c r="J54" i="1"/>
  <c r="E55" i="1"/>
  <c r="F55" i="1"/>
  <c r="G55" i="1"/>
  <c r="J55" i="1"/>
  <c r="E56" i="1"/>
  <c r="F56" i="1"/>
  <c r="G56" i="1"/>
  <c r="J56" i="1"/>
  <c r="E57" i="1"/>
  <c r="F57" i="1"/>
  <c r="G57" i="1"/>
  <c r="J57" i="1"/>
  <c r="E58" i="1"/>
  <c r="F58" i="1"/>
  <c r="G58" i="1"/>
  <c r="J58" i="1"/>
  <c r="E59" i="1"/>
  <c r="F59" i="1"/>
  <c r="G59" i="1"/>
  <c r="J59" i="1"/>
  <c r="K60" i="1"/>
  <c r="E61" i="1"/>
  <c r="F61" i="1"/>
  <c r="G61" i="1"/>
  <c r="K61" i="1"/>
  <c r="E62" i="1"/>
  <c r="F62" i="1"/>
  <c r="G62" i="1"/>
  <c r="K62" i="1"/>
  <c r="E63" i="1"/>
  <c r="F63" i="1"/>
  <c r="G63" i="1"/>
  <c r="J63" i="1"/>
  <c r="E64" i="1"/>
  <c r="F64" i="1"/>
  <c r="G64" i="1"/>
  <c r="J64" i="1"/>
  <c r="E65" i="1"/>
  <c r="F65" i="1"/>
  <c r="G65" i="1"/>
  <c r="K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K72" i="1"/>
  <c r="E73" i="1"/>
  <c r="F73" i="1"/>
  <c r="G73" i="1"/>
  <c r="K73" i="1"/>
  <c r="E74" i="1"/>
  <c r="F74" i="1"/>
  <c r="G74" i="1"/>
  <c r="K74" i="1"/>
  <c r="E75" i="1"/>
  <c r="F75" i="1"/>
  <c r="G75" i="1"/>
  <c r="J75" i="1"/>
  <c r="E76" i="1"/>
  <c r="F76" i="1"/>
  <c r="G76" i="1"/>
  <c r="J76" i="1"/>
  <c r="E77" i="1"/>
  <c r="F77" i="1"/>
  <c r="G77" i="1"/>
  <c r="K77" i="1"/>
  <c r="E111" i="1"/>
  <c r="F111" i="1"/>
  <c r="G111" i="1"/>
  <c r="K111" i="1"/>
  <c r="E112" i="1"/>
  <c r="F112" i="1"/>
  <c r="G112" i="1"/>
  <c r="K112" i="1"/>
  <c r="E89" i="1"/>
  <c r="F89" i="1"/>
  <c r="G89" i="1"/>
  <c r="K89" i="1"/>
  <c r="E90" i="1"/>
  <c r="F90" i="1"/>
  <c r="G90" i="1"/>
  <c r="K90" i="1"/>
  <c r="E91" i="1"/>
  <c r="F91" i="1"/>
  <c r="G91" i="1"/>
  <c r="K91" i="1"/>
  <c r="E92" i="1"/>
  <c r="F92" i="1"/>
  <c r="G92" i="1"/>
  <c r="K92" i="1"/>
  <c r="E93" i="1"/>
  <c r="F93" i="1"/>
  <c r="G93" i="1"/>
  <c r="K93" i="1"/>
  <c r="E94" i="1"/>
  <c r="F94" i="1"/>
  <c r="G94" i="1"/>
  <c r="K94" i="1"/>
  <c r="E95" i="1"/>
  <c r="F95" i="1"/>
  <c r="G95" i="1"/>
  <c r="K95" i="1"/>
  <c r="E96" i="1"/>
  <c r="F96" i="1"/>
  <c r="G96" i="1"/>
  <c r="K96" i="1"/>
  <c r="E97" i="1"/>
  <c r="F97" i="1"/>
  <c r="G97" i="1"/>
  <c r="K97" i="1"/>
  <c r="E98" i="1"/>
  <c r="F98" i="1"/>
  <c r="G98" i="1"/>
  <c r="K98" i="1"/>
  <c r="E99" i="1"/>
  <c r="F99" i="1"/>
  <c r="G99" i="1"/>
  <c r="K99" i="1"/>
  <c r="E100" i="1"/>
  <c r="F100" i="1"/>
  <c r="G100" i="1"/>
  <c r="K100" i="1"/>
  <c r="E101" i="1"/>
  <c r="F101" i="1"/>
  <c r="G101" i="1"/>
  <c r="K101" i="1"/>
  <c r="E102" i="1"/>
  <c r="F102" i="1"/>
  <c r="G102" i="1"/>
  <c r="K102" i="1"/>
  <c r="E103" i="1"/>
  <c r="F103" i="1"/>
  <c r="G103" i="1"/>
  <c r="K103" i="1"/>
  <c r="E104" i="1"/>
  <c r="F104" i="1"/>
  <c r="G104" i="1"/>
  <c r="K104" i="1"/>
  <c r="E105" i="1"/>
  <c r="F105" i="1"/>
  <c r="G105" i="1"/>
  <c r="K105" i="1"/>
  <c r="E106" i="1"/>
  <c r="F106" i="1"/>
  <c r="G106" i="1"/>
  <c r="K106" i="1"/>
  <c r="E107" i="1"/>
  <c r="F107" i="1"/>
  <c r="G107" i="1"/>
  <c r="K107" i="1"/>
  <c r="E108" i="1"/>
  <c r="F108" i="1"/>
  <c r="G108" i="1"/>
  <c r="K108" i="1"/>
  <c r="E109" i="1"/>
  <c r="F109" i="1"/>
  <c r="G109" i="1"/>
  <c r="K109" i="1"/>
  <c r="E110" i="1"/>
  <c r="F110" i="1"/>
  <c r="G110" i="1"/>
  <c r="K110" i="1"/>
  <c r="D9" i="1"/>
  <c r="C9" i="1"/>
  <c r="E78" i="1"/>
  <c r="F78" i="1"/>
  <c r="G78" i="1"/>
  <c r="K78" i="1"/>
  <c r="E79" i="1"/>
  <c r="F79" i="1"/>
  <c r="G79" i="1"/>
  <c r="K79" i="1"/>
  <c r="E80" i="1"/>
  <c r="F80" i="1"/>
  <c r="G80" i="1"/>
  <c r="K80" i="1"/>
  <c r="E81" i="1"/>
  <c r="F81" i="1"/>
  <c r="G81" i="1"/>
  <c r="K81" i="1"/>
  <c r="E82" i="1"/>
  <c r="F82" i="1"/>
  <c r="G82" i="1"/>
  <c r="E83" i="1"/>
  <c r="F83" i="1"/>
  <c r="G83" i="1"/>
  <c r="K83" i="1"/>
  <c r="E84" i="1"/>
  <c r="F84" i="1"/>
  <c r="G84" i="1"/>
  <c r="K84" i="1"/>
  <c r="E85" i="1"/>
  <c r="F85" i="1"/>
  <c r="G85" i="1"/>
  <c r="K85" i="1"/>
  <c r="E86" i="1"/>
  <c r="F86" i="1"/>
  <c r="G86" i="1"/>
  <c r="K86" i="1"/>
  <c r="E87" i="1"/>
  <c r="F87" i="1"/>
  <c r="G87" i="1"/>
  <c r="K87" i="1"/>
  <c r="E88" i="1"/>
  <c r="F88" i="1"/>
  <c r="G88" i="1"/>
  <c r="K88" i="1"/>
  <c r="Q111" i="1"/>
  <c r="Q112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64" i="1"/>
  <c r="Q63" i="1"/>
  <c r="Q85" i="1"/>
  <c r="Q84" i="1"/>
  <c r="Q83" i="1"/>
  <c r="Q88" i="1"/>
  <c r="Q87" i="1"/>
  <c r="Q86" i="1"/>
  <c r="Q81" i="1"/>
  <c r="Q79" i="1"/>
  <c r="Q78" i="1"/>
  <c r="Q82" i="1"/>
  <c r="K82" i="1"/>
  <c r="Q80" i="1"/>
  <c r="Q76" i="1"/>
  <c r="Q75" i="1"/>
  <c r="Q77" i="1"/>
  <c r="E54" i="1"/>
  <c r="F54" i="1"/>
  <c r="E60" i="1"/>
  <c r="F60" i="1"/>
  <c r="Q69" i="1"/>
  <c r="Q70" i="1"/>
  <c r="Q71" i="1"/>
  <c r="Q65" i="1"/>
  <c r="Q66" i="1"/>
  <c r="Q67" i="1"/>
  <c r="Q72" i="1"/>
  <c r="Q73" i="1"/>
  <c r="Q74" i="1"/>
  <c r="F16" i="1"/>
  <c r="F17" i="1" s="1"/>
  <c r="Q68" i="1"/>
  <c r="Q62" i="1"/>
  <c r="Q54" i="1"/>
  <c r="Q60" i="1"/>
  <c r="Q55" i="1"/>
  <c r="Q56" i="1"/>
  <c r="Q57" i="1"/>
  <c r="Q58" i="1"/>
  <c r="Q59" i="1"/>
  <c r="Q50" i="1"/>
  <c r="Q51" i="1"/>
  <c r="Q52" i="1"/>
  <c r="Q53" i="1"/>
  <c r="Q49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61" i="1"/>
  <c r="C11" i="1"/>
  <c r="C12" i="1"/>
  <c r="O120" i="1" l="1"/>
  <c r="C16" i="1"/>
  <c r="D18" i="1" s="1"/>
  <c r="O114" i="1"/>
  <c r="O112" i="1"/>
  <c r="O67" i="1"/>
  <c r="O76" i="1"/>
  <c r="O97" i="1"/>
  <c r="O92" i="1"/>
  <c r="O79" i="1"/>
  <c r="O91" i="1"/>
  <c r="O116" i="1"/>
  <c r="O64" i="1"/>
  <c r="O117" i="1"/>
  <c r="O70" i="1"/>
  <c r="O105" i="1"/>
  <c r="O102" i="1"/>
  <c r="O84" i="1"/>
  <c r="O113" i="1"/>
  <c r="O115" i="1"/>
  <c r="O86" i="1"/>
  <c r="O108" i="1"/>
  <c r="O90" i="1"/>
  <c r="O103" i="1"/>
  <c r="O109" i="1"/>
  <c r="O89" i="1"/>
  <c r="O63" i="1"/>
  <c r="O85" i="1"/>
  <c r="O119" i="1"/>
  <c r="O107" i="1"/>
  <c r="O66" i="1"/>
  <c r="O96" i="1"/>
  <c r="O75" i="1"/>
  <c r="O80" i="1"/>
  <c r="O72" i="1"/>
  <c r="O98" i="1"/>
  <c r="O71" i="1"/>
  <c r="O83" i="1"/>
  <c r="O94" i="1"/>
  <c r="O65" i="1"/>
  <c r="O110" i="1"/>
  <c r="O78" i="1"/>
  <c r="O68" i="1"/>
  <c r="O88" i="1"/>
  <c r="O87" i="1"/>
  <c r="O93" i="1"/>
  <c r="O74" i="1"/>
  <c r="O73" i="1"/>
  <c r="O100" i="1"/>
  <c r="O82" i="1"/>
  <c r="O118" i="1"/>
  <c r="O101" i="1"/>
  <c r="O106" i="1"/>
  <c r="O99" i="1"/>
  <c r="O61" i="1"/>
  <c r="O104" i="1"/>
  <c r="O81" i="1"/>
  <c r="O69" i="1"/>
  <c r="O62" i="1"/>
  <c r="O77" i="1"/>
  <c r="O111" i="1"/>
  <c r="O95" i="1"/>
  <c r="C15" i="1"/>
  <c r="F18" i="1" s="1"/>
  <c r="C18" i="1" l="1"/>
  <c r="F19" i="1"/>
</calcChain>
</file>

<file path=xl/sharedStrings.xml><?xml version="1.0" encoding="utf-8"?>
<sst xmlns="http://schemas.openxmlformats.org/spreadsheetml/2006/main" count="347" uniqueCount="124">
  <si>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</si>
  <si>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</si>
  <si>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</si>
  <si>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</si>
  <si>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</si>
  <si>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</si>
  <si>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</si>
  <si>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</si>
  <si>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</si>
  <si>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</si>
  <si>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</si>
  <si>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</si>
  <si>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</si>
  <si>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</si>
  <si>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</si>
  <si>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</si>
  <si>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</si>
  <si>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</si>
  <si>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</si>
  <si>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</si>
  <si>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</si>
  <si>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</si>
  <si>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</si>
  <si>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</si>
  <si>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</si>
  <si>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</si>
  <si>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</si>
  <si>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</si>
  <si>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</si>
  <si>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</si>
  <si>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</si>
  <si>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</si>
  <si>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</si>
  <si>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</si>
  <si>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</si>
  <si>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5731</t>
  </si>
  <si>
    <t>II</t>
  </si>
  <si>
    <t>Found by</t>
  </si>
  <si>
    <t>ToMcat??</t>
  </si>
  <si>
    <t>EW</t>
  </si>
  <si>
    <t>IBVS 5761</t>
  </si>
  <si>
    <t>I</t>
  </si>
  <si>
    <t>Start of linear fit &gt;&gt;&gt;&gt;&gt;&gt;&gt;&gt;&gt;&gt;&gt;&gt;&gt;&gt;&gt;&gt;&gt;&gt;&gt;&gt;&gt;</t>
  </si>
  <si>
    <t>IBVS 5874</t>
  </si>
  <si>
    <t>IBVS 5929</t>
  </si>
  <si>
    <t>OEJV 0137</t>
  </si>
  <si>
    <t>IBVS 6029</t>
  </si>
  <si>
    <t>Add cycle</t>
  </si>
  <si>
    <t>Old Cycle</t>
  </si>
  <si>
    <t>OEJV 0160</t>
  </si>
  <si>
    <t>IBVS 6070</t>
  </si>
  <si>
    <t>IBVS 6118</t>
  </si>
  <si>
    <t>V404 Gem / GSC 1330-0287</t>
  </si>
  <si>
    <t>IBVS 6131</t>
  </si>
  <si>
    <t>OEJV 0168</t>
  </si>
  <si>
    <t>Also VSX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</si>
  <si>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</si>
  <si>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</si>
  <si>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</si>
  <si>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</si>
  <si>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</si>
  <si>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</si>
  <si>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</si>
  <si>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</si>
  <si>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</si>
  <si>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</si>
  <si>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</si>
  <si>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</si>
  <si>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2455956.31199 </t>
  </si>
  <si>
    <t> 29.01.2012 19:29 </t>
  </si>
  <si>
    <t> 0.00149 </t>
  </si>
  <si>
    <t>C </t>
  </si>
  <si>
    <t>R</t>
  </si>
  <si>
    <t> L.Smelcer </t>
  </si>
  <si>
    <t>OEJV 0160 </t>
  </si>
  <si>
    <t>2455956.31269 </t>
  </si>
  <si>
    <t> 29.01.2012 19:30 </t>
  </si>
  <si>
    <t> 0.00219 </t>
  </si>
  <si>
    <t>2455956.31339 </t>
  </si>
  <si>
    <t> 29.01.2012 19:31 </t>
  </si>
  <si>
    <t> 0.00289 </t>
  </si>
  <si>
    <t>2455968.6914 </t>
  </si>
  <si>
    <t> 11.02.2012 04:35 </t>
  </si>
  <si>
    <t> 0.0019 </t>
  </si>
  <si>
    <t> R.Diethelm </t>
  </si>
  <si>
    <t>IBVS 6029 </t>
  </si>
  <si>
    <t>2456001.2949 </t>
  </si>
  <si>
    <t> 14.03.2012 19:04 </t>
  </si>
  <si>
    <t> 0.0015 </t>
  </si>
  <si>
    <t>Ic</t>
  </si>
  <si>
    <t> W.Quester </t>
  </si>
  <si>
    <t>BAVM 231 </t>
  </si>
  <si>
    <t>2456001.4694 </t>
  </si>
  <si>
    <t> 14.03.2012 23:15 </t>
  </si>
  <si>
    <t> 0.0016 </t>
  </si>
  <si>
    <t>2456002.3453 </t>
  </si>
  <si>
    <t> 15.03.2012 20:17 </t>
  </si>
  <si>
    <t> 0.0057 </t>
  </si>
  <si>
    <t>2456319.49204 </t>
  </si>
  <si>
    <t> 26.01.2013 23:48 </t>
  </si>
  <si>
    <t> 0.00529 </t>
  </si>
  <si>
    <t>2456319.49222 </t>
  </si>
  <si>
    <t> 0.00547 </t>
  </si>
  <si>
    <t>2456319.4923 </t>
  </si>
  <si>
    <t> 0.0055 </t>
  </si>
  <si>
    <t>2456643.4419 </t>
  </si>
  <si>
    <t> 16.12.2013 22:36 </t>
  </si>
  <si>
    <t> 0.0082 </t>
  </si>
  <si>
    <t>-I</t>
  </si>
  <si>
    <t> F.Agerer </t>
  </si>
  <si>
    <t>BAVM 234 </t>
  </si>
  <si>
    <t>2456643.6172 </t>
  </si>
  <si>
    <t> 17.12.2013 02:48 </t>
  </si>
  <si>
    <t> 0.0091 </t>
  </si>
  <si>
    <t>2456693.6557 </t>
  </si>
  <si>
    <t> 05.02.2014 03:44 </t>
  </si>
  <si>
    <t> 0.0085 </t>
  </si>
  <si>
    <t> R.Nelson </t>
  </si>
  <si>
    <t>IBVS 6131 </t>
  </si>
  <si>
    <t>OEJV 0179</t>
  </si>
  <si>
    <t>IBVS 6262</t>
  </si>
  <si>
    <t>RHN 2020</t>
  </si>
  <si>
    <t>OEJV 0211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</si>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</sst>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3" fillId="0" borderId="0" xfId="0" applyFont="1" applyAlignment="1"/>
    <xf numFmtId="0" fontId="14" fillId="0" borderId="0" xfId="0" applyFont="1" applyAlignme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5" fillId="24" borderId="17" xfId="0" applyNumberFormat="1" applyFont="1" applyFill="1" applyBorder="1" applyAlignment="1">
      <alignment horizontal="center" vertical="top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14" fillId="0" borderId="0" xfId="43" applyFont="1"/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V0404 Gem - O-C Diagr.</a:t>
            </a:r>
          </a:p>
        </c:rich>
      </c:tx>
      <c:layout>
        <c:manualLayout>
          <c:xMode val="edge"/>
          <c:yMode val="edge"/>
          <c:x val="0.36296323051361695"/>
          <c:y val="4.3345176365149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7715349083135"/>
          <c:y val="0.20124557739146834"/>
          <c:w val="0.73797504070708886"/>
          <c:h val="0.476797214127478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5-49E6-BE56-69E1C5A9C3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5-49E6-BE56-69E1C5A9C3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-3.0249999690568075E-4</c:v>
                </c:pt>
                <c:pt idx="1">
                  <c:v>1.9525000025168993E-3</c:v>
                </c:pt>
                <c:pt idx="2">
                  <c:v>0</c:v>
                </c:pt>
                <c:pt idx="3">
                  <c:v>1.3375000053201802E-3</c:v>
                </c:pt>
                <c:pt idx="4">
                  <c:v>2.4750000011408702E-3</c:v>
                </c:pt>
                <c:pt idx="5">
                  <c:v>1.2225000027683564E-3</c:v>
                </c:pt>
                <c:pt idx="6">
                  <c:v>1.1450000019976869E-3</c:v>
                </c:pt>
                <c:pt idx="7">
                  <c:v>1.6925000018090941E-3</c:v>
                </c:pt>
                <c:pt idx="8">
                  <c:v>-3.9999999717110768E-4</c:v>
                </c:pt>
                <c:pt idx="9">
                  <c:v>1.5075000046635978E-3</c:v>
                </c:pt>
                <c:pt idx="10">
                  <c:v>3.3225000006495975E-3</c:v>
                </c:pt>
                <c:pt idx="11">
                  <c:v>1.2300000016693957E-3</c:v>
                </c:pt>
                <c:pt idx="12">
                  <c:v>2.7075000034528784E-3</c:v>
                </c:pt>
                <c:pt idx="13">
                  <c:v>3.7924999996903352E-3</c:v>
                </c:pt>
                <c:pt idx="14">
                  <c:v>3.5075000050710514E-3</c:v>
                </c:pt>
                <c:pt idx="15">
                  <c:v>3.4550000054878183E-3</c:v>
                </c:pt>
                <c:pt idx="16">
                  <c:v>4.854999999224674E-3</c:v>
                </c:pt>
                <c:pt idx="17">
                  <c:v>5.2175000018905848E-3</c:v>
                </c:pt>
                <c:pt idx="18">
                  <c:v>4.2025000075227581E-3</c:v>
                </c:pt>
                <c:pt idx="19">
                  <c:v>-9.0500000078463927E-4</c:v>
                </c:pt>
                <c:pt idx="20">
                  <c:v>1.0200000033364631E-3</c:v>
                </c:pt>
                <c:pt idx="21">
                  <c:v>2.5050000040209852E-3</c:v>
                </c:pt>
                <c:pt idx="22">
                  <c:v>1.12749999971129E-3</c:v>
                </c:pt>
                <c:pt idx="23">
                  <c:v>6.3274999993154779E-3</c:v>
                </c:pt>
                <c:pt idx="24">
                  <c:v>6.0000005760230124E-5</c:v>
                </c:pt>
                <c:pt idx="25">
                  <c:v>-8.9249999291496351E-4</c:v>
                </c:pt>
                <c:pt idx="26">
                  <c:v>-2.5249999453080818E-4</c:v>
                </c:pt>
                <c:pt idx="27">
                  <c:v>9.9500000214902684E-4</c:v>
                </c:pt>
                <c:pt idx="28">
                  <c:v>3.2575000077486038E-3</c:v>
                </c:pt>
                <c:pt idx="29">
                  <c:v>2.5275000007241033E-3</c:v>
                </c:pt>
                <c:pt idx="30">
                  <c:v>2.8975000022910535E-3</c:v>
                </c:pt>
                <c:pt idx="31">
                  <c:v>3.3200000034412369E-3</c:v>
                </c:pt>
                <c:pt idx="32">
                  <c:v>2.6675000044633634E-3</c:v>
                </c:pt>
                <c:pt idx="33">
                  <c:v>0</c:v>
                </c:pt>
                <c:pt idx="34">
                  <c:v>3.38249999913387E-3</c:v>
                </c:pt>
                <c:pt idx="35">
                  <c:v>3.2199999986914918E-3</c:v>
                </c:pt>
                <c:pt idx="36">
                  <c:v>3.6675000010291114E-3</c:v>
                </c:pt>
                <c:pt idx="37">
                  <c:v>3.7125000017113052E-3</c:v>
                </c:pt>
                <c:pt idx="38">
                  <c:v>2.0050000021001324E-3</c:v>
                </c:pt>
                <c:pt idx="42">
                  <c:v>3.6424999998416752E-3</c:v>
                </c:pt>
                <c:pt idx="43">
                  <c:v>1.8999999883817509E-4</c:v>
                </c:pt>
                <c:pt idx="48">
                  <c:v>3.677500004414469E-3</c:v>
                </c:pt>
                <c:pt idx="49">
                  <c:v>3.8250000070547685E-3</c:v>
                </c:pt>
                <c:pt idx="50">
                  <c:v>7.9624999998486601E-3</c:v>
                </c:pt>
                <c:pt idx="54">
                  <c:v>1.0419999998703133E-2</c:v>
                </c:pt>
                <c:pt idx="55">
                  <c:v>1.1367500002961606E-2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5-49E6-BE56-69E1C5A9C3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9">
                  <c:v>0</c:v>
                </c:pt>
                <c:pt idx="40">
                  <c:v>-8.9379999553784728E-4</c:v>
                </c:pt>
                <c:pt idx="41">
                  <c:v>3.0250000418163836E-4</c:v>
                </c:pt>
                <c:pt idx="44">
                  <c:v>3.7125000017113052E-3</c:v>
                </c:pt>
                <c:pt idx="45">
                  <c:v>4.4124999985797331E-3</c:v>
                </c:pt>
                <c:pt idx="46">
                  <c:v>5.1125000027241185E-3</c:v>
                </c:pt>
                <c:pt idx="47">
                  <c:v>4.0950000038719736E-3</c:v>
                </c:pt>
                <c:pt idx="51">
                  <c:v>7.5050000014016405E-3</c:v>
                </c:pt>
                <c:pt idx="52">
                  <c:v>7.6850000041304156E-3</c:v>
                </c:pt>
                <c:pt idx="53">
                  <c:v>7.7650000021094456E-3</c:v>
                </c:pt>
                <c:pt idx="56">
                  <c:v>1.0684416913136374E-2</c:v>
                </c:pt>
                <c:pt idx="57">
                  <c:v>1.4630000005126931E-2</c:v>
                </c:pt>
                <c:pt idx="58">
                  <c:v>1.1520000000018626E-2</c:v>
                </c:pt>
                <c:pt idx="59">
                  <c:v>1.2300000002142042E-2</c:v>
                </c:pt>
                <c:pt idx="60">
                  <c:v>1.2165000000095461E-2</c:v>
                </c:pt>
                <c:pt idx="61">
                  <c:v>1.2204999999084976E-2</c:v>
                </c:pt>
                <c:pt idx="62">
                  <c:v>9.5575000013923272E-3</c:v>
                </c:pt>
                <c:pt idx="63">
                  <c:v>1.0247500002151355E-2</c:v>
                </c:pt>
                <c:pt idx="64">
                  <c:v>1.0327500000130385E-2</c:v>
                </c:pt>
                <c:pt idx="65">
                  <c:v>1.3155000000551809E-2</c:v>
                </c:pt>
                <c:pt idx="66">
                  <c:v>1.3404999997874256E-2</c:v>
                </c:pt>
                <c:pt idx="67">
                  <c:v>1.3545000001613516E-2</c:v>
                </c:pt>
                <c:pt idx="68">
                  <c:v>1.5662500001781154E-2</c:v>
                </c:pt>
                <c:pt idx="69">
                  <c:v>1.5792500002135057E-2</c:v>
                </c:pt>
                <c:pt idx="70">
                  <c:v>1.5467500001250301E-2</c:v>
                </c:pt>
                <c:pt idx="71">
                  <c:v>1.5917500000796281E-2</c:v>
                </c:pt>
                <c:pt idx="72">
                  <c:v>1.6025000004447065E-2</c:v>
                </c:pt>
                <c:pt idx="73">
                  <c:v>1.6185000000405125E-2</c:v>
                </c:pt>
                <c:pt idx="74">
                  <c:v>1.6132500000821892E-2</c:v>
                </c:pt>
                <c:pt idx="75">
                  <c:v>1.6202500002691522E-2</c:v>
                </c:pt>
                <c:pt idx="76">
                  <c:v>1.667250000173226E-2</c:v>
                </c:pt>
                <c:pt idx="77">
                  <c:v>1.6782500002591405E-2</c:v>
                </c:pt>
                <c:pt idx="78">
                  <c:v>1.5607499997713603E-2</c:v>
                </c:pt>
                <c:pt idx="79">
                  <c:v>1.5747500001452863E-2</c:v>
                </c:pt>
                <c:pt idx="80">
                  <c:v>1.5654999995604157E-2</c:v>
                </c:pt>
                <c:pt idx="81">
                  <c:v>1.5984999998181593E-2</c:v>
                </c:pt>
                <c:pt idx="82">
                  <c:v>1.5950000000884756E-2</c:v>
                </c:pt>
                <c:pt idx="83">
                  <c:v>1.6390000004321337E-2</c:v>
                </c:pt>
                <c:pt idx="84">
                  <c:v>1.6387499999837019E-2</c:v>
                </c:pt>
                <c:pt idx="85">
                  <c:v>1.6617499997664709E-2</c:v>
                </c:pt>
                <c:pt idx="86">
                  <c:v>1.585250000061933E-2</c:v>
                </c:pt>
                <c:pt idx="87">
                  <c:v>1.637250000203494E-2</c:v>
                </c:pt>
                <c:pt idx="88">
                  <c:v>1.6935000006924383E-2</c:v>
                </c:pt>
                <c:pt idx="89">
                  <c:v>1.6995000005408656E-2</c:v>
                </c:pt>
                <c:pt idx="90">
                  <c:v>2.1495000000868458E-2</c:v>
                </c:pt>
                <c:pt idx="91">
                  <c:v>1.9442500000877772E-2</c:v>
                </c:pt>
                <c:pt idx="92">
                  <c:v>2.87049999969895E-2</c:v>
                </c:pt>
                <c:pt idx="93">
                  <c:v>3.6079999998037238E-2</c:v>
                </c:pt>
                <c:pt idx="94">
                  <c:v>2.5392500159796327E-2</c:v>
                </c:pt>
                <c:pt idx="95">
                  <c:v>2.4779999781458173E-2</c:v>
                </c:pt>
                <c:pt idx="96">
                  <c:v>2.5107499954174273E-2</c:v>
                </c:pt>
                <c:pt idx="97">
                  <c:v>2.433500015467871E-2</c:v>
                </c:pt>
                <c:pt idx="98">
                  <c:v>2.4692500082892366E-2</c:v>
                </c:pt>
                <c:pt idx="99">
                  <c:v>2.87049999969895E-2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F5-49E6-BE56-69E1C5A9C3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F5-49E6-BE56-69E1C5A9C3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F5-49E6-BE56-69E1C5A9C3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2.0000000000000001E-4</c:v>
                  </c:pt>
                  <c:pt idx="4">
                    <c:v>3.7000000000000002E-3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5.0000000000000001E-4</c:v>
                  </c:pt>
                  <c:pt idx="10">
                    <c:v>2.0999999999999999E-3</c:v>
                  </c:pt>
                  <c:pt idx="11">
                    <c:v>2.3999999999999998E-3</c:v>
                  </c:pt>
                  <c:pt idx="12">
                    <c:v>6.9999999999999999E-4</c:v>
                  </c:pt>
                  <c:pt idx="13">
                    <c:v>1.4E-3</c:v>
                  </c:pt>
                  <c:pt idx="14">
                    <c:v>2.8E-3</c:v>
                  </c:pt>
                  <c:pt idx="15">
                    <c:v>1.2999999999999999E-3</c:v>
                  </c:pt>
                  <c:pt idx="16">
                    <c:v>1.6999999999999999E-3</c:v>
                  </c:pt>
                  <c:pt idx="17">
                    <c:v>6.9999999999999999E-4</c:v>
                  </c:pt>
                  <c:pt idx="18">
                    <c:v>8.9999999999999998E-4</c:v>
                  </c:pt>
                  <c:pt idx="19">
                    <c:v>2.0999999999999999E-3</c:v>
                  </c:pt>
                  <c:pt idx="20">
                    <c:v>1.4E-3</c:v>
                  </c:pt>
                  <c:pt idx="21">
                    <c:v>2.0999999999999999E-3</c:v>
                  </c:pt>
                  <c:pt idx="22">
                    <c:v>5.0000000000000001E-4</c:v>
                  </c:pt>
                  <c:pt idx="23">
                    <c:v>4.1999999999999997E-3</c:v>
                  </c:pt>
                  <c:pt idx="24">
                    <c:v>8.0000000000000004E-4</c:v>
                  </c:pt>
                  <c:pt idx="25">
                    <c:v>4.0000000000000002E-4</c:v>
                  </c:pt>
                  <c:pt idx="26">
                    <c:v>1.5E-3</c:v>
                  </c:pt>
                  <c:pt idx="27">
                    <c:v>4.7999999999999996E-3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6.9999999999999999E-4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4.0000000000000001E-3</c:v>
                  </c:pt>
                  <c:pt idx="34">
                    <c:v>4.0000000000000002E-4</c:v>
                  </c:pt>
                  <c:pt idx="35">
                    <c:v>5.0000000000000001E-4</c:v>
                  </c:pt>
                  <c:pt idx="36">
                    <c:v>5.0000000000000001E-4</c:v>
                  </c:pt>
                  <c:pt idx="37">
                    <c:v>6.9999999999999999E-4</c:v>
                  </c:pt>
                  <c:pt idx="38">
                    <c:v>5.0000000000000001E-4</c:v>
                  </c:pt>
                  <c:pt idx="39">
                    <c:v>4.0000000000000001E-3</c:v>
                  </c:pt>
                  <c:pt idx="40">
                    <c:v>5.0000000000000001E-4</c:v>
                  </c:pt>
                  <c:pt idx="41">
                    <c:v>2.9999999999999997E-4</c:v>
                  </c:pt>
                  <c:pt idx="42">
                    <c:v>2.5000000000000001E-3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5.0000000000000001E-4</c:v>
                  </c:pt>
                  <c:pt idx="46">
                    <c:v>1E-3</c:v>
                  </c:pt>
                  <c:pt idx="47">
                    <c:v>5.0000000000000001E-4</c:v>
                  </c:pt>
                  <c:pt idx="48">
                    <c:v>0</c:v>
                  </c:pt>
                  <c:pt idx="49">
                    <c:v>5.0000000000000001E-4</c:v>
                  </c:pt>
                  <c:pt idx="50">
                    <c:v>5.9999999999999995E-4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2.7000000000000001E-3</c:v>
                  </c:pt>
                  <c:pt idx="55">
                    <c:v>2.7000000000000001E-3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5.0000000000000001E-4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5.0000000000000001E-4</c:v>
                  </c:pt>
                  <c:pt idx="79">
                    <c:v>2.9999999999999997E-4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2.0000000000000001E-4</c:v>
                  </c:pt>
                  <c:pt idx="86">
                    <c:v>2.9999999999999997E-4</c:v>
                  </c:pt>
                  <c:pt idx="87">
                    <c:v>4.0000000000000002E-4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1.1000000000000001E-3</c:v>
                  </c:pt>
                  <c:pt idx="91">
                    <c:v>1.2999999999999999E-3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F5-49E6-BE56-69E1C5A9C3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-949.5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5</c:v>
                </c:pt>
                <c:pt idx="5">
                  <c:v>5.5</c:v>
                </c:pt>
                <c:pt idx="6">
                  <c:v>11</c:v>
                </c:pt>
                <c:pt idx="7">
                  <c:v>11.5</c:v>
                </c:pt>
                <c:pt idx="8">
                  <c:v>20</c:v>
                </c:pt>
                <c:pt idx="9">
                  <c:v>48.5</c:v>
                </c:pt>
                <c:pt idx="10">
                  <c:v>65.5</c:v>
                </c:pt>
                <c:pt idx="11">
                  <c:v>74</c:v>
                </c:pt>
                <c:pt idx="12">
                  <c:v>88.5</c:v>
                </c:pt>
                <c:pt idx="13">
                  <c:v>91.5</c:v>
                </c:pt>
                <c:pt idx="14">
                  <c:v>128.5</c:v>
                </c:pt>
                <c:pt idx="15">
                  <c:v>909</c:v>
                </c:pt>
                <c:pt idx="16">
                  <c:v>969</c:v>
                </c:pt>
                <c:pt idx="17">
                  <c:v>1046.5</c:v>
                </c:pt>
                <c:pt idx="18">
                  <c:v>1089.5</c:v>
                </c:pt>
                <c:pt idx="19">
                  <c:v>1141</c:v>
                </c:pt>
                <c:pt idx="20">
                  <c:v>2056</c:v>
                </c:pt>
                <c:pt idx="21">
                  <c:v>2059</c:v>
                </c:pt>
                <c:pt idx="22">
                  <c:v>2064.5</c:v>
                </c:pt>
                <c:pt idx="23">
                  <c:v>2064.5</c:v>
                </c:pt>
                <c:pt idx="24">
                  <c:v>3068</c:v>
                </c:pt>
                <c:pt idx="25">
                  <c:v>3068.5</c:v>
                </c:pt>
                <c:pt idx="26">
                  <c:v>4020.5</c:v>
                </c:pt>
                <c:pt idx="27">
                  <c:v>4021</c:v>
                </c:pt>
                <c:pt idx="28">
                  <c:v>5058.5</c:v>
                </c:pt>
                <c:pt idx="29">
                  <c:v>5204.5</c:v>
                </c:pt>
                <c:pt idx="30">
                  <c:v>5210.5</c:v>
                </c:pt>
                <c:pt idx="31">
                  <c:v>5216</c:v>
                </c:pt>
                <c:pt idx="32">
                  <c:v>5216.5</c:v>
                </c:pt>
                <c:pt idx="33">
                  <c:v>5233</c:v>
                </c:pt>
                <c:pt idx="34">
                  <c:v>5233.5</c:v>
                </c:pt>
                <c:pt idx="35">
                  <c:v>5236</c:v>
                </c:pt>
                <c:pt idx="36">
                  <c:v>5236.5</c:v>
                </c:pt>
                <c:pt idx="37">
                  <c:v>5247.5</c:v>
                </c:pt>
                <c:pt idx="38">
                  <c:v>5279</c:v>
                </c:pt>
                <c:pt idx="39">
                  <c:v>5279.5</c:v>
                </c:pt>
                <c:pt idx="40">
                  <c:v>7081.5</c:v>
                </c:pt>
                <c:pt idx="41">
                  <c:v>8281.5</c:v>
                </c:pt>
                <c:pt idx="42">
                  <c:v>8281.5</c:v>
                </c:pt>
                <c:pt idx="43">
                  <c:v>8282</c:v>
                </c:pt>
                <c:pt idx="44">
                  <c:v>9365.5</c:v>
                </c:pt>
                <c:pt idx="45">
                  <c:v>9365.5</c:v>
                </c:pt>
                <c:pt idx="46">
                  <c:v>9365.5</c:v>
                </c:pt>
                <c:pt idx="47">
                  <c:v>9401</c:v>
                </c:pt>
                <c:pt idx="48">
                  <c:v>9494.5</c:v>
                </c:pt>
                <c:pt idx="49">
                  <c:v>9495</c:v>
                </c:pt>
                <c:pt idx="50">
                  <c:v>9497.5</c:v>
                </c:pt>
                <c:pt idx="51">
                  <c:v>10407</c:v>
                </c:pt>
                <c:pt idx="52">
                  <c:v>10407</c:v>
                </c:pt>
                <c:pt idx="53">
                  <c:v>10407</c:v>
                </c:pt>
                <c:pt idx="54">
                  <c:v>11336</c:v>
                </c:pt>
                <c:pt idx="55">
                  <c:v>11336.5</c:v>
                </c:pt>
                <c:pt idx="56">
                  <c:v>11480</c:v>
                </c:pt>
                <c:pt idx="57">
                  <c:v>11482</c:v>
                </c:pt>
                <c:pt idx="58">
                  <c:v>11508</c:v>
                </c:pt>
                <c:pt idx="59">
                  <c:v>11508</c:v>
                </c:pt>
                <c:pt idx="60">
                  <c:v>11525</c:v>
                </c:pt>
                <c:pt idx="61">
                  <c:v>11525</c:v>
                </c:pt>
                <c:pt idx="62">
                  <c:v>11582.5</c:v>
                </c:pt>
                <c:pt idx="63">
                  <c:v>11582.5</c:v>
                </c:pt>
                <c:pt idx="64">
                  <c:v>11582.5</c:v>
                </c:pt>
                <c:pt idx="65">
                  <c:v>11611</c:v>
                </c:pt>
                <c:pt idx="66">
                  <c:v>11611</c:v>
                </c:pt>
                <c:pt idx="67">
                  <c:v>11611</c:v>
                </c:pt>
                <c:pt idx="68">
                  <c:v>12603.5</c:v>
                </c:pt>
                <c:pt idx="69">
                  <c:v>12603.5</c:v>
                </c:pt>
                <c:pt idx="70">
                  <c:v>12614.5</c:v>
                </c:pt>
                <c:pt idx="71">
                  <c:v>12614.5</c:v>
                </c:pt>
                <c:pt idx="72">
                  <c:v>12615</c:v>
                </c:pt>
                <c:pt idx="73">
                  <c:v>12615</c:v>
                </c:pt>
                <c:pt idx="74">
                  <c:v>12617.5</c:v>
                </c:pt>
                <c:pt idx="75">
                  <c:v>12617.5</c:v>
                </c:pt>
                <c:pt idx="76">
                  <c:v>12643.5</c:v>
                </c:pt>
                <c:pt idx="77">
                  <c:v>12643.5</c:v>
                </c:pt>
                <c:pt idx="78">
                  <c:v>12646.5</c:v>
                </c:pt>
                <c:pt idx="79">
                  <c:v>12646.5</c:v>
                </c:pt>
                <c:pt idx="80">
                  <c:v>12649</c:v>
                </c:pt>
                <c:pt idx="81">
                  <c:v>12649</c:v>
                </c:pt>
                <c:pt idx="82">
                  <c:v>12652</c:v>
                </c:pt>
                <c:pt idx="83">
                  <c:v>12652</c:v>
                </c:pt>
                <c:pt idx="84">
                  <c:v>12660.5</c:v>
                </c:pt>
                <c:pt idx="85">
                  <c:v>12660.5</c:v>
                </c:pt>
                <c:pt idx="86">
                  <c:v>12663.5</c:v>
                </c:pt>
                <c:pt idx="87">
                  <c:v>12663.5</c:v>
                </c:pt>
                <c:pt idx="88">
                  <c:v>12695</c:v>
                </c:pt>
                <c:pt idx="89">
                  <c:v>12695</c:v>
                </c:pt>
                <c:pt idx="90">
                  <c:v>13461</c:v>
                </c:pt>
                <c:pt idx="91">
                  <c:v>13461.5</c:v>
                </c:pt>
                <c:pt idx="92">
                  <c:v>16519</c:v>
                </c:pt>
                <c:pt idx="93">
                  <c:v>18624</c:v>
                </c:pt>
                <c:pt idx="94">
                  <c:v>14587.5</c:v>
                </c:pt>
                <c:pt idx="95">
                  <c:v>14596</c:v>
                </c:pt>
                <c:pt idx="96">
                  <c:v>14596.5</c:v>
                </c:pt>
                <c:pt idx="97">
                  <c:v>14599</c:v>
                </c:pt>
                <c:pt idx="98">
                  <c:v>14599.5</c:v>
                </c:pt>
                <c:pt idx="99">
                  <c:v>16519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40">
                  <c:v>-3.3452146410519225E-3</c:v>
                </c:pt>
                <c:pt idx="41">
                  <c:v>8.795062994840265E-4</c:v>
                </c:pt>
                <c:pt idx="42">
                  <c:v>8.795062994840265E-4</c:v>
                </c:pt>
                <c:pt idx="43">
                  <c:v>8.8126659987591838E-4</c:v>
                </c:pt>
                <c:pt idx="44">
                  <c:v>4.6958375491015017E-3</c:v>
                </c:pt>
                <c:pt idx="45">
                  <c:v>4.6958375491015017E-3</c:v>
                </c:pt>
                <c:pt idx="46">
                  <c:v>4.6958375491015017E-3</c:v>
                </c:pt>
                <c:pt idx="47">
                  <c:v>4.8208188769256893E-3</c:v>
                </c:pt>
                <c:pt idx="48">
                  <c:v>5.1499950502091191E-3</c:v>
                </c:pt>
                <c:pt idx="49">
                  <c:v>5.1517553506010075E-3</c:v>
                </c:pt>
                <c:pt idx="50">
                  <c:v>5.1605568525604564E-3</c:v>
                </c:pt>
                <c:pt idx="51">
                  <c:v>8.3625432654083273E-3</c:v>
                </c:pt>
                <c:pt idx="52">
                  <c:v>8.3625432654083273E-3</c:v>
                </c:pt>
                <c:pt idx="53">
                  <c:v>8.3625432654083273E-3</c:v>
                </c:pt>
                <c:pt idx="54">
                  <c:v>1.1633181393539908E-2</c:v>
                </c:pt>
                <c:pt idx="55">
                  <c:v>1.1634941693931797E-2</c:v>
                </c:pt>
                <c:pt idx="56">
                  <c:v>1.2140147906404219E-2</c:v>
                </c:pt>
                <c:pt idx="57">
                  <c:v>1.214718910797178E-2</c:v>
                </c:pt>
                <c:pt idx="58">
                  <c:v>1.223872472835006E-2</c:v>
                </c:pt>
                <c:pt idx="59">
                  <c:v>1.223872472835006E-2</c:v>
                </c:pt>
                <c:pt idx="60">
                  <c:v>1.2298574941674321E-2</c:v>
                </c:pt>
                <c:pt idx="61">
                  <c:v>1.2298574941674321E-2</c:v>
                </c:pt>
                <c:pt idx="62">
                  <c:v>1.2501009486741668E-2</c:v>
                </c:pt>
                <c:pt idx="63">
                  <c:v>1.2501009486741668E-2</c:v>
                </c:pt>
                <c:pt idx="64">
                  <c:v>1.2501009486741668E-2</c:v>
                </c:pt>
                <c:pt idx="65">
                  <c:v>1.2601346609079397E-2</c:v>
                </c:pt>
                <c:pt idx="66">
                  <c:v>1.2601346609079397E-2</c:v>
                </c:pt>
                <c:pt idx="67">
                  <c:v>1.2601346609079397E-2</c:v>
                </c:pt>
                <c:pt idx="68">
                  <c:v>1.6095542886981007E-2</c:v>
                </c:pt>
                <c:pt idx="69">
                  <c:v>1.6095542886981007E-2</c:v>
                </c:pt>
                <c:pt idx="70">
                  <c:v>1.6134269495602586E-2</c:v>
                </c:pt>
                <c:pt idx="71">
                  <c:v>1.6134269495602586E-2</c:v>
                </c:pt>
                <c:pt idx="72">
                  <c:v>1.6136029795994475E-2</c:v>
                </c:pt>
                <c:pt idx="73">
                  <c:v>1.6136029795994475E-2</c:v>
                </c:pt>
                <c:pt idx="74">
                  <c:v>1.6144831297953924E-2</c:v>
                </c:pt>
                <c:pt idx="75">
                  <c:v>1.6144831297953924E-2</c:v>
                </c:pt>
                <c:pt idx="76">
                  <c:v>1.6236366918332204E-2</c:v>
                </c:pt>
                <c:pt idx="77">
                  <c:v>1.6236366918332204E-2</c:v>
                </c:pt>
                <c:pt idx="78">
                  <c:v>1.6246928720683541E-2</c:v>
                </c:pt>
                <c:pt idx="79">
                  <c:v>1.6246928720683541E-2</c:v>
                </c:pt>
                <c:pt idx="80">
                  <c:v>1.625573022264299E-2</c:v>
                </c:pt>
                <c:pt idx="81">
                  <c:v>1.625573022264299E-2</c:v>
                </c:pt>
                <c:pt idx="82">
                  <c:v>1.6266292024994335E-2</c:v>
                </c:pt>
                <c:pt idx="83">
                  <c:v>1.6266292024994335E-2</c:v>
                </c:pt>
                <c:pt idx="84">
                  <c:v>1.6296217131656465E-2</c:v>
                </c:pt>
                <c:pt idx="85">
                  <c:v>1.6296217131656465E-2</c:v>
                </c:pt>
                <c:pt idx="86">
                  <c:v>1.6306778934007803E-2</c:v>
                </c:pt>
                <c:pt idx="87">
                  <c:v>1.6306778934007803E-2</c:v>
                </c:pt>
                <c:pt idx="88">
                  <c:v>1.6417677858696869E-2</c:v>
                </c:pt>
                <c:pt idx="89">
                  <c:v>1.6417677858696869E-2</c:v>
                </c:pt>
                <c:pt idx="90">
                  <c:v>1.9114458059072317E-2</c:v>
                </c:pt>
                <c:pt idx="91">
                  <c:v>1.9116218359464213E-2</c:v>
                </c:pt>
                <c:pt idx="92">
                  <c:v>2.9880455255871428E-2</c:v>
                </c:pt>
                <c:pt idx="93">
                  <c:v>3.7291319905728246E-2</c:v>
                </c:pt>
                <c:pt idx="94">
                  <c:v>2.3080414842000442E-2</c:v>
                </c:pt>
                <c:pt idx="95">
                  <c:v>2.3110339948662573E-2</c:v>
                </c:pt>
                <c:pt idx="96">
                  <c:v>2.3112100249054461E-2</c:v>
                </c:pt>
                <c:pt idx="97">
                  <c:v>2.312090175101391E-2</c:v>
                </c:pt>
                <c:pt idx="98">
                  <c:v>2.3122662051405798E-2</c:v>
                </c:pt>
                <c:pt idx="99">
                  <c:v>2.9880455255871428E-2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F5-49E6-BE56-69E1C5A9C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83576"/>
        <c:axId val="1"/>
      </c:scatterChart>
      <c:valAx>
        <c:axId val="71818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1857818231437"/>
              <c:y val="0.770925356891364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291330556157538E-2"/>
              <c:y val="0.3467617310031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8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452599388379203E-3"/>
          <c:y val="0.89024518276678821"/>
          <c:w val="0.9892980808591586"/>
          <c:h val="7.92682926829267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16</xdr:col>
      <xdr:colOff>638175</xdr:colOff>
      <xdr:row>18</xdr:row>
      <xdr:rowOff>47625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3CDEE65-345F-A69C-9C91-7B1621684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131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160.pdf" TargetMode="External"/><Relationship Id="rId6" Type="http://schemas.openxmlformats.org/officeDocument/2006/relationships/hyperlink" Target="http://www.bav-astro.de/sfs/BAVM_link.php?BAVMnr=231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109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52</v>
      </c>
    </row>
    <row r="2" spans="1:6">
      <c r="A2" t="s">
        <v>24</v>
      </c>
      <c r="B2" t="s">
        <v>39</v>
      </c>
      <c r="C2" s="3"/>
      <c r="D2" s="3"/>
    </row>
    <row r="3" spans="1:6" ht="13.5" thickBot="1"/>
    <row r="4" spans="1:6" ht="14.25" thickTop="1" thickBot="1">
      <c r="A4" s="5" t="s">
        <v>1</v>
      </c>
      <c r="C4" s="8" t="s">
        <v>28</v>
      </c>
      <c r="D4" s="9" t="s">
        <v>28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2</v>
      </c>
    </row>
    <row r="7" spans="1:6">
      <c r="A7" t="s">
        <v>3</v>
      </c>
      <c r="C7">
        <v>52690.511599999998</v>
      </c>
      <c r="D7" s="27" t="s">
        <v>37</v>
      </c>
    </row>
    <row r="8" spans="1:6">
      <c r="A8" t="s">
        <v>4</v>
      </c>
      <c r="C8">
        <v>0.34870499999999999</v>
      </c>
      <c r="D8" s="27" t="s">
        <v>38</v>
      </c>
      <c r="E8" s="40" t="s">
        <v>55</v>
      </c>
    </row>
    <row r="9" spans="1:6">
      <c r="A9" s="32" t="s">
        <v>42</v>
      </c>
      <c r="B9" s="33">
        <v>61</v>
      </c>
      <c r="C9" s="30" t="str">
        <f>"F"&amp;B9</f>
        <v>F61</v>
      </c>
      <c r="D9" s="31" t="str">
        <f>"G"&amp;B9</f>
        <v>G61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9">
        <f ca="1">INTERCEPT(INDIRECT($D$9):G992,INDIRECT($C$9):F992)</f>
        <v>-2.8276349091389694E-2</v>
      </c>
      <c r="D11" s="3"/>
      <c r="E11" s="12"/>
    </row>
    <row r="12" spans="1:6">
      <c r="A12" s="12" t="s">
        <v>17</v>
      </c>
      <c r="B12" s="12"/>
      <c r="C12" s="29">
        <f ca="1">SLOPE(INDIRECT($D$9):G992,INDIRECT($C$9):F992)</f>
        <v>3.5206007837799579E-6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59184.830811319902</v>
      </c>
      <c r="E15" s="16" t="s">
        <v>47</v>
      </c>
      <c r="F15" s="13">
        <v>1</v>
      </c>
    </row>
    <row r="16" spans="1:6">
      <c r="A16" s="18" t="s">
        <v>5</v>
      </c>
      <c r="B16" s="12"/>
      <c r="C16" s="19">
        <f ca="1">+C8+C12</f>
        <v>0.34870852060078378</v>
      </c>
      <c r="E16" s="16" t="s">
        <v>32</v>
      </c>
      <c r="F16" s="17">
        <f ca="1">NOW()+15018.5+$C$5/24</f>
        <v>59958.754305439812</v>
      </c>
    </row>
    <row r="17" spans="1:17" ht="13.5" thickBot="1">
      <c r="A17" s="16" t="s">
        <v>29</v>
      </c>
      <c r="B17" s="12"/>
      <c r="C17" s="12">
        <f>COUNT(C21:C2191)</f>
        <v>100</v>
      </c>
      <c r="E17" s="16" t="s">
        <v>48</v>
      </c>
      <c r="F17" s="17">
        <f ca="1">ROUND(2*(F16-$C$7)/$C$8,0)/2+F15</f>
        <v>20844.5</v>
      </c>
    </row>
    <row r="18" spans="1:17" ht="14.25" thickTop="1" thickBot="1">
      <c r="A18" s="18" t="s">
        <v>6</v>
      </c>
      <c r="B18" s="12"/>
      <c r="C18" s="21">
        <f ca="1">+C15</f>
        <v>59184.830811319902</v>
      </c>
      <c r="D18" s="22">
        <f ca="1">+C16</f>
        <v>0.34870852060078378</v>
      </c>
      <c r="E18" s="16" t="s">
        <v>33</v>
      </c>
      <c r="F18" s="31">
        <f ca="1">ROUND(2*(F16-$C$15)/$C$16,0)/2+F15</f>
        <v>2220.5</v>
      </c>
    </row>
    <row r="19" spans="1:17" ht="13.5" thickTop="1">
      <c r="E19" s="16" t="s">
        <v>34</v>
      </c>
      <c r="F19" s="20">
        <f ca="1">+$C$15+$C$16*F18-15018.5-$C$5/24</f>
        <v>44941.033914647276</v>
      </c>
    </row>
    <row r="20" spans="1:17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64</v>
      </c>
      <c r="I20" s="7" t="s">
        <v>67</v>
      </c>
      <c r="J20" s="7" t="s">
        <v>61</v>
      </c>
      <c r="K20" s="7" t="s">
        <v>59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>
      <c r="A21" s="23" t="s">
        <v>35</v>
      </c>
      <c r="B21" s="24" t="s">
        <v>36</v>
      </c>
      <c r="C21" s="25">
        <v>52359.4159</v>
      </c>
      <c r="D21" s="25">
        <v>6.8999999999999999E-3</v>
      </c>
      <c r="E21">
        <f t="shared" ref="E21:E52" si="0">+(C21-C$7)/C$8</f>
        <v>-949.50086749544187</v>
      </c>
      <c r="F21">
        <f t="shared" ref="F21:F52" si="1">ROUND(2*E21,0)/2</f>
        <v>-949.5</v>
      </c>
      <c r="G21">
        <f t="shared" ref="G21:G53" si="2">+C21-(C$7+F21*C$8)</f>
        <v>-3.0249999690568075E-4</v>
      </c>
      <c r="J21">
        <f t="shared" ref="J21:J59" si="3">+G21</f>
        <v>-3.0249999690568075E-4</v>
      </c>
      <c r="Q21" s="2">
        <f t="shared" ref="Q21:Q52" si="4">+C21-15018.5</f>
        <v>37340.9159</v>
      </c>
    </row>
    <row r="22" spans="1:17">
      <c r="A22" s="23" t="s">
        <v>35</v>
      </c>
      <c r="B22" s="24" t="s">
        <v>36</v>
      </c>
      <c r="C22" s="25">
        <v>52690.339200000002</v>
      </c>
      <c r="D22" s="25">
        <v>1E-3</v>
      </c>
      <c r="E22">
        <f t="shared" si="0"/>
        <v>-0.49440071119092738</v>
      </c>
      <c r="F22">
        <f t="shared" si="1"/>
        <v>-0.5</v>
      </c>
      <c r="G22">
        <f t="shared" si="2"/>
        <v>1.9525000025168993E-3</v>
      </c>
      <c r="J22">
        <f t="shared" si="3"/>
        <v>1.9525000025168993E-3</v>
      </c>
      <c r="Q22" s="2">
        <f t="shared" si="4"/>
        <v>37671.839200000002</v>
      </c>
    </row>
    <row r="23" spans="1:17">
      <c r="A23" s="23" t="s">
        <v>35</v>
      </c>
      <c r="B23" s="26"/>
      <c r="C23" s="25">
        <v>52690.511599999998</v>
      </c>
      <c r="D23" s="25">
        <v>1.1000000000000001E-3</v>
      </c>
      <c r="E23">
        <f t="shared" si="0"/>
        <v>0</v>
      </c>
      <c r="F23">
        <f t="shared" si="1"/>
        <v>0</v>
      </c>
      <c r="G23">
        <f t="shared" si="2"/>
        <v>0</v>
      </c>
      <c r="J23">
        <f t="shared" si="3"/>
        <v>0</v>
      </c>
      <c r="Q23" s="2">
        <f t="shared" si="4"/>
        <v>37672.011599999998</v>
      </c>
    </row>
    <row r="24" spans="1:17">
      <c r="A24" s="23" t="s">
        <v>35</v>
      </c>
      <c r="B24" s="24" t="s">
        <v>36</v>
      </c>
      <c r="C24" s="25">
        <v>52691.384700000002</v>
      </c>
      <c r="D24" s="25">
        <v>2.0000000000000001E-4</v>
      </c>
      <c r="E24">
        <f t="shared" si="0"/>
        <v>2.5038356203792382</v>
      </c>
      <c r="F24">
        <f t="shared" si="1"/>
        <v>2.5</v>
      </c>
      <c r="G24">
        <f t="shared" si="2"/>
        <v>1.3375000053201802E-3</v>
      </c>
      <c r="J24">
        <f t="shared" si="3"/>
        <v>1.3375000053201802E-3</v>
      </c>
      <c r="Q24" s="2">
        <f t="shared" si="4"/>
        <v>37672.884700000002</v>
      </c>
    </row>
    <row r="25" spans="1:17">
      <c r="A25" s="23" t="s">
        <v>35</v>
      </c>
      <c r="B25" s="26"/>
      <c r="C25" s="25">
        <v>52692.257599999997</v>
      </c>
      <c r="D25" s="25">
        <v>3.7000000000000002E-3</v>
      </c>
      <c r="E25">
        <f t="shared" si="0"/>
        <v>5.0070976900221824</v>
      </c>
      <c r="F25">
        <f t="shared" si="1"/>
        <v>5</v>
      </c>
      <c r="G25">
        <f t="shared" si="2"/>
        <v>2.4750000011408702E-3</v>
      </c>
      <c r="J25">
        <f t="shared" si="3"/>
        <v>2.4750000011408702E-3</v>
      </c>
      <c r="Q25" s="2">
        <f t="shared" si="4"/>
        <v>37673.757599999997</v>
      </c>
    </row>
    <row r="26" spans="1:17">
      <c r="A26" s="23" t="s">
        <v>35</v>
      </c>
      <c r="B26" s="24" t="s">
        <v>36</v>
      </c>
      <c r="C26" s="25">
        <v>52692.430699999997</v>
      </c>
      <c r="D26" s="25">
        <v>2.9999999999999997E-4</v>
      </c>
      <c r="E26">
        <f t="shared" si="0"/>
        <v>5.5035058287066771</v>
      </c>
      <c r="F26">
        <f t="shared" si="1"/>
        <v>5.5</v>
      </c>
      <c r="G26">
        <f t="shared" si="2"/>
        <v>1.2225000027683564E-3</v>
      </c>
      <c r="J26">
        <f t="shared" si="3"/>
        <v>1.2225000027683564E-3</v>
      </c>
      <c r="Q26" s="2">
        <f t="shared" si="4"/>
        <v>37673.930699999997</v>
      </c>
    </row>
    <row r="27" spans="1:17">
      <c r="A27" s="23" t="s">
        <v>35</v>
      </c>
      <c r="B27" s="26"/>
      <c r="C27" s="25">
        <v>52694.3485</v>
      </c>
      <c r="D27" s="25">
        <v>5.9999999999999995E-4</v>
      </c>
      <c r="E27">
        <f t="shared" si="0"/>
        <v>11.003283577815232</v>
      </c>
      <c r="F27">
        <f t="shared" si="1"/>
        <v>11</v>
      </c>
      <c r="G27">
        <f t="shared" si="2"/>
        <v>1.1450000019976869E-3</v>
      </c>
      <c r="J27">
        <f t="shared" si="3"/>
        <v>1.1450000019976869E-3</v>
      </c>
      <c r="Q27" s="2">
        <f t="shared" si="4"/>
        <v>37675.8485</v>
      </c>
    </row>
    <row r="28" spans="1:17">
      <c r="A28" s="23" t="s">
        <v>35</v>
      </c>
      <c r="B28" s="24" t="s">
        <v>36</v>
      </c>
      <c r="C28" s="25">
        <v>52694.523399999998</v>
      </c>
      <c r="D28" s="25">
        <v>5.9999999999999995E-4</v>
      </c>
      <c r="E28">
        <f t="shared" si="0"/>
        <v>11.504853672875988</v>
      </c>
      <c r="F28">
        <f t="shared" si="1"/>
        <v>11.5</v>
      </c>
      <c r="G28">
        <f t="shared" si="2"/>
        <v>1.6925000018090941E-3</v>
      </c>
      <c r="J28">
        <f t="shared" si="3"/>
        <v>1.6925000018090941E-3</v>
      </c>
      <c r="Q28" s="2">
        <f t="shared" si="4"/>
        <v>37676.023399999998</v>
      </c>
    </row>
    <row r="29" spans="1:17">
      <c r="A29" s="23" t="s">
        <v>35</v>
      </c>
      <c r="B29" s="26"/>
      <c r="C29" s="25">
        <v>52697.4853</v>
      </c>
      <c r="D29" s="25">
        <v>8.9999999999999998E-4</v>
      </c>
      <c r="E29">
        <f t="shared" si="0"/>
        <v>19.998852898588439</v>
      </c>
      <c r="F29">
        <f t="shared" si="1"/>
        <v>20</v>
      </c>
      <c r="G29">
        <f t="shared" si="2"/>
        <v>-3.9999999717110768E-4</v>
      </c>
      <c r="J29">
        <f t="shared" si="3"/>
        <v>-3.9999999717110768E-4</v>
      </c>
      <c r="Q29" s="2">
        <f t="shared" si="4"/>
        <v>37678.9853</v>
      </c>
    </row>
    <row r="30" spans="1:17">
      <c r="A30" s="23" t="s">
        <v>35</v>
      </c>
      <c r="B30" s="24" t="s">
        <v>36</v>
      </c>
      <c r="C30" s="25">
        <v>52707.425300000003</v>
      </c>
      <c r="D30" s="25">
        <v>5.0000000000000001E-4</v>
      </c>
      <c r="E30">
        <f t="shared" si="0"/>
        <v>48.504323138482704</v>
      </c>
      <c r="F30">
        <f t="shared" si="1"/>
        <v>48.5</v>
      </c>
      <c r="G30">
        <f t="shared" si="2"/>
        <v>1.5075000046635978E-3</v>
      </c>
      <c r="J30">
        <f t="shared" si="3"/>
        <v>1.5075000046635978E-3</v>
      </c>
      <c r="Q30" s="2">
        <f t="shared" si="4"/>
        <v>37688.925300000003</v>
      </c>
    </row>
    <row r="31" spans="1:17">
      <c r="A31" s="23" t="s">
        <v>35</v>
      </c>
      <c r="B31" s="24" t="s">
        <v>36</v>
      </c>
      <c r="C31" s="25">
        <v>52713.355100000001</v>
      </c>
      <c r="D31" s="25">
        <v>2.0999999999999999E-3</v>
      </c>
      <c r="E31">
        <f t="shared" si="0"/>
        <v>65.509528111161814</v>
      </c>
      <c r="F31">
        <f t="shared" si="1"/>
        <v>65.5</v>
      </c>
      <c r="G31">
        <f t="shared" si="2"/>
        <v>3.3225000006495975E-3</v>
      </c>
      <c r="J31">
        <f t="shared" si="3"/>
        <v>3.3225000006495975E-3</v>
      </c>
      <c r="Q31" s="2">
        <f t="shared" si="4"/>
        <v>37694.855100000001</v>
      </c>
    </row>
    <row r="32" spans="1:17">
      <c r="A32" s="23" t="s">
        <v>35</v>
      </c>
      <c r="B32" s="26"/>
      <c r="C32" s="25">
        <v>52716.317000000003</v>
      </c>
      <c r="D32" s="25">
        <v>2.3999999999999998E-3</v>
      </c>
      <c r="E32">
        <f t="shared" si="0"/>
        <v>74.003527336874257</v>
      </c>
      <c r="F32">
        <f t="shared" si="1"/>
        <v>74</v>
      </c>
      <c r="G32">
        <f t="shared" si="2"/>
        <v>1.2300000016693957E-3</v>
      </c>
      <c r="J32">
        <f t="shared" si="3"/>
        <v>1.2300000016693957E-3</v>
      </c>
      <c r="Q32" s="2">
        <f t="shared" si="4"/>
        <v>37697.817000000003</v>
      </c>
    </row>
    <row r="33" spans="1:17">
      <c r="A33" s="23" t="s">
        <v>35</v>
      </c>
      <c r="B33" s="24" t="s">
        <v>36</v>
      </c>
      <c r="C33" s="25">
        <v>52721.3747</v>
      </c>
      <c r="D33" s="25">
        <v>6.9999999999999999E-4</v>
      </c>
      <c r="E33">
        <f t="shared" si="0"/>
        <v>88.507764442730405</v>
      </c>
      <c r="F33">
        <f t="shared" si="1"/>
        <v>88.5</v>
      </c>
      <c r="G33">
        <f t="shared" si="2"/>
        <v>2.7075000034528784E-3</v>
      </c>
      <c r="J33">
        <f t="shared" si="3"/>
        <v>2.7075000034528784E-3</v>
      </c>
      <c r="Q33" s="2">
        <f t="shared" si="4"/>
        <v>37702.8747</v>
      </c>
    </row>
    <row r="34" spans="1:17">
      <c r="A34" s="23" t="s">
        <v>35</v>
      </c>
      <c r="B34" s="24" t="s">
        <v>36</v>
      </c>
      <c r="C34" s="25">
        <v>52722.421900000001</v>
      </c>
      <c r="D34" s="25">
        <v>1.4E-3</v>
      </c>
      <c r="E34">
        <f t="shared" si="0"/>
        <v>91.510875955329553</v>
      </c>
      <c r="F34">
        <f t="shared" si="1"/>
        <v>91.5</v>
      </c>
      <c r="G34">
        <f t="shared" si="2"/>
        <v>3.7924999996903352E-3</v>
      </c>
      <c r="J34">
        <f t="shared" si="3"/>
        <v>3.7924999996903352E-3</v>
      </c>
      <c r="Q34" s="2">
        <f t="shared" si="4"/>
        <v>37703.921900000001</v>
      </c>
    </row>
    <row r="35" spans="1:17">
      <c r="A35" s="23" t="s">
        <v>35</v>
      </c>
      <c r="B35" s="24" t="s">
        <v>36</v>
      </c>
      <c r="C35" s="25">
        <v>52735.323700000001</v>
      </c>
      <c r="D35" s="25">
        <v>2.8E-3</v>
      </c>
      <c r="E35">
        <f t="shared" si="0"/>
        <v>128.51005864556811</v>
      </c>
      <c r="F35">
        <f t="shared" si="1"/>
        <v>128.5</v>
      </c>
      <c r="G35">
        <f t="shared" si="2"/>
        <v>3.5075000050710514E-3</v>
      </c>
      <c r="J35">
        <f t="shared" si="3"/>
        <v>3.5075000050710514E-3</v>
      </c>
      <c r="Q35" s="2">
        <f t="shared" si="4"/>
        <v>37716.823700000001</v>
      </c>
    </row>
    <row r="36" spans="1:17">
      <c r="A36" s="23" t="s">
        <v>35</v>
      </c>
      <c r="B36" s="26"/>
      <c r="C36" s="25">
        <v>53007.4879</v>
      </c>
      <c r="D36" s="25">
        <v>1.2999999999999999E-3</v>
      </c>
      <c r="E36">
        <f t="shared" si="0"/>
        <v>909.00990808850486</v>
      </c>
      <c r="F36">
        <f t="shared" si="1"/>
        <v>909</v>
      </c>
      <c r="G36">
        <f t="shared" si="2"/>
        <v>3.4550000054878183E-3</v>
      </c>
      <c r="J36">
        <f t="shared" si="3"/>
        <v>3.4550000054878183E-3</v>
      </c>
      <c r="Q36" s="2">
        <f t="shared" si="4"/>
        <v>37988.9879</v>
      </c>
    </row>
    <row r="37" spans="1:17">
      <c r="A37" s="23" t="s">
        <v>35</v>
      </c>
      <c r="B37" s="26"/>
      <c r="C37" s="25">
        <v>53028.411599999999</v>
      </c>
      <c r="D37" s="25">
        <v>1.6999999999999999E-3</v>
      </c>
      <c r="E37">
        <f t="shared" si="0"/>
        <v>969.01392294346647</v>
      </c>
      <c r="F37">
        <f t="shared" si="1"/>
        <v>969</v>
      </c>
      <c r="G37">
        <f t="shared" si="2"/>
        <v>4.854999999224674E-3</v>
      </c>
      <c r="J37">
        <f t="shared" si="3"/>
        <v>4.854999999224674E-3</v>
      </c>
      <c r="Q37" s="2">
        <f t="shared" si="4"/>
        <v>38009.911599999999</v>
      </c>
    </row>
    <row r="38" spans="1:17">
      <c r="A38" s="23" t="s">
        <v>35</v>
      </c>
      <c r="B38" s="24" t="s">
        <v>36</v>
      </c>
      <c r="C38" s="25">
        <v>53055.436600000001</v>
      </c>
      <c r="D38" s="25">
        <v>6.9999999999999999E-4</v>
      </c>
      <c r="E38">
        <f t="shared" si="0"/>
        <v>1046.5149625041308</v>
      </c>
      <c r="F38">
        <f t="shared" si="1"/>
        <v>1046.5</v>
      </c>
      <c r="G38">
        <f t="shared" si="2"/>
        <v>5.2175000018905848E-3</v>
      </c>
      <c r="J38">
        <f t="shared" si="3"/>
        <v>5.2175000018905848E-3</v>
      </c>
      <c r="Q38" s="2">
        <f t="shared" si="4"/>
        <v>38036.936600000001</v>
      </c>
    </row>
    <row r="39" spans="1:17">
      <c r="A39" s="23" t="s">
        <v>35</v>
      </c>
      <c r="B39" s="24" t="s">
        <v>36</v>
      </c>
      <c r="C39" s="25">
        <v>53070.429900000003</v>
      </c>
      <c r="D39" s="25">
        <v>8.9999999999999998E-4</v>
      </c>
      <c r="E39">
        <f t="shared" si="0"/>
        <v>1089.5120517342878</v>
      </c>
      <c r="F39">
        <f t="shared" si="1"/>
        <v>1089.5</v>
      </c>
      <c r="G39">
        <f t="shared" si="2"/>
        <v>4.2025000075227581E-3</v>
      </c>
      <c r="J39">
        <f t="shared" si="3"/>
        <v>4.2025000075227581E-3</v>
      </c>
      <c r="Q39" s="2">
        <f t="shared" si="4"/>
        <v>38051.929900000003</v>
      </c>
    </row>
    <row r="40" spans="1:17">
      <c r="A40" s="23" t="s">
        <v>35</v>
      </c>
      <c r="B40" s="26"/>
      <c r="C40" s="25">
        <v>53088.383099999999</v>
      </c>
      <c r="D40" s="25">
        <v>2.0999999999999999E-3</v>
      </c>
      <c r="E40">
        <f t="shared" si="0"/>
        <v>1140.9974046830448</v>
      </c>
      <c r="F40">
        <f t="shared" si="1"/>
        <v>1141</v>
      </c>
      <c r="G40">
        <f t="shared" si="2"/>
        <v>-9.0500000078463927E-4</v>
      </c>
      <c r="J40">
        <f t="shared" si="3"/>
        <v>-9.0500000078463927E-4</v>
      </c>
      <c r="Q40" s="2">
        <f t="shared" si="4"/>
        <v>38069.883099999999</v>
      </c>
    </row>
    <row r="41" spans="1:17">
      <c r="A41" s="23" t="s">
        <v>35</v>
      </c>
      <c r="B41" s="26"/>
      <c r="C41" s="25">
        <v>53407.450100000002</v>
      </c>
      <c r="D41" s="25">
        <v>1.4E-3</v>
      </c>
      <c r="E41">
        <f t="shared" si="0"/>
        <v>2056.0029251086271</v>
      </c>
      <c r="F41">
        <f t="shared" si="1"/>
        <v>2056</v>
      </c>
      <c r="G41">
        <f t="shared" si="2"/>
        <v>1.0200000033364631E-3</v>
      </c>
      <c r="J41">
        <f t="shared" si="3"/>
        <v>1.0200000033364631E-3</v>
      </c>
      <c r="Q41" s="2">
        <f t="shared" si="4"/>
        <v>38388.950100000002</v>
      </c>
    </row>
    <row r="42" spans="1:17">
      <c r="A42" s="23" t="s">
        <v>35</v>
      </c>
      <c r="B42" s="26"/>
      <c r="C42" s="25">
        <v>53408.4977</v>
      </c>
      <c r="D42" s="25">
        <v>2.0999999999999999E-3</v>
      </c>
      <c r="E42">
        <f t="shared" si="0"/>
        <v>2059.0071837226365</v>
      </c>
      <c r="F42">
        <f t="shared" si="1"/>
        <v>2059</v>
      </c>
      <c r="G42">
        <f t="shared" si="2"/>
        <v>2.5050000040209852E-3</v>
      </c>
      <c r="J42">
        <f t="shared" si="3"/>
        <v>2.5050000040209852E-3</v>
      </c>
      <c r="Q42" s="2">
        <f t="shared" si="4"/>
        <v>38389.9977</v>
      </c>
    </row>
    <row r="43" spans="1:17">
      <c r="A43" s="23" t="s">
        <v>35</v>
      </c>
      <c r="B43" s="24" t="s">
        <v>36</v>
      </c>
      <c r="C43" s="25">
        <v>53410.414199999999</v>
      </c>
      <c r="D43" s="25">
        <v>5.0000000000000001E-4</v>
      </c>
      <c r="E43">
        <f t="shared" si="0"/>
        <v>2064.5032333921258</v>
      </c>
      <c r="F43">
        <f t="shared" si="1"/>
        <v>2064.5</v>
      </c>
      <c r="G43">
        <f t="shared" si="2"/>
        <v>1.12749999971129E-3</v>
      </c>
      <c r="J43">
        <f t="shared" si="3"/>
        <v>1.12749999971129E-3</v>
      </c>
      <c r="Q43" s="2">
        <f t="shared" si="4"/>
        <v>38391.914199999999</v>
      </c>
    </row>
    <row r="44" spans="1:17">
      <c r="A44" s="23" t="s">
        <v>35</v>
      </c>
      <c r="B44" s="24" t="s">
        <v>36</v>
      </c>
      <c r="C44" s="25">
        <v>53410.419399999999</v>
      </c>
      <c r="D44" s="25">
        <v>4.1999999999999997E-3</v>
      </c>
      <c r="E44">
        <f t="shared" si="0"/>
        <v>2064.51814571056</v>
      </c>
      <c r="F44">
        <f t="shared" si="1"/>
        <v>2064.5</v>
      </c>
      <c r="G44">
        <f t="shared" si="2"/>
        <v>6.3274999993154779E-3</v>
      </c>
      <c r="J44">
        <f t="shared" si="3"/>
        <v>6.3274999993154779E-3</v>
      </c>
      <c r="Q44" s="2">
        <f t="shared" si="4"/>
        <v>38391.919399999999</v>
      </c>
    </row>
    <row r="45" spans="1:17">
      <c r="A45" s="23" t="s">
        <v>35</v>
      </c>
      <c r="B45" s="26"/>
      <c r="C45" s="25">
        <v>53760.338600000003</v>
      </c>
      <c r="D45" s="25">
        <v>8.0000000000000004E-4</v>
      </c>
      <c r="E45">
        <f t="shared" si="0"/>
        <v>3068.0001720652267</v>
      </c>
      <c r="F45">
        <f t="shared" si="1"/>
        <v>3068</v>
      </c>
      <c r="G45">
        <f t="shared" si="2"/>
        <v>6.0000005760230124E-5</v>
      </c>
      <c r="J45">
        <f t="shared" si="3"/>
        <v>6.0000005760230124E-5</v>
      </c>
      <c r="Q45" s="2">
        <f t="shared" si="4"/>
        <v>38741.838600000003</v>
      </c>
    </row>
    <row r="46" spans="1:17">
      <c r="A46" s="23" t="s">
        <v>35</v>
      </c>
      <c r="B46" s="24" t="s">
        <v>36</v>
      </c>
      <c r="C46" s="25">
        <v>53760.512000000002</v>
      </c>
      <c r="D46" s="25">
        <v>4.0000000000000002E-4</v>
      </c>
      <c r="E46" s="34">
        <f t="shared" si="0"/>
        <v>3068.4974405299736</v>
      </c>
      <c r="F46">
        <f t="shared" si="1"/>
        <v>3068.5</v>
      </c>
      <c r="G46">
        <f t="shared" si="2"/>
        <v>-8.9249999291496351E-4</v>
      </c>
      <c r="J46">
        <f t="shared" si="3"/>
        <v>-8.9249999291496351E-4</v>
      </c>
      <c r="Q46" s="2">
        <f t="shared" si="4"/>
        <v>38742.012000000002</v>
      </c>
    </row>
    <row r="47" spans="1:17">
      <c r="A47" s="25" t="s">
        <v>40</v>
      </c>
      <c r="B47" s="24" t="s">
        <v>36</v>
      </c>
      <c r="C47" s="25">
        <v>54092.479800000001</v>
      </c>
      <c r="D47" s="25">
        <v>1.5E-3</v>
      </c>
      <c r="E47" s="34">
        <f t="shared" si="0"/>
        <v>4020.4992758922385</v>
      </c>
      <c r="F47">
        <f t="shared" si="1"/>
        <v>4020.5</v>
      </c>
      <c r="G47">
        <f t="shared" si="2"/>
        <v>-2.5249999453080818E-4</v>
      </c>
      <c r="J47">
        <f t="shared" si="3"/>
        <v>-2.5249999453080818E-4</v>
      </c>
      <c r="Q47" s="2">
        <f t="shared" si="4"/>
        <v>39073.979800000001</v>
      </c>
    </row>
    <row r="48" spans="1:17">
      <c r="A48" s="25" t="s">
        <v>40</v>
      </c>
      <c r="B48" s="26" t="s">
        <v>41</v>
      </c>
      <c r="C48" s="25">
        <v>54092.655400000003</v>
      </c>
      <c r="D48" s="25">
        <v>4.7999999999999996E-3</v>
      </c>
      <c r="E48" s="34">
        <f t="shared" si="0"/>
        <v>4021.0028534147928</v>
      </c>
      <c r="F48">
        <f t="shared" si="1"/>
        <v>4021</v>
      </c>
      <c r="G48">
        <f t="shared" si="2"/>
        <v>9.9500000214902684E-4</v>
      </c>
      <c r="J48">
        <f t="shared" si="3"/>
        <v>9.9500000214902684E-4</v>
      </c>
      <c r="Q48" s="2">
        <f t="shared" si="4"/>
        <v>39074.155400000003</v>
      </c>
    </row>
    <row r="49" spans="1:17">
      <c r="A49" s="25" t="s">
        <v>43</v>
      </c>
      <c r="B49" s="24" t="s">
        <v>36</v>
      </c>
      <c r="C49" s="25">
        <v>54454.439100000003</v>
      </c>
      <c r="D49" s="25">
        <v>4.0000000000000002E-4</v>
      </c>
      <c r="E49" s="34">
        <f t="shared" si="0"/>
        <v>5058.5093417071885</v>
      </c>
      <c r="F49">
        <f t="shared" si="1"/>
        <v>5058.5</v>
      </c>
      <c r="G49">
        <f t="shared" si="2"/>
        <v>3.2575000077486038E-3</v>
      </c>
      <c r="J49">
        <f t="shared" si="3"/>
        <v>3.2575000077486038E-3</v>
      </c>
      <c r="Q49" s="2">
        <f t="shared" si="4"/>
        <v>39435.939100000003</v>
      </c>
    </row>
    <row r="50" spans="1:17">
      <c r="A50" s="25" t="s">
        <v>43</v>
      </c>
      <c r="B50" s="24" t="s">
        <v>36</v>
      </c>
      <c r="C50" s="25">
        <v>54505.349300000002</v>
      </c>
      <c r="D50" s="25">
        <v>5.0000000000000001E-4</v>
      </c>
      <c r="E50" s="34">
        <f t="shared" si="0"/>
        <v>5204.507248247096</v>
      </c>
      <c r="F50">
        <f t="shared" si="1"/>
        <v>5204.5</v>
      </c>
      <c r="G50">
        <f t="shared" si="2"/>
        <v>2.5275000007241033E-3</v>
      </c>
      <c r="J50">
        <f t="shared" si="3"/>
        <v>2.5275000007241033E-3</v>
      </c>
      <c r="Q50" s="2">
        <f t="shared" si="4"/>
        <v>39486.849300000002</v>
      </c>
    </row>
    <row r="51" spans="1:17">
      <c r="A51" s="25" t="s">
        <v>43</v>
      </c>
      <c r="B51" s="24" t="s">
        <v>36</v>
      </c>
      <c r="C51" s="25">
        <v>54507.441899999998</v>
      </c>
      <c r="D51" s="25">
        <v>6.9999999999999999E-4</v>
      </c>
      <c r="E51" s="34">
        <f t="shared" si="0"/>
        <v>5210.5083093158973</v>
      </c>
      <c r="F51">
        <f t="shared" si="1"/>
        <v>5210.5</v>
      </c>
      <c r="G51">
        <f t="shared" si="2"/>
        <v>2.8975000022910535E-3</v>
      </c>
      <c r="J51">
        <f t="shared" si="3"/>
        <v>2.8975000022910535E-3</v>
      </c>
      <c r="Q51" s="2">
        <f t="shared" si="4"/>
        <v>39488.941899999998</v>
      </c>
    </row>
    <row r="52" spans="1:17">
      <c r="A52" s="25" t="s">
        <v>43</v>
      </c>
      <c r="B52" s="24" t="s">
        <v>41</v>
      </c>
      <c r="C52" s="25">
        <v>54509.360200000003</v>
      </c>
      <c r="D52" s="25">
        <v>1E-3</v>
      </c>
      <c r="E52" s="34">
        <f t="shared" si="0"/>
        <v>5216.0095209417841</v>
      </c>
      <c r="F52">
        <f t="shared" si="1"/>
        <v>5216</v>
      </c>
      <c r="G52">
        <f t="shared" si="2"/>
        <v>3.3200000034412369E-3</v>
      </c>
      <c r="J52">
        <f t="shared" si="3"/>
        <v>3.3200000034412369E-3</v>
      </c>
      <c r="Q52" s="2">
        <f t="shared" si="4"/>
        <v>39490.860200000003</v>
      </c>
    </row>
    <row r="53" spans="1:17">
      <c r="A53" s="25" t="s">
        <v>43</v>
      </c>
      <c r="B53" s="24" t="s">
        <v>36</v>
      </c>
      <c r="C53" s="25">
        <v>54509.533900000002</v>
      </c>
      <c r="D53" s="25">
        <v>1E-3</v>
      </c>
      <c r="E53" s="34">
        <f t="shared" ref="E53:E84" si="5">+(C53-C$7)/C$8</f>
        <v>5216.5076497325945</v>
      </c>
      <c r="F53">
        <f t="shared" ref="F53:F84" si="6">ROUND(2*E53,0)/2</f>
        <v>5216.5</v>
      </c>
      <c r="G53">
        <f t="shared" si="2"/>
        <v>2.6675000044633634E-3</v>
      </c>
      <c r="J53">
        <f t="shared" si="3"/>
        <v>2.6675000044633634E-3</v>
      </c>
      <c r="Q53" s="2">
        <f t="shared" ref="Q53:Q84" si="7">+C53-15018.5</f>
        <v>39491.033900000002</v>
      </c>
    </row>
    <row r="54" spans="1:17">
      <c r="A54" s="25" t="s">
        <v>43</v>
      </c>
      <c r="B54" s="24" t="s">
        <v>41</v>
      </c>
      <c r="C54" s="25">
        <v>54515.288</v>
      </c>
      <c r="D54" s="25">
        <v>4.0000000000000001E-3</v>
      </c>
      <c r="E54" s="34">
        <f t="shared" si="5"/>
        <v>5233.008990407372</v>
      </c>
      <c r="F54">
        <f t="shared" si="6"/>
        <v>5233</v>
      </c>
      <c r="H54" s="31"/>
      <c r="J54">
        <f t="shared" si="3"/>
        <v>0</v>
      </c>
      <c r="Q54" s="2">
        <f t="shared" si="7"/>
        <v>39496.788</v>
      </c>
    </row>
    <row r="55" spans="1:17">
      <c r="A55" s="25" t="s">
        <v>43</v>
      </c>
      <c r="B55" s="24" t="s">
        <v>36</v>
      </c>
      <c r="C55" s="25">
        <v>54515.462599999999</v>
      </c>
      <c r="D55" s="25">
        <v>4.0000000000000002E-4</v>
      </c>
      <c r="E55" s="34">
        <f t="shared" si="5"/>
        <v>5233.5097001763697</v>
      </c>
      <c r="F55">
        <f t="shared" si="6"/>
        <v>5233.5</v>
      </c>
      <c r="G55">
        <f>+C55-(C$7+F55*C$8)</f>
        <v>3.38249999913387E-3</v>
      </c>
      <c r="J55">
        <f t="shared" si="3"/>
        <v>3.38249999913387E-3</v>
      </c>
      <c r="Q55" s="2">
        <f t="shared" si="7"/>
        <v>39496.962599999999</v>
      </c>
    </row>
    <row r="56" spans="1:17">
      <c r="A56" s="25" t="s">
        <v>43</v>
      </c>
      <c r="B56" s="24" t="s">
        <v>41</v>
      </c>
      <c r="C56" s="25">
        <v>54516.334199999998</v>
      </c>
      <c r="D56" s="25">
        <v>5.0000000000000001E-4</v>
      </c>
      <c r="E56" s="34">
        <f t="shared" si="5"/>
        <v>5236.0092341664149</v>
      </c>
      <c r="F56">
        <f t="shared" si="6"/>
        <v>5236</v>
      </c>
      <c r="G56">
        <f>+C56-(C$7+F56*C$8)</f>
        <v>3.2199999986914918E-3</v>
      </c>
      <c r="J56">
        <f t="shared" si="3"/>
        <v>3.2199999986914918E-3</v>
      </c>
      <c r="Q56" s="2">
        <f t="shared" si="7"/>
        <v>39497.834199999998</v>
      </c>
    </row>
    <row r="57" spans="1:17">
      <c r="A57" s="25" t="s">
        <v>43</v>
      </c>
      <c r="B57" s="24" t="s">
        <v>36</v>
      </c>
      <c r="C57" s="25">
        <v>54516.508999999998</v>
      </c>
      <c r="D57" s="25">
        <v>5.0000000000000001E-4</v>
      </c>
      <c r="E57" s="34">
        <f t="shared" si="5"/>
        <v>5236.5105174861283</v>
      </c>
      <c r="F57">
        <f t="shared" si="6"/>
        <v>5236.5</v>
      </c>
      <c r="G57">
        <f>+C57-(C$7+F57*C$8)</f>
        <v>3.6675000010291114E-3</v>
      </c>
      <c r="J57">
        <f t="shared" si="3"/>
        <v>3.6675000010291114E-3</v>
      </c>
      <c r="Q57" s="2">
        <f t="shared" si="7"/>
        <v>39498.008999999998</v>
      </c>
    </row>
    <row r="58" spans="1:17">
      <c r="A58" s="25" t="s">
        <v>43</v>
      </c>
      <c r="B58" s="24" t="s">
        <v>36</v>
      </c>
      <c r="C58" s="25">
        <v>54520.344799999999</v>
      </c>
      <c r="D58" s="25">
        <v>6.9999999999999999E-4</v>
      </c>
      <c r="E58" s="34">
        <f t="shared" si="5"/>
        <v>5247.51064653504</v>
      </c>
      <c r="F58">
        <f t="shared" si="6"/>
        <v>5247.5</v>
      </c>
      <c r="G58">
        <f>+C58-(C$7+F58*C$8)</f>
        <v>3.7125000017113052E-3</v>
      </c>
      <c r="J58">
        <f t="shared" si="3"/>
        <v>3.7125000017113052E-3</v>
      </c>
      <c r="Q58" s="2">
        <f t="shared" si="7"/>
        <v>39501.844799999999</v>
      </c>
    </row>
    <row r="59" spans="1:17">
      <c r="A59" s="25" t="s">
        <v>43</v>
      </c>
      <c r="B59" s="24" t="s">
        <v>41</v>
      </c>
      <c r="C59" s="25">
        <v>54531.327299999997</v>
      </c>
      <c r="D59" s="25">
        <v>5.0000000000000001E-4</v>
      </c>
      <c r="E59" s="34">
        <f t="shared" si="5"/>
        <v>5279.0057498458564</v>
      </c>
      <c r="F59">
        <f t="shared" si="6"/>
        <v>5279</v>
      </c>
      <c r="G59">
        <f>+C59-(C$7+F59*C$8)</f>
        <v>2.0050000021001324E-3</v>
      </c>
      <c r="J59">
        <f t="shared" si="3"/>
        <v>2.0050000021001324E-3</v>
      </c>
      <c r="Q59" s="2">
        <f t="shared" si="7"/>
        <v>39512.827299999997</v>
      </c>
    </row>
    <row r="60" spans="1:17">
      <c r="A60" s="25" t="s">
        <v>43</v>
      </c>
      <c r="B60" s="24" t="s">
        <v>36</v>
      </c>
      <c r="C60" s="25">
        <v>54531.502999999997</v>
      </c>
      <c r="D60" s="25">
        <v>4.0000000000000001E-3</v>
      </c>
      <c r="E60" s="34">
        <f t="shared" si="5"/>
        <v>5279.509614143758</v>
      </c>
      <c r="F60">
        <f t="shared" si="6"/>
        <v>5279.5</v>
      </c>
      <c r="H60" s="31"/>
      <c r="K60">
        <f>+G60</f>
        <v>0</v>
      </c>
      <c r="Q60" s="2">
        <f t="shared" si="7"/>
        <v>39513.002999999997</v>
      </c>
    </row>
    <row r="61" spans="1:17">
      <c r="A61" s="28" t="s">
        <v>44</v>
      </c>
      <c r="B61" s="34"/>
      <c r="C61" s="25">
        <v>55159.8651637</v>
      </c>
      <c r="D61" s="25">
        <v>5.0000000000000001E-4</v>
      </c>
      <c r="E61" s="34">
        <f t="shared" si="5"/>
        <v>7081.4974368018884</v>
      </c>
      <c r="F61">
        <f t="shared" si="6"/>
        <v>7081.5</v>
      </c>
      <c r="G61">
        <f t="shared" ref="G61:G92" si="8">+C61-(C$7+F61*C$8)</f>
        <v>-8.9379999553784728E-4</v>
      </c>
      <c r="K61">
        <f>+G61</f>
        <v>-8.9379999553784728E-4</v>
      </c>
      <c r="O61">
        <f t="shared" ref="O61:O92" ca="1" si="9">+C$11+C$12*$F61</f>
        <v>-3.3452146410519225E-3</v>
      </c>
      <c r="Q61" s="2">
        <f t="shared" si="7"/>
        <v>40141.3651637</v>
      </c>
    </row>
    <row r="62" spans="1:17">
      <c r="A62" s="35" t="s">
        <v>45</v>
      </c>
      <c r="B62" s="36" t="s">
        <v>41</v>
      </c>
      <c r="C62" s="35">
        <v>55578.312360000004</v>
      </c>
      <c r="D62" s="35">
        <v>2.9999999999999997E-4</v>
      </c>
      <c r="E62" s="34">
        <f t="shared" si="5"/>
        <v>8281.5008674954643</v>
      </c>
      <c r="F62">
        <f t="shared" si="6"/>
        <v>8281.5</v>
      </c>
      <c r="G62">
        <f t="shared" si="8"/>
        <v>3.0250000418163836E-4</v>
      </c>
      <c r="K62">
        <f>+G62</f>
        <v>3.0250000418163836E-4</v>
      </c>
      <c r="O62">
        <f t="shared" ca="1" si="9"/>
        <v>8.795062994840265E-4</v>
      </c>
      <c r="Q62" s="2">
        <f t="shared" si="7"/>
        <v>40559.812360000004</v>
      </c>
    </row>
    <row r="63" spans="1:17">
      <c r="A63" s="44" t="s">
        <v>56</v>
      </c>
      <c r="B63" s="44"/>
      <c r="C63" s="38">
        <v>55578.315699999999</v>
      </c>
      <c r="D63" s="38">
        <v>2.5000000000000001E-3</v>
      </c>
      <c r="E63" s="34">
        <f t="shared" si="5"/>
        <v>8281.5104457922916</v>
      </c>
      <c r="F63">
        <f t="shared" si="6"/>
        <v>8281.5</v>
      </c>
      <c r="G63">
        <f t="shared" si="8"/>
        <v>3.6424999998416752E-3</v>
      </c>
      <c r="J63">
        <f>+G63</f>
        <v>3.6424999998416752E-3</v>
      </c>
      <c r="O63">
        <f t="shared" ca="1" si="9"/>
        <v>8.795062994840265E-4</v>
      </c>
      <c r="Q63" s="2">
        <f t="shared" si="7"/>
        <v>40559.815699999999</v>
      </c>
    </row>
    <row r="64" spans="1:17">
      <c r="A64" s="44" t="s">
        <v>56</v>
      </c>
      <c r="B64" s="44"/>
      <c r="C64" s="38">
        <v>55578.486599999997</v>
      </c>
      <c r="D64" s="38">
        <v>1.5E-3</v>
      </c>
      <c r="E64" s="34">
        <f t="shared" si="5"/>
        <v>8282.0005448731699</v>
      </c>
      <c r="F64">
        <f t="shared" si="6"/>
        <v>8282</v>
      </c>
      <c r="G64">
        <f t="shared" si="8"/>
        <v>1.8999999883817509E-4</v>
      </c>
      <c r="J64">
        <f>+G64</f>
        <v>1.8999999883817509E-4</v>
      </c>
      <c r="O64">
        <f t="shared" ca="1" si="9"/>
        <v>8.8126659987591838E-4</v>
      </c>
      <c r="Q64" s="2">
        <f t="shared" si="7"/>
        <v>40559.986599999997</v>
      </c>
    </row>
    <row r="65" spans="1:17">
      <c r="A65" s="23" t="s">
        <v>49</v>
      </c>
      <c r="B65" s="24" t="s">
        <v>36</v>
      </c>
      <c r="C65" s="25">
        <v>55956.311990000002</v>
      </c>
      <c r="D65" s="25">
        <v>4.0000000000000002E-4</v>
      </c>
      <c r="E65" s="34">
        <f t="shared" si="5"/>
        <v>9365.5106465350491</v>
      </c>
      <c r="F65">
        <f t="shared" si="6"/>
        <v>9365.5</v>
      </c>
      <c r="G65">
        <f t="shared" si="8"/>
        <v>3.7125000017113052E-3</v>
      </c>
      <c r="K65">
        <f>+G65</f>
        <v>3.7125000017113052E-3</v>
      </c>
      <c r="O65">
        <f t="shared" ca="1" si="9"/>
        <v>4.6958375491015017E-3</v>
      </c>
      <c r="Q65" s="2">
        <f t="shared" si="7"/>
        <v>40937.811990000002</v>
      </c>
    </row>
    <row r="66" spans="1:17">
      <c r="A66" s="23" t="s">
        <v>49</v>
      </c>
      <c r="B66" s="24" t="s">
        <v>36</v>
      </c>
      <c r="C66" s="25">
        <v>55956.312689999999</v>
      </c>
      <c r="D66" s="25">
        <v>5.0000000000000001E-4</v>
      </c>
      <c r="E66" s="34">
        <f t="shared" si="5"/>
        <v>9365.5126539625217</v>
      </c>
      <c r="F66">
        <f t="shared" si="6"/>
        <v>9365.5</v>
      </c>
      <c r="G66">
        <f t="shared" si="8"/>
        <v>4.4124999985797331E-3</v>
      </c>
      <c r="K66">
        <f>+G66</f>
        <v>4.4124999985797331E-3</v>
      </c>
      <c r="O66">
        <f t="shared" ca="1" si="9"/>
        <v>4.6958375491015017E-3</v>
      </c>
      <c r="Q66" s="2">
        <f t="shared" si="7"/>
        <v>40937.812689999999</v>
      </c>
    </row>
    <row r="67" spans="1:17">
      <c r="A67" s="23" t="s">
        <v>49</v>
      </c>
      <c r="B67" s="24" t="s">
        <v>36</v>
      </c>
      <c r="C67" s="25">
        <v>55956.313390000003</v>
      </c>
      <c r="D67" s="25">
        <v>1E-3</v>
      </c>
      <c r="E67" s="34">
        <f t="shared" si="5"/>
        <v>9365.5146613900142</v>
      </c>
      <c r="F67">
        <f t="shared" si="6"/>
        <v>9365.5</v>
      </c>
      <c r="G67">
        <f t="shared" si="8"/>
        <v>5.1125000027241185E-3</v>
      </c>
      <c r="K67">
        <f>+G67</f>
        <v>5.1125000027241185E-3</v>
      </c>
      <c r="O67">
        <f t="shared" ca="1" si="9"/>
        <v>4.6958375491015017E-3</v>
      </c>
      <c r="Q67" s="2">
        <f t="shared" si="7"/>
        <v>40937.813390000003</v>
      </c>
    </row>
    <row r="68" spans="1:17">
      <c r="A68" s="25" t="s">
        <v>46</v>
      </c>
      <c r="B68" s="24" t="s">
        <v>41</v>
      </c>
      <c r="C68" s="25">
        <v>55968.691400000003</v>
      </c>
      <c r="D68" s="25">
        <v>5.0000000000000001E-4</v>
      </c>
      <c r="E68" s="34">
        <f t="shared" si="5"/>
        <v>9401.0117434507829</v>
      </c>
      <c r="F68">
        <f t="shared" si="6"/>
        <v>9401</v>
      </c>
      <c r="G68">
        <f t="shared" si="8"/>
        <v>4.0950000038719736E-3</v>
      </c>
      <c r="K68">
        <f>+G68</f>
        <v>4.0950000038719736E-3</v>
      </c>
      <c r="O68">
        <f t="shared" ca="1" si="9"/>
        <v>4.8208188769256893E-3</v>
      </c>
      <c r="Q68" s="2">
        <f t="shared" si="7"/>
        <v>40950.191400000003</v>
      </c>
    </row>
    <row r="69" spans="1:17">
      <c r="A69" s="23" t="s">
        <v>50</v>
      </c>
      <c r="B69" s="24" t="s">
        <v>36</v>
      </c>
      <c r="C69" s="25">
        <v>56001.294900000001</v>
      </c>
      <c r="D69" s="37" t="s">
        <v>14</v>
      </c>
      <c r="E69" s="34">
        <f t="shared" si="5"/>
        <v>9494.5105461636704</v>
      </c>
      <c r="F69">
        <f t="shared" si="6"/>
        <v>9494.5</v>
      </c>
      <c r="G69">
        <f t="shared" si="8"/>
        <v>3.677500004414469E-3</v>
      </c>
      <c r="J69">
        <f>+G69</f>
        <v>3.677500004414469E-3</v>
      </c>
      <c r="O69">
        <f t="shared" ca="1" si="9"/>
        <v>5.1499950502091191E-3</v>
      </c>
      <c r="Q69" s="2">
        <f t="shared" si="7"/>
        <v>40982.794900000001</v>
      </c>
    </row>
    <row r="70" spans="1:17">
      <c r="A70" s="23" t="s">
        <v>50</v>
      </c>
      <c r="B70" s="24" t="s">
        <v>41</v>
      </c>
      <c r="C70" s="25">
        <v>56001.469400000002</v>
      </c>
      <c r="D70" s="25">
        <v>5.0000000000000001E-4</v>
      </c>
      <c r="E70" s="34">
        <f t="shared" si="5"/>
        <v>9495.0109691573216</v>
      </c>
      <c r="F70">
        <f t="shared" si="6"/>
        <v>9495</v>
      </c>
      <c r="G70">
        <f t="shared" si="8"/>
        <v>3.8250000070547685E-3</v>
      </c>
      <c r="J70">
        <f>+G70</f>
        <v>3.8250000070547685E-3</v>
      </c>
      <c r="O70">
        <f t="shared" ca="1" si="9"/>
        <v>5.1517553506010075E-3</v>
      </c>
      <c r="Q70" s="2">
        <f t="shared" si="7"/>
        <v>40982.969400000002</v>
      </c>
    </row>
    <row r="71" spans="1:17">
      <c r="A71" s="23" t="s">
        <v>50</v>
      </c>
      <c r="B71" s="24" t="s">
        <v>36</v>
      </c>
      <c r="C71" s="25">
        <v>56002.345300000001</v>
      </c>
      <c r="D71" s="25">
        <v>5.9999999999999995E-4</v>
      </c>
      <c r="E71" s="34">
        <f t="shared" si="5"/>
        <v>9497.5228344876123</v>
      </c>
      <c r="F71">
        <f t="shared" si="6"/>
        <v>9497.5</v>
      </c>
      <c r="G71">
        <f t="shared" si="8"/>
        <v>7.9624999998486601E-3</v>
      </c>
      <c r="J71">
        <f>+G71</f>
        <v>7.9624999998486601E-3</v>
      </c>
      <c r="O71">
        <f t="shared" ca="1" si="9"/>
        <v>5.1605568525604564E-3</v>
      </c>
      <c r="Q71" s="2">
        <f t="shared" si="7"/>
        <v>40983.845300000001</v>
      </c>
    </row>
    <row r="72" spans="1:17">
      <c r="A72" s="23" t="s">
        <v>49</v>
      </c>
      <c r="B72" s="24" t="s">
        <v>41</v>
      </c>
      <c r="C72" s="25">
        <v>56319.492039999997</v>
      </c>
      <c r="D72" s="25">
        <v>2.0000000000000001E-4</v>
      </c>
      <c r="E72" s="34">
        <f t="shared" si="5"/>
        <v>10407.021522490355</v>
      </c>
      <c r="F72">
        <f t="shared" si="6"/>
        <v>10407</v>
      </c>
      <c r="G72">
        <f t="shared" si="8"/>
        <v>7.5050000014016405E-3</v>
      </c>
      <c r="K72">
        <f>+G72</f>
        <v>7.5050000014016405E-3</v>
      </c>
      <c r="O72">
        <f t="shared" ca="1" si="9"/>
        <v>8.3625432654083273E-3</v>
      </c>
      <c r="Q72" s="2">
        <f t="shared" si="7"/>
        <v>41300.992039999997</v>
      </c>
    </row>
    <row r="73" spans="1:17">
      <c r="A73" s="23" t="s">
        <v>49</v>
      </c>
      <c r="B73" s="24" t="s">
        <v>41</v>
      </c>
      <c r="C73" s="25">
        <v>56319.49222</v>
      </c>
      <c r="D73" s="25">
        <v>2.9999999999999997E-4</v>
      </c>
      <c r="E73" s="34">
        <f t="shared" si="5"/>
        <v>10407.022038686002</v>
      </c>
      <c r="F73">
        <f t="shared" si="6"/>
        <v>10407</v>
      </c>
      <c r="G73">
        <f t="shared" si="8"/>
        <v>7.6850000041304156E-3</v>
      </c>
      <c r="K73">
        <f>+G73</f>
        <v>7.6850000041304156E-3</v>
      </c>
      <c r="O73">
        <f t="shared" ca="1" si="9"/>
        <v>8.3625432654083273E-3</v>
      </c>
      <c r="Q73" s="2">
        <f t="shared" si="7"/>
        <v>41300.99222</v>
      </c>
    </row>
    <row r="74" spans="1:17">
      <c r="A74" s="23" t="s">
        <v>49</v>
      </c>
      <c r="B74" s="24" t="s">
        <v>41</v>
      </c>
      <c r="C74" s="25">
        <v>56319.492299999998</v>
      </c>
      <c r="D74" s="25">
        <v>2.0000000000000001E-4</v>
      </c>
      <c r="E74" s="34">
        <f t="shared" si="5"/>
        <v>10407.022268106279</v>
      </c>
      <c r="F74">
        <f t="shared" si="6"/>
        <v>10407</v>
      </c>
      <c r="G74">
        <f t="shared" si="8"/>
        <v>7.7650000021094456E-3</v>
      </c>
      <c r="K74">
        <f>+G74</f>
        <v>7.7650000021094456E-3</v>
      </c>
      <c r="O74">
        <f t="shared" ca="1" si="9"/>
        <v>8.3625432654083273E-3</v>
      </c>
      <c r="Q74" s="2">
        <f t="shared" si="7"/>
        <v>41300.992299999998</v>
      </c>
    </row>
    <row r="75" spans="1:17">
      <c r="A75" s="37" t="s">
        <v>51</v>
      </c>
      <c r="B75" s="26" t="s">
        <v>41</v>
      </c>
      <c r="C75" s="25">
        <v>56643.441899999998</v>
      </c>
      <c r="D75" s="39">
        <v>2.7000000000000001E-3</v>
      </c>
      <c r="E75" s="34">
        <f t="shared" si="5"/>
        <v>11336.029881991943</v>
      </c>
      <c r="F75">
        <f t="shared" si="6"/>
        <v>11336</v>
      </c>
      <c r="G75">
        <f t="shared" si="8"/>
        <v>1.0419999998703133E-2</v>
      </c>
      <c r="J75">
        <f>+G75</f>
        <v>1.0419999998703133E-2</v>
      </c>
      <c r="O75">
        <f t="shared" ca="1" si="9"/>
        <v>1.1633181393539908E-2</v>
      </c>
      <c r="Q75" s="2">
        <f t="shared" si="7"/>
        <v>41624.941899999998</v>
      </c>
    </row>
    <row r="76" spans="1:17">
      <c r="A76" s="37" t="s">
        <v>51</v>
      </c>
      <c r="B76" s="26" t="s">
        <v>41</v>
      </c>
      <c r="C76" s="25">
        <v>56643.617200000001</v>
      </c>
      <c r="D76" s="39">
        <v>2.7000000000000001E-3</v>
      </c>
      <c r="E76" s="34">
        <f t="shared" si="5"/>
        <v>11336.532599188433</v>
      </c>
      <c r="F76">
        <f t="shared" si="6"/>
        <v>11336.5</v>
      </c>
      <c r="G76">
        <f t="shared" si="8"/>
        <v>1.1367500002961606E-2</v>
      </c>
      <c r="J76">
        <f>+G76</f>
        <v>1.1367500002961606E-2</v>
      </c>
      <c r="O76">
        <f t="shared" ca="1" si="9"/>
        <v>1.1634941693931797E-2</v>
      </c>
      <c r="Q76" s="2">
        <f t="shared" si="7"/>
        <v>41625.117200000001</v>
      </c>
    </row>
    <row r="77" spans="1:17">
      <c r="A77" s="28" t="s">
        <v>53</v>
      </c>
      <c r="B77" s="34"/>
      <c r="C77" s="25">
        <v>56693.65568441691</v>
      </c>
      <c r="D77" s="25">
        <v>2.9999999999999997E-4</v>
      </c>
      <c r="E77" s="34">
        <f t="shared" si="5"/>
        <v>11480.030640274479</v>
      </c>
      <c r="F77">
        <f t="shared" si="6"/>
        <v>11480</v>
      </c>
      <c r="G77">
        <f t="shared" si="8"/>
        <v>1.0684416913136374E-2</v>
      </c>
      <c r="K77">
        <f t="shared" ref="K77:K112" si="10">+G77</f>
        <v>1.0684416913136374E-2</v>
      </c>
      <c r="O77">
        <f t="shared" ca="1" si="9"/>
        <v>1.2140147906404219E-2</v>
      </c>
      <c r="Q77" s="2">
        <f t="shared" si="7"/>
        <v>41675.15568441691</v>
      </c>
    </row>
    <row r="78" spans="1:17">
      <c r="A78" s="41" t="s">
        <v>54</v>
      </c>
      <c r="B78" s="42" t="s">
        <v>41</v>
      </c>
      <c r="C78" s="43">
        <v>56694.357040000003</v>
      </c>
      <c r="D78" s="41">
        <v>5.0000000000000001E-4</v>
      </c>
      <c r="E78" s="34">
        <f t="shared" si="5"/>
        <v>11482.041955234381</v>
      </c>
      <c r="F78">
        <f t="shared" si="6"/>
        <v>11482</v>
      </c>
      <c r="G78">
        <f t="shared" si="8"/>
        <v>1.4630000005126931E-2</v>
      </c>
      <c r="K78">
        <f t="shared" si="10"/>
        <v>1.4630000005126931E-2</v>
      </c>
      <c r="O78">
        <f t="shared" ca="1" si="9"/>
        <v>1.214718910797178E-2</v>
      </c>
      <c r="Q78" s="2">
        <f t="shared" si="7"/>
        <v>41675.857040000003</v>
      </c>
    </row>
    <row r="79" spans="1:17">
      <c r="A79" s="41" t="s">
        <v>54</v>
      </c>
      <c r="B79" s="42" t="s">
        <v>41</v>
      </c>
      <c r="C79" s="43">
        <v>56703.420259999999</v>
      </c>
      <c r="D79" s="41">
        <v>2.9999999999999997E-4</v>
      </c>
      <c r="E79" s="34">
        <f t="shared" si="5"/>
        <v>11508.033036520845</v>
      </c>
      <c r="F79">
        <f t="shared" si="6"/>
        <v>11508</v>
      </c>
      <c r="G79">
        <f t="shared" si="8"/>
        <v>1.1520000000018626E-2</v>
      </c>
      <c r="K79">
        <f t="shared" si="10"/>
        <v>1.1520000000018626E-2</v>
      </c>
      <c r="O79">
        <f t="shared" ca="1" si="9"/>
        <v>1.223872472835006E-2</v>
      </c>
      <c r="Q79" s="2">
        <f t="shared" si="7"/>
        <v>41684.920259999999</v>
      </c>
    </row>
    <row r="80" spans="1:17">
      <c r="A80" s="41" t="s">
        <v>54</v>
      </c>
      <c r="B80" s="42" t="s">
        <v>41</v>
      </c>
      <c r="C80" s="43">
        <v>56703.421040000001</v>
      </c>
      <c r="D80" s="41">
        <v>1E-4</v>
      </c>
      <c r="E80" s="34">
        <f t="shared" si="5"/>
        <v>11508.035273368616</v>
      </c>
      <c r="F80">
        <f t="shared" si="6"/>
        <v>11508</v>
      </c>
      <c r="G80">
        <f t="shared" si="8"/>
        <v>1.2300000002142042E-2</v>
      </c>
      <c r="K80">
        <f t="shared" si="10"/>
        <v>1.2300000002142042E-2</v>
      </c>
      <c r="O80">
        <f t="shared" ca="1" si="9"/>
        <v>1.223872472835006E-2</v>
      </c>
      <c r="Q80" s="2">
        <f t="shared" si="7"/>
        <v>41684.921040000001</v>
      </c>
    </row>
    <row r="81" spans="1:17">
      <c r="A81" s="41" t="s">
        <v>54</v>
      </c>
      <c r="B81" s="42" t="s">
        <v>41</v>
      </c>
      <c r="C81" s="43">
        <v>56709.348890000001</v>
      </c>
      <c r="D81" s="41">
        <v>1E-4</v>
      </c>
      <c r="E81" s="34">
        <f t="shared" si="5"/>
        <v>11525.034886221887</v>
      </c>
      <c r="F81">
        <f t="shared" si="6"/>
        <v>11525</v>
      </c>
      <c r="G81">
        <f t="shared" si="8"/>
        <v>1.2165000000095461E-2</v>
      </c>
      <c r="K81">
        <f t="shared" si="10"/>
        <v>1.2165000000095461E-2</v>
      </c>
      <c r="O81">
        <f t="shared" ca="1" si="9"/>
        <v>1.2298574941674321E-2</v>
      </c>
      <c r="Q81" s="2">
        <f t="shared" si="7"/>
        <v>41690.848890000001</v>
      </c>
    </row>
    <row r="82" spans="1:17">
      <c r="A82" s="41" t="s">
        <v>54</v>
      </c>
      <c r="B82" s="42" t="s">
        <v>41</v>
      </c>
      <c r="C82" s="43">
        <v>56709.34893</v>
      </c>
      <c r="D82" s="41">
        <v>2.0000000000000001E-4</v>
      </c>
      <c r="E82" s="34">
        <f t="shared" si="5"/>
        <v>11525.035000932026</v>
      </c>
      <c r="F82">
        <f t="shared" si="6"/>
        <v>11525</v>
      </c>
      <c r="G82">
        <f t="shared" si="8"/>
        <v>1.2204999999084976E-2</v>
      </c>
      <c r="K82">
        <f t="shared" si="10"/>
        <v>1.2204999999084976E-2</v>
      </c>
      <c r="O82">
        <f t="shared" ca="1" si="9"/>
        <v>1.2298574941674321E-2</v>
      </c>
      <c r="Q82" s="2">
        <f t="shared" si="7"/>
        <v>41690.84893</v>
      </c>
    </row>
    <row r="83" spans="1:17">
      <c r="A83" s="41" t="s">
        <v>54</v>
      </c>
      <c r="B83" s="42" t="s">
        <v>36</v>
      </c>
      <c r="C83" s="43">
        <v>56729.396820000002</v>
      </c>
      <c r="D83" s="41">
        <v>2.9999999999999997E-4</v>
      </c>
      <c r="E83" s="34">
        <f t="shared" si="5"/>
        <v>11582.527408554521</v>
      </c>
      <c r="F83">
        <f t="shared" si="6"/>
        <v>11582.5</v>
      </c>
      <c r="G83">
        <f t="shared" si="8"/>
        <v>9.5575000013923272E-3</v>
      </c>
      <c r="K83">
        <f t="shared" si="10"/>
        <v>9.5575000013923272E-3</v>
      </c>
      <c r="O83">
        <f t="shared" ca="1" si="9"/>
        <v>1.2501009486741668E-2</v>
      </c>
      <c r="Q83" s="2">
        <f t="shared" si="7"/>
        <v>41710.896820000002</v>
      </c>
    </row>
    <row r="84" spans="1:17">
      <c r="A84" s="41" t="s">
        <v>54</v>
      </c>
      <c r="B84" s="42" t="s">
        <v>36</v>
      </c>
      <c r="C84" s="43">
        <v>56729.397510000003</v>
      </c>
      <c r="D84" s="41">
        <v>2.9999999999999997E-4</v>
      </c>
      <c r="E84" s="34">
        <f t="shared" si="5"/>
        <v>11582.529387304468</v>
      </c>
      <c r="F84">
        <f t="shared" si="6"/>
        <v>11582.5</v>
      </c>
      <c r="G84">
        <f t="shared" si="8"/>
        <v>1.0247500002151355E-2</v>
      </c>
      <c r="K84">
        <f t="shared" si="10"/>
        <v>1.0247500002151355E-2</v>
      </c>
      <c r="O84">
        <f t="shared" ca="1" si="9"/>
        <v>1.2501009486741668E-2</v>
      </c>
      <c r="Q84" s="2">
        <f t="shared" si="7"/>
        <v>41710.897510000003</v>
      </c>
    </row>
    <row r="85" spans="1:17">
      <c r="A85" s="41" t="s">
        <v>54</v>
      </c>
      <c r="B85" s="42" t="s">
        <v>36</v>
      </c>
      <c r="C85" s="43">
        <v>56729.39759</v>
      </c>
      <c r="D85" s="41">
        <v>5.0000000000000001E-4</v>
      </c>
      <c r="E85" s="34">
        <f t="shared" ref="E85:E112" si="11">+(C85-C$7)/C$8</f>
        <v>11582.529616724747</v>
      </c>
      <c r="F85">
        <f t="shared" ref="F85:F114" si="12">ROUND(2*E85,0)/2</f>
        <v>11582.5</v>
      </c>
      <c r="G85">
        <f t="shared" si="8"/>
        <v>1.0327500000130385E-2</v>
      </c>
      <c r="K85">
        <f t="shared" si="10"/>
        <v>1.0327500000130385E-2</v>
      </c>
      <c r="O85">
        <f t="shared" ca="1" si="9"/>
        <v>1.2501009486741668E-2</v>
      </c>
      <c r="Q85" s="2">
        <f t="shared" ref="Q85:Q112" si="13">+C85-15018.5</f>
        <v>41710.89759</v>
      </c>
    </row>
    <row r="86" spans="1:17">
      <c r="A86" s="41" t="s">
        <v>54</v>
      </c>
      <c r="B86" s="42" t="s">
        <v>41</v>
      </c>
      <c r="C86" s="43">
        <v>56739.338510000001</v>
      </c>
      <c r="D86" s="41">
        <v>5.0000000000000001E-4</v>
      </c>
      <c r="E86" s="34">
        <f t="shared" si="11"/>
        <v>11611.037725297898</v>
      </c>
      <c r="F86">
        <f t="shared" si="12"/>
        <v>11611</v>
      </c>
      <c r="G86">
        <f t="shared" si="8"/>
        <v>1.3155000000551809E-2</v>
      </c>
      <c r="K86">
        <f t="shared" si="10"/>
        <v>1.3155000000551809E-2</v>
      </c>
      <c r="O86">
        <f t="shared" ca="1" si="9"/>
        <v>1.2601346609079397E-2</v>
      </c>
      <c r="Q86" s="2">
        <f t="shared" si="13"/>
        <v>41720.838510000001</v>
      </c>
    </row>
    <row r="87" spans="1:17">
      <c r="A87" s="41" t="s">
        <v>54</v>
      </c>
      <c r="B87" s="42" t="s">
        <v>41</v>
      </c>
      <c r="C87" s="43">
        <v>56739.338759999999</v>
      </c>
      <c r="D87" s="41">
        <v>2.9999999999999997E-4</v>
      </c>
      <c r="E87" s="34">
        <f t="shared" si="11"/>
        <v>11611.038442236277</v>
      </c>
      <c r="F87">
        <f t="shared" si="12"/>
        <v>11611</v>
      </c>
      <c r="G87">
        <f t="shared" si="8"/>
        <v>1.3404999997874256E-2</v>
      </c>
      <c r="K87">
        <f t="shared" si="10"/>
        <v>1.3404999997874256E-2</v>
      </c>
      <c r="O87">
        <f t="shared" ca="1" si="9"/>
        <v>1.2601346609079397E-2</v>
      </c>
      <c r="Q87" s="2">
        <f t="shared" si="13"/>
        <v>41720.838759999999</v>
      </c>
    </row>
    <row r="88" spans="1:17">
      <c r="A88" s="41" t="s">
        <v>54</v>
      </c>
      <c r="B88" s="42" t="s">
        <v>41</v>
      </c>
      <c r="C88" s="43">
        <v>56739.338900000002</v>
      </c>
      <c r="D88" s="41">
        <v>2.9999999999999997E-4</v>
      </c>
      <c r="E88" s="34">
        <f t="shared" si="11"/>
        <v>11611.038843721784</v>
      </c>
      <c r="F88">
        <f t="shared" si="12"/>
        <v>11611</v>
      </c>
      <c r="G88">
        <f t="shared" si="8"/>
        <v>1.3545000001613516E-2</v>
      </c>
      <c r="K88">
        <f t="shared" si="10"/>
        <v>1.3545000001613516E-2</v>
      </c>
      <c r="O88">
        <f t="shared" ca="1" si="9"/>
        <v>1.2601346609079397E-2</v>
      </c>
      <c r="Q88" s="2">
        <f t="shared" si="13"/>
        <v>41720.838900000002</v>
      </c>
    </row>
    <row r="89" spans="1:17">
      <c r="A89" s="62" t="s">
        <v>119</v>
      </c>
      <c r="B89" s="63" t="s">
        <v>36</v>
      </c>
      <c r="C89" s="64">
        <v>57085.43073</v>
      </c>
      <c r="D89" s="64">
        <v>2.0000000000000001E-4</v>
      </c>
      <c r="E89" s="34">
        <f t="shared" si="11"/>
        <v>12603.544916189909</v>
      </c>
      <c r="F89">
        <f t="shared" si="12"/>
        <v>12603.5</v>
      </c>
      <c r="G89">
        <f t="shared" si="8"/>
        <v>1.5662500001781154E-2</v>
      </c>
      <c r="K89">
        <f t="shared" si="10"/>
        <v>1.5662500001781154E-2</v>
      </c>
      <c r="O89">
        <f t="shared" ca="1" si="9"/>
        <v>1.6095542886981007E-2</v>
      </c>
      <c r="Q89" s="2">
        <f t="shared" si="13"/>
        <v>42066.93073</v>
      </c>
    </row>
    <row r="90" spans="1:17">
      <c r="A90" s="62" t="s">
        <v>119</v>
      </c>
      <c r="B90" s="63" t="s">
        <v>36</v>
      </c>
      <c r="C90" s="64">
        <v>57085.43086</v>
      </c>
      <c r="D90" s="64">
        <v>2.0000000000000001E-4</v>
      </c>
      <c r="E90" s="34">
        <f t="shared" si="11"/>
        <v>12603.545288997871</v>
      </c>
      <c r="F90">
        <f t="shared" si="12"/>
        <v>12603.5</v>
      </c>
      <c r="G90">
        <f t="shared" si="8"/>
        <v>1.5792500002135057E-2</v>
      </c>
      <c r="K90">
        <f t="shared" si="10"/>
        <v>1.5792500002135057E-2</v>
      </c>
      <c r="O90">
        <f t="shared" ca="1" si="9"/>
        <v>1.6095542886981007E-2</v>
      </c>
      <c r="Q90" s="2">
        <f t="shared" si="13"/>
        <v>42066.93086</v>
      </c>
    </row>
    <row r="91" spans="1:17">
      <c r="A91" s="62" t="s">
        <v>119</v>
      </c>
      <c r="B91" s="63" t="s">
        <v>36</v>
      </c>
      <c r="C91" s="64">
        <v>57089.26629</v>
      </c>
      <c r="D91" s="64">
        <v>2.0000000000000001E-4</v>
      </c>
      <c r="E91" s="34">
        <f t="shared" si="11"/>
        <v>12614.544356977965</v>
      </c>
      <c r="F91">
        <f t="shared" si="12"/>
        <v>12614.5</v>
      </c>
      <c r="G91">
        <f t="shared" si="8"/>
        <v>1.5467500001250301E-2</v>
      </c>
      <c r="K91">
        <f t="shared" si="10"/>
        <v>1.5467500001250301E-2</v>
      </c>
      <c r="O91">
        <f t="shared" ca="1" si="9"/>
        <v>1.6134269495602586E-2</v>
      </c>
      <c r="Q91" s="2">
        <f t="shared" si="13"/>
        <v>42070.76629</v>
      </c>
    </row>
    <row r="92" spans="1:17">
      <c r="A92" s="62" t="s">
        <v>119</v>
      </c>
      <c r="B92" s="63" t="s">
        <v>36</v>
      </c>
      <c r="C92" s="64">
        <v>57089.266739999999</v>
      </c>
      <c r="D92" s="64">
        <v>2.0000000000000001E-4</v>
      </c>
      <c r="E92" s="34">
        <f t="shared" si="11"/>
        <v>12614.545647467061</v>
      </c>
      <c r="F92">
        <f t="shared" si="12"/>
        <v>12614.5</v>
      </c>
      <c r="G92">
        <f t="shared" si="8"/>
        <v>1.5917500000796281E-2</v>
      </c>
      <c r="K92">
        <f t="shared" si="10"/>
        <v>1.5917500000796281E-2</v>
      </c>
      <c r="O92">
        <f t="shared" ca="1" si="9"/>
        <v>1.6134269495602586E-2</v>
      </c>
      <c r="Q92" s="2">
        <f t="shared" si="13"/>
        <v>42070.766739999999</v>
      </c>
    </row>
    <row r="93" spans="1:17">
      <c r="A93" s="62" t="s">
        <v>119</v>
      </c>
      <c r="B93" s="63" t="s">
        <v>41</v>
      </c>
      <c r="C93" s="64">
        <v>57089.441200000001</v>
      </c>
      <c r="D93" s="64">
        <v>2.9999999999999997E-4</v>
      </c>
      <c r="E93" s="34">
        <f t="shared" si="11"/>
        <v>12615.045955750573</v>
      </c>
      <c r="F93">
        <f t="shared" si="12"/>
        <v>12615</v>
      </c>
      <c r="G93">
        <f t="shared" ref="G93:G112" si="14">+C93-(C$7+F93*C$8)</f>
        <v>1.6025000004447065E-2</v>
      </c>
      <c r="K93">
        <f t="shared" si="10"/>
        <v>1.6025000004447065E-2</v>
      </c>
      <c r="O93">
        <f t="shared" ref="O93:O112" ca="1" si="15">+C$11+C$12*$F93</f>
        <v>1.6136029795994475E-2</v>
      </c>
      <c r="Q93" s="2">
        <f t="shared" si="13"/>
        <v>42070.941200000001</v>
      </c>
    </row>
    <row r="94" spans="1:17">
      <c r="A94" s="62" t="s">
        <v>119</v>
      </c>
      <c r="B94" s="63" t="s">
        <v>41</v>
      </c>
      <c r="C94" s="64">
        <v>57089.441359999997</v>
      </c>
      <c r="D94" s="64">
        <v>2.0000000000000001E-4</v>
      </c>
      <c r="E94" s="34">
        <f t="shared" si="11"/>
        <v>12615.046414591128</v>
      </c>
      <c r="F94">
        <f t="shared" si="12"/>
        <v>12615</v>
      </c>
      <c r="G94">
        <f t="shared" si="14"/>
        <v>1.6185000000405125E-2</v>
      </c>
      <c r="K94">
        <f t="shared" si="10"/>
        <v>1.6185000000405125E-2</v>
      </c>
      <c r="O94">
        <f t="shared" ca="1" si="15"/>
        <v>1.6136029795994475E-2</v>
      </c>
      <c r="Q94" s="2">
        <f t="shared" si="13"/>
        <v>42070.941359999997</v>
      </c>
    </row>
    <row r="95" spans="1:17">
      <c r="A95" s="62" t="s">
        <v>119</v>
      </c>
      <c r="B95" s="63" t="s">
        <v>36</v>
      </c>
      <c r="C95" s="64">
        <v>57090.313069999997</v>
      </c>
      <c r="D95" s="64">
        <v>2.0000000000000001E-4</v>
      </c>
      <c r="E95" s="34">
        <f t="shared" si="11"/>
        <v>12617.546264034065</v>
      </c>
      <c r="F95">
        <f t="shared" si="12"/>
        <v>12617.5</v>
      </c>
      <c r="G95">
        <f t="shared" si="14"/>
        <v>1.6132500000821892E-2</v>
      </c>
      <c r="K95">
        <f t="shared" si="10"/>
        <v>1.6132500000821892E-2</v>
      </c>
      <c r="O95">
        <f t="shared" ca="1" si="15"/>
        <v>1.6144831297953924E-2</v>
      </c>
      <c r="Q95" s="2">
        <f t="shared" si="13"/>
        <v>42071.813069999997</v>
      </c>
    </row>
    <row r="96" spans="1:17">
      <c r="A96" s="62" t="s">
        <v>119</v>
      </c>
      <c r="B96" s="63" t="s">
        <v>36</v>
      </c>
      <c r="C96" s="64">
        <v>57090.313139999998</v>
      </c>
      <c r="D96" s="64">
        <v>2.0000000000000001E-4</v>
      </c>
      <c r="E96" s="34">
        <f t="shared" si="11"/>
        <v>12617.546464776819</v>
      </c>
      <c r="F96">
        <f t="shared" si="12"/>
        <v>12617.5</v>
      </c>
      <c r="G96">
        <f t="shared" si="14"/>
        <v>1.6202500002691522E-2</v>
      </c>
      <c r="K96">
        <f t="shared" si="10"/>
        <v>1.6202500002691522E-2</v>
      </c>
      <c r="O96">
        <f t="shared" ca="1" si="15"/>
        <v>1.6144831297953924E-2</v>
      </c>
      <c r="Q96" s="2">
        <f t="shared" si="13"/>
        <v>42071.813139999998</v>
      </c>
    </row>
    <row r="97" spans="1:17">
      <c r="A97" s="62" t="s">
        <v>119</v>
      </c>
      <c r="B97" s="63" t="s">
        <v>36</v>
      </c>
      <c r="C97" s="64">
        <v>57099.379939999999</v>
      </c>
      <c r="D97" s="64">
        <v>2.0000000000000001E-4</v>
      </c>
      <c r="E97" s="34">
        <f t="shared" si="11"/>
        <v>12643.547812620985</v>
      </c>
      <c r="F97">
        <f t="shared" si="12"/>
        <v>12643.5</v>
      </c>
      <c r="G97">
        <f t="shared" si="14"/>
        <v>1.667250000173226E-2</v>
      </c>
      <c r="K97">
        <f t="shared" si="10"/>
        <v>1.667250000173226E-2</v>
      </c>
      <c r="O97">
        <f t="shared" ca="1" si="15"/>
        <v>1.6236366918332204E-2</v>
      </c>
      <c r="Q97" s="2">
        <f t="shared" si="13"/>
        <v>42080.879939999999</v>
      </c>
    </row>
    <row r="98" spans="1:17">
      <c r="A98" s="62" t="s">
        <v>119</v>
      </c>
      <c r="B98" s="63" t="s">
        <v>36</v>
      </c>
      <c r="C98" s="64">
        <v>57099.38005</v>
      </c>
      <c r="D98" s="64">
        <v>2.0000000000000001E-4</v>
      </c>
      <c r="E98" s="34">
        <f t="shared" si="11"/>
        <v>12643.548128073879</v>
      </c>
      <c r="F98">
        <f t="shared" si="12"/>
        <v>12643.5</v>
      </c>
      <c r="G98">
        <f t="shared" si="14"/>
        <v>1.6782500002591405E-2</v>
      </c>
      <c r="K98">
        <f t="shared" si="10"/>
        <v>1.6782500002591405E-2</v>
      </c>
      <c r="O98">
        <f t="shared" ca="1" si="15"/>
        <v>1.6236366918332204E-2</v>
      </c>
      <c r="Q98" s="2">
        <f t="shared" si="13"/>
        <v>42080.88005</v>
      </c>
    </row>
    <row r="99" spans="1:17">
      <c r="A99" s="62" t="s">
        <v>119</v>
      </c>
      <c r="B99" s="63" t="s">
        <v>36</v>
      </c>
      <c r="C99" s="64">
        <v>57100.42499</v>
      </c>
      <c r="D99" s="64">
        <v>5.0000000000000001E-4</v>
      </c>
      <c r="E99" s="34">
        <f t="shared" si="11"/>
        <v>12646.544758463462</v>
      </c>
      <c r="F99">
        <f t="shared" si="12"/>
        <v>12646.5</v>
      </c>
      <c r="G99">
        <f t="shared" si="14"/>
        <v>1.5607499997713603E-2</v>
      </c>
      <c r="K99">
        <f t="shared" si="10"/>
        <v>1.5607499997713603E-2</v>
      </c>
      <c r="O99">
        <f t="shared" ca="1" si="15"/>
        <v>1.6246928720683541E-2</v>
      </c>
      <c r="Q99" s="2">
        <f t="shared" si="13"/>
        <v>42081.92499</v>
      </c>
    </row>
    <row r="100" spans="1:17">
      <c r="A100" s="62" t="s">
        <v>119</v>
      </c>
      <c r="B100" s="63" t="s">
        <v>36</v>
      </c>
      <c r="C100" s="64">
        <v>57100.425130000003</v>
      </c>
      <c r="D100" s="64">
        <v>2.9999999999999997E-4</v>
      </c>
      <c r="E100" s="34">
        <f t="shared" si="11"/>
        <v>12646.54515994897</v>
      </c>
      <c r="F100">
        <f t="shared" si="12"/>
        <v>12646.5</v>
      </c>
      <c r="G100">
        <f t="shared" si="14"/>
        <v>1.5747500001452863E-2</v>
      </c>
      <c r="K100">
        <f t="shared" si="10"/>
        <v>1.5747500001452863E-2</v>
      </c>
      <c r="O100">
        <f t="shared" ca="1" si="15"/>
        <v>1.6246928720683541E-2</v>
      </c>
      <c r="Q100" s="2">
        <f t="shared" si="13"/>
        <v>42081.925130000003</v>
      </c>
    </row>
    <row r="101" spans="1:17">
      <c r="A101" s="62" t="s">
        <v>119</v>
      </c>
      <c r="B101" s="63" t="s">
        <v>41</v>
      </c>
      <c r="C101" s="64">
        <v>57101.296799999996</v>
      </c>
      <c r="D101" s="64">
        <v>2.0000000000000001E-4</v>
      </c>
      <c r="E101" s="34">
        <f t="shared" si="11"/>
        <v>12649.044894681747</v>
      </c>
      <c r="F101">
        <f t="shared" si="12"/>
        <v>12649</v>
      </c>
      <c r="G101">
        <f t="shared" si="14"/>
        <v>1.5654999995604157E-2</v>
      </c>
      <c r="K101">
        <f t="shared" si="10"/>
        <v>1.5654999995604157E-2</v>
      </c>
      <c r="O101">
        <f t="shared" ca="1" si="15"/>
        <v>1.625573022264299E-2</v>
      </c>
      <c r="Q101" s="2">
        <f t="shared" si="13"/>
        <v>42082.796799999996</v>
      </c>
    </row>
    <row r="102" spans="1:17">
      <c r="A102" s="62" t="s">
        <v>119</v>
      </c>
      <c r="B102" s="63" t="s">
        <v>41</v>
      </c>
      <c r="C102" s="64">
        <v>57101.297129999999</v>
      </c>
      <c r="D102" s="64">
        <v>2.0000000000000001E-4</v>
      </c>
      <c r="E102" s="34">
        <f t="shared" si="11"/>
        <v>12649.045841040424</v>
      </c>
      <c r="F102">
        <f t="shared" si="12"/>
        <v>12649</v>
      </c>
      <c r="G102">
        <f t="shared" si="14"/>
        <v>1.5984999998181593E-2</v>
      </c>
      <c r="K102">
        <f t="shared" si="10"/>
        <v>1.5984999998181593E-2</v>
      </c>
      <c r="O102">
        <f t="shared" ca="1" si="15"/>
        <v>1.625573022264299E-2</v>
      </c>
      <c r="Q102" s="2">
        <f t="shared" si="13"/>
        <v>42082.797129999999</v>
      </c>
    </row>
    <row r="103" spans="1:17">
      <c r="A103" s="62" t="s">
        <v>119</v>
      </c>
      <c r="B103" s="63" t="s">
        <v>41</v>
      </c>
      <c r="C103" s="64">
        <v>57102.343209999999</v>
      </c>
      <c r="D103" s="64">
        <v>1E-4</v>
      </c>
      <c r="E103" s="34">
        <f t="shared" si="11"/>
        <v>12652.045740669051</v>
      </c>
      <c r="F103">
        <f t="shared" si="12"/>
        <v>12652</v>
      </c>
      <c r="G103">
        <f t="shared" si="14"/>
        <v>1.5950000000884756E-2</v>
      </c>
      <c r="K103">
        <f t="shared" si="10"/>
        <v>1.5950000000884756E-2</v>
      </c>
      <c r="O103">
        <f t="shared" ca="1" si="15"/>
        <v>1.6266292024994335E-2</v>
      </c>
      <c r="Q103" s="2">
        <f t="shared" si="13"/>
        <v>42083.843209999999</v>
      </c>
    </row>
    <row r="104" spans="1:17">
      <c r="A104" s="62" t="s">
        <v>119</v>
      </c>
      <c r="B104" s="63" t="s">
        <v>41</v>
      </c>
      <c r="C104" s="64">
        <v>57102.343650000003</v>
      </c>
      <c r="D104" s="64">
        <v>2.0000000000000001E-4</v>
      </c>
      <c r="E104" s="34">
        <f t="shared" si="11"/>
        <v>12652.04700248062</v>
      </c>
      <c r="F104">
        <f t="shared" si="12"/>
        <v>12652</v>
      </c>
      <c r="G104">
        <f t="shared" si="14"/>
        <v>1.6390000004321337E-2</v>
      </c>
      <c r="K104">
        <f t="shared" si="10"/>
        <v>1.6390000004321337E-2</v>
      </c>
      <c r="O104">
        <f t="shared" ca="1" si="15"/>
        <v>1.6266292024994335E-2</v>
      </c>
      <c r="Q104" s="2">
        <f t="shared" si="13"/>
        <v>42083.843650000003</v>
      </c>
    </row>
    <row r="105" spans="1:17">
      <c r="A105" s="62" t="s">
        <v>119</v>
      </c>
      <c r="B105" s="63" t="s">
        <v>36</v>
      </c>
      <c r="C105" s="64">
        <v>57105.307639999999</v>
      </c>
      <c r="D105" s="64">
        <v>2.9999999999999997E-4</v>
      </c>
      <c r="E105" s="34">
        <f t="shared" si="11"/>
        <v>12660.546995311226</v>
      </c>
      <c r="F105">
        <f t="shared" si="12"/>
        <v>12660.5</v>
      </c>
      <c r="G105">
        <f t="shared" si="14"/>
        <v>1.6387499999837019E-2</v>
      </c>
      <c r="K105">
        <f t="shared" si="10"/>
        <v>1.6387499999837019E-2</v>
      </c>
      <c r="O105">
        <f t="shared" ca="1" si="15"/>
        <v>1.6296217131656465E-2</v>
      </c>
      <c r="Q105" s="2">
        <f t="shared" si="13"/>
        <v>42086.807639999999</v>
      </c>
    </row>
    <row r="106" spans="1:17">
      <c r="A106" s="62" t="s">
        <v>119</v>
      </c>
      <c r="B106" s="63" t="s">
        <v>36</v>
      </c>
      <c r="C106" s="64">
        <v>57105.307869999997</v>
      </c>
      <c r="D106" s="64">
        <v>2.0000000000000001E-4</v>
      </c>
      <c r="E106" s="34">
        <f t="shared" si="11"/>
        <v>12660.547654894535</v>
      </c>
      <c r="F106">
        <f t="shared" si="12"/>
        <v>12660.5</v>
      </c>
      <c r="G106">
        <f t="shared" si="14"/>
        <v>1.6617499997664709E-2</v>
      </c>
      <c r="K106">
        <f t="shared" si="10"/>
        <v>1.6617499997664709E-2</v>
      </c>
      <c r="O106">
        <f t="shared" ca="1" si="15"/>
        <v>1.6296217131656465E-2</v>
      </c>
      <c r="Q106" s="2">
        <f t="shared" si="13"/>
        <v>42086.807869999997</v>
      </c>
    </row>
    <row r="107" spans="1:17">
      <c r="A107" s="62" t="s">
        <v>119</v>
      </c>
      <c r="B107" s="63" t="s">
        <v>36</v>
      </c>
      <c r="C107" s="64">
        <v>57106.353219999997</v>
      </c>
      <c r="D107" s="64">
        <v>2.9999999999999997E-4</v>
      </c>
      <c r="E107" s="34">
        <f t="shared" si="11"/>
        <v>12663.545461063075</v>
      </c>
      <c r="F107">
        <f t="shared" si="12"/>
        <v>12663.5</v>
      </c>
      <c r="G107">
        <f t="shared" si="14"/>
        <v>1.585250000061933E-2</v>
      </c>
      <c r="K107">
        <f t="shared" si="10"/>
        <v>1.585250000061933E-2</v>
      </c>
      <c r="O107">
        <f t="shared" ca="1" si="15"/>
        <v>1.6306778934007803E-2</v>
      </c>
      <c r="Q107" s="2">
        <f t="shared" si="13"/>
        <v>42087.853219999997</v>
      </c>
    </row>
    <row r="108" spans="1:17">
      <c r="A108" s="62" t="s">
        <v>119</v>
      </c>
      <c r="B108" s="63" t="s">
        <v>36</v>
      </c>
      <c r="C108" s="64">
        <v>57106.353739999999</v>
      </c>
      <c r="D108" s="64">
        <v>4.0000000000000002E-4</v>
      </c>
      <c r="E108" s="34">
        <f t="shared" si="11"/>
        <v>12663.546952294922</v>
      </c>
      <c r="F108">
        <f t="shared" si="12"/>
        <v>12663.5</v>
      </c>
      <c r="G108">
        <f t="shared" si="14"/>
        <v>1.637250000203494E-2</v>
      </c>
      <c r="K108">
        <f t="shared" si="10"/>
        <v>1.637250000203494E-2</v>
      </c>
      <c r="O108">
        <f t="shared" ca="1" si="15"/>
        <v>1.6306778934007803E-2</v>
      </c>
      <c r="Q108" s="2">
        <f t="shared" si="13"/>
        <v>42087.853739999999</v>
      </c>
    </row>
    <row r="109" spans="1:17">
      <c r="A109" s="62" t="s">
        <v>119</v>
      </c>
      <c r="B109" s="63" t="s">
        <v>41</v>
      </c>
      <c r="C109" s="64">
        <v>57117.338510000001</v>
      </c>
      <c r="D109" s="64">
        <v>2.9999999999999997E-4</v>
      </c>
      <c r="E109" s="34">
        <f t="shared" si="11"/>
        <v>12695.0485654063</v>
      </c>
      <c r="F109">
        <f t="shared" si="12"/>
        <v>12695</v>
      </c>
      <c r="G109">
        <f t="shared" si="14"/>
        <v>1.6935000006924383E-2</v>
      </c>
      <c r="K109">
        <f t="shared" si="10"/>
        <v>1.6935000006924383E-2</v>
      </c>
      <c r="O109">
        <f t="shared" ca="1" si="15"/>
        <v>1.6417677858696869E-2</v>
      </c>
      <c r="Q109" s="2">
        <f t="shared" si="13"/>
        <v>42098.838510000001</v>
      </c>
    </row>
    <row r="110" spans="1:17">
      <c r="A110" s="62" t="s">
        <v>119</v>
      </c>
      <c r="B110" s="63" t="s">
        <v>41</v>
      </c>
      <c r="C110" s="64">
        <v>57117.33857</v>
      </c>
      <c r="D110" s="64">
        <v>2.0000000000000001E-4</v>
      </c>
      <c r="E110" s="34">
        <f t="shared" si="11"/>
        <v>12695.048737471509</v>
      </c>
      <c r="F110">
        <f t="shared" si="12"/>
        <v>12695</v>
      </c>
      <c r="G110">
        <f t="shared" si="14"/>
        <v>1.6995000005408656E-2</v>
      </c>
      <c r="K110">
        <f t="shared" si="10"/>
        <v>1.6995000005408656E-2</v>
      </c>
      <c r="O110">
        <f t="shared" ca="1" si="15"/>
        <v>1.6417677858696869E-2</v>
      </c>
      <c r="Q110" s="2">
        <f t="shared" si="13"/>
        <v>42098.83857</v>
      </c>
    </row>
    <row r="111" spans="1:17">
      <c r="A111" s="59" t="s">
        <v>0</v>
      </c>
      <c r="B111" s="60" t="s">
        <v>41</v>
      </c>
      <c r="C111" s="61">
        <v>57384.451099999998</v>
      </c>
      <c r="D111" s="61">
        <v>1.1000000000000001E-3</v>
      </c>
      <c r="E111" s="34">
        <f t="shared" si="11"/>
        <v>13461.061642362458</v>
      </c>
      <c r="F111">
        <f t="shared" si="12"/>
        <v>13461</v>
      </c>
      <c r="G111">
        <f t="shared" si="14"/>
        <v>2.1495000000868458E-2</v>
      </c>
      <c r="K111">
        <f t="shared" si="10"/>
        <v>2.1495000000868458E-2</v>
      </c>
      <c r="O111">
        <f t="shared" ca="1" si="15"/>
        <v>1.9114458059072317E-2</v>
      </c>
      <c r="Q111" s="2">
        <f t="shared" si="13"/>
        <v>42365.951099999998</v>
      </c>
    </row>
    <row r="112" spans="1:17">
      <c r="A112" s="59" t="s">
        <v>0</v>
      </c>
      <c r="B112" s="60" t="s">
        <v>41</v>
      </c>
      <c r="C112" s="61">
        <v>57384.623399999997</v>
      </c>
      <c r="D112" s="61">
        <v>1.2999999999999999E-3</v>
      </c>
      <c r="E112" s="34">
        <f t="shared" si="11"/>
        <v>13461.555756298301</v>
      </c>
      <c r="F112">
        <f t="shared" si="12"/>
        <v>13461.5</v>
      </c>
      <c r="G112">
        <f t="shared" si="14"/>
        <v>1.9442500000877772E-2</v>
      </c>
      <c r="K112">
        <f t="shared" si="10"/>
        <v>1.9442500000877772E-2</v>
      </c>
      <c r="O112">
        <f t="shared" ca="1" si="15"/>
        <v>1.9116218359464213E-2</v>
      </c>
      <c r="Q112" s="2">
        <f t="shared" si="13"/>
        <v>42366.123399999997</v>
      </c>
    </row>
    <row r="113" spans="1:17">
      <c r="A113" s="65" t="s">
        <v>120</v>
      </c>
      <c r="C113" s="10">
        <v>58450.798199999997</v>
      </c>
      <c r="D113" s="10">
        <v>2.9999999999999997E-4</v>
      </c>
      <c r="E113" s="34">
        <f t="shared" ref="E113:E119" si="16">+(C113-C$7)/C$8</f>
        <v>16519.082318865516</v>
      </c>
      <c r="F113">
        <f t="shared" si="12"/>
        <v>16519</v>
      </c>
      <c r="G113">
        <f t="shared" ref="G113:G119" si="17">+C113-(C$7+F113*C$8)</f>
        <v>2.87049999969895E-2</v>
      </c>
      <c r="K113">
        <f t="shared" ref="K113:K119" si="18">+G113</f>
        <v>2.87049999969895E-2</v>
      </c>
      <c r="O113">
        <f t="shared" ref="O113:O119" ca="1" si="19">+C$11+C$12*$F113</f>
        <v>2.9880455255871428E-2</v>
      </c>
      <c r="Q113" s="2">
        <f t="shared" ref="Q113:Q119" si="20">+C113-15018.5</f>
        <v>43432.298199999997</v>
      </c>
    </row>
    <row r="114" spans="1:17">
      <c r="A114" s="5" t="s">
        <v>121</v>
      </c>
      <c r="C114" s="10">
        <v>59184.829599999997</v>
      </c>
      <c r="D114" s="10">
        <v>2.9999999999999997E-4</v>
      </c>
      <c r="E114" s="34">
        <f t="shared" si="16"/>
        <v>18624.10346854791</v>
      </c>
      <c r="F114">
        <f t="shared" si="12"/>
        <v>18624</v>
      </c>
      <c r="G114">
        <f t="shared" si="17"/>
        <v>3.6079999998037238E-2</v>
      </c>
      <c r="K114">
        <f t="shared" si="18"/>
        <v>3.6079999998037238E-2</v>
      </c>
      <c r="O114">
        <f t="shared" ca="1" si="19"/>
        <v>3.7291319905728246E-2</v>
      </c>
      <c r="Q114" s="2">
        <f t="shared" si="20"/>
        <v>44166.329599999997</v>
      </c>
    </row>
    <row r="115" spans="1:17">
      <c r="A115" s="66" t="s">
        <v>122</v>
      </c>
      <c r="B115" s="67" t="s">
        <v>36</v>
      </c>
      <c r="C115" s="68">
        <v>57777.271180000156</v>
      </c>
      <c r="D115" s="68">
        <v>1E-4</v>
      </c>
      <c r="E115" s="34">
        <f t="shared" si="16"/>
        <v>14587.572819432353</v>
      </c>
      <c r="F115">
        <f>ROUND(2*E115,0)/2</f>
        <v>14587.5</v>
      </c>
      <c r="G115">
        <f t="shared" si="17"/>
        <v>2.5392500159796327E-2</v>
      </c>
      <c r="K115">
        <f t="shared" si="18"/>
        <v>2.5392500159796327E-2</v>
      </c>
      <c r="O115">
        <f t="shared" ca="1" si="19"/>
        <v>2.3080414842000442E-2</v>
      </c>
      <c r="Q115" s="2">
        <f t="shared" si="20"/>
        <v>42758.771180000156</v>
      </c>
    </row>
    <row r="116" spans="1:17">
      <c r="A116" s="66" t="s">
        <v>122</v>
      </c>
      <c r="B116" s="67" t="s">
        <v>41</v>
      </c>
      <c r="C116" s="68">
        <v>57780.234559999779</v>
      </c>
      <c r="D116" s="68">
        <v>1E-4</v>
      </c>
      <c r="E116" s="34">
        <f t="shared" si="16"/>
        <v>14596.071062932224</v>
      </c>
      <c r="F116">
        <f>ROUND(2*E116,0)/2</f>
        <v>14596</v>
      </c>
      <c r="G116">
        <f t="shared" si="17"/>
        <v>2.4779999781458173E-2</v>
      </c>
      <c r="K116">
        <f t="shared" si="18"/>
        <v>2.4779999781458173E-2</v>
      </c>
      <c r="O116">
        <f t="shared" ca="1" si="19"/>
        <v>2.3110339948662573E-2</v>
      </c>
      <c r="Q116" s="2">
        <f t="shared" si="20"/>
        <v>42761.734559999779</v>
      </c>
    </row>
    <row r="117" spans="1:17">
      <c r="A117" s="66" t="s">
        <v>122</v>
      </c>
      <c r="B117" s="67" t="s">
        <v>36</v>
      </c>
      <c r="C117" s="68">
        <v>57780.40923999995</v>
      </c>
      <c r="D117" s="68">
        <v>1E-4</v>
      </c>
      <c r="E117" s="34">
        <f t="shared" si="16"/>
        <v>14596.572002122</v>
      </c>
      <c r="F117">
        <f>ROUND(2*E117,0)/2</f>
        <v>14596.5</v>
      </c>
      <c r="G117">
        <f t="shared" si="17"/>
        <v>2.5107499954174273E-2</v>
      </c>
      <c r="K117">
        <f t="shared" si="18"/>
        <v>2.5107499954174273E-2</v>
      </c>
      <c r="O117">
        <f t="shared" ca="1" si="19"/>
        <v>2.3112100249054461E-2</v>
      </c>
      <c r="Q117" s="2">
        <f t="shared" si="20"/>
        <v>42761.90923999995</v>
      </c>
    </row>
    <row r="118" spans="1:17">
      <c r="A118" s="66" t="s">
        <v>122</v>
      </c>
      <c r="B118" s="67" t="s">
        <v>41</v>
      </c>
      <c r="C118" s="68">
        <v>57781.280230000149</v>
      </c>
      <c r="D118" s="68">
        <v>1E-4</v>
      </c>
      <c r="E118" s="34">
        <f t="shared" si="16"/>
        <v>14599.069786782959</v>
      </c>
      <c r="F118">
        <f>ROUND(2*E118,0)/2</f>
        <v>14599</v>
      </c>
      <c r="G118">
        <f t="shared" si="17"/>
        <v>2.433500015467871E-2</v>
      </c>
      <c r="K118">
        <f t="shared" si="18"/>
        <v>2.433500015467871E-2</v>
      </c>
      <c r="O118">
        <f t="shared" ca="1" si="19"/>
        <v>2.312090175101391E-2</v>
      </c>
      <c r="Q118" s="2">
        <f t="shared" si="20"/>
        <v>42762.780230000149</v>
      </c>
    </row>
    <row r="119" spans="1:17">
      <c r="A119" s="66" t="s">
        <v>122</v>
      </c>
      <c r="B119" s="67" t="s">
        <v>36</v>
      </c>
      <c r="C119" s="68">
        <v>57781.454940000083</v>
      </c>
      <c r="D119" s="68">
        <v>2.0000000000000001E-4</v>
      </c>
      <c r="E119" s="34">
        <f t="shared" si="16"/>
        <v>14599.570812004662</v>
      </c>
      <c r="F119">
        <f>ROUND(2*E119,0)/2</f>
        <v>14599.5</v>
      </c>
      <c r="G119">
        <f t="shared" si="17"/>
        <v>2.4692500082892366E-2</v>
      </c>
      <c r="K119">
        <f t="shared" si="18"/>
        <v>2.4692500082892366E-2</v>
      </c>
      <c r="O119">
        <f t="shared" ca="1" si="19"/>
        <v>2.3122662051405798E-2</v>
      </c>
      <c r="Q119" s="2">
        <f t="shared" si="20"/>
        <v>42762.954940000083</v>
      </c>
    </row>
    <row r="120" spans="1:17">
      <c r="A120" s="69" t="s">
        <v>123</v>
      </c>
      <c r="B120" s="70" t="s">
        <v>41</v>
      </c>
      <c r="C120" s="71">
        <v>58450.798199999997</v>
      </c>
      <c r="D120" s="69">
        <v>2.9999999999999997E-4</v>
      </c>
      <c r="E120" s="34">
        <f t="shared" ref="E120" si="21">+(C120-C$7)/C$8</f>
        <v>16519.082318865516</v>
      </c>
      <c r="F120">
        <f>ROUND(2*E120,0)/2</f>
        <v>16519</v>
      </c>
      <c r="G120">
        <f t="shared" ref="G120" si="22">+C120-(C$7+F120*C$8)</f>
        <v>2.87049999969895E-2</v>
      </c>
      <c r="K120">
        <f t="shared" ref="K120" si="23">+G120</f>
        <v>2.87049999969895E-2</v>
      </c>
      <c r="O120">
        <f t="shared" ref="O120" ca="1" si="24">+C$11+C$12*$F120</f>
        <v>2.9880455255871428E-2</v>
      </c>
      <c r="Q120" s="2">
        <f t="shared" ref="Q120" si="25">+C120-15018.5</f>
        <v>43432.298199999997</v>
      </c>
    </row>
    <row r="121" spans="1:17">
      <c r="C121" s="10"/>
      <c r="D121" s="10"/>
    </row>
    <row r="122" spans="1:17">
      <c r="C122" s="10"/>
      <c r="D122" s="10"/>
    </row>
    <row r="123" spans="1:17">
      <c r="C123" s="10"/>
      <c r="D123" s="10"/>
    </row>
    <row r="124" spans="1:17">
      <c r="C124" s="10"/>
      <c r="D124" s="10"/>
    </row>
    <row r="125" spans="1:17">
      <c r="C125" s="10"/>
      <c r="D125" s="10"/>
    </row>
    <row r="126" spans="1:17">
      <c r="C126" s="10"/>
      <c r="D126" s="10"/>
    </row>
    <row r="127" spans="1:17">
      <c r="C127" s="10"/>
      <c r="D127" s="10"/>
    </row>
    <row r="128" spans="1:17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rotectedRanges>
    <protectedRange sqref="A115:D119" name="Range1"/>
  </protectedRanges>
  <phoneticPr fontId="8" type="noConversion"/>
  <hyperlinks>
    <hyperlink ref="H379" r:id="rId1" display="http://vsolj.cetus-net.org/bulletin.html"/>
    <hyperlink ref="H372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workbookViewId="0">
      <selection activeCell="A23" sqref="A23:D23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5" t="s">
        <v>57</v>
      </c>
      <c r="I1" s="46" t="s">
        <v>58</v>
      </c>
      <c r="J1" s="47" t="s">
        <v>59</v>
      </c>
    </row>
    <row r="2" spans="1:16">
      <c r="I2" s="48" t="s">
        <v>60</v>
      </c>
      <c r="J2" s="49" t="s">
        <v>61</v>
      </c>
    </row>
    <row r="3" spans="1:16">
      <c r="A3" s="50" t="s">
        <v>62</v>
      </c>
      <c r="I3" s="48" t="s">
        <v>63</v>
      </c>
      <c r="J3" s="49" t="s">
        <v>64</v>
      </c>
    </row>
    <row r="4" spans="1:16">
      <c r="I4" s="48" t="s">
        <v>65</v>
      </c>
      <c r="J4" s="49" t="s">
        <v>64</v>
      </c>
    </row>
    <row r="5" spans="1:16" ht="13.5" thickBot="1">
      <c r="I5" s="51" t="s">
        <v>66</v>
      </c>
      <c r="J5" s="52" t="s">
        <v>67</v>
      </c>
    </row>
    <row r="10" spans="1:16" ht="13.5" thickBot="1"/>
    <row r="11" spans="1:16" ht="12.75" customHeight="1" thickBot="1">
      <c r="A11" s="10" t="str">
        <f t="shared" ref="A11:A23" si="0">P11</f>
        <v>OEJV 0160 </v>
      </c>
      <c r="B11" s="3" t="str">
        <f t="shared" ref="B11:B23" si="1">IF(H11=INT(H11),"I","II")</f>
        <v>II</v>
      </c>
      <c r="C11" s="10">
        <f t="shared" ref="C11:C23" si="2">1*G11</f>
        <v>55956.311990000002</v>
      </c>
      <c r="D11" s="12" t="str">
        <f t="shared" ref="D11:D23" si="3">VLOOKUP(F11,I$1:J$5,2,FALSE)</f>
        <v>vis</v>
      </c>
      <c r="E11" s="53">
        <f>VLOOKUP(C11,Active!C$21:E$973,3,FALSE)</f>
        <v>9365.5106465350491</v>
      </c>
      <c r="F11" s="3" t="s">
        <v>66</v>
      </c>
      <c r="G11" s="12" t="str">
        <f t="shared" ref="G11:G23" si="4">MID(I11,3,LEN(I11)-3)</f>
        <v>55956.31199</v>
      </c>
      <c r="H11" s="10">
        <f t="shared" ref="H11:H23" si="5">1*K11</f>
        <v>7309.5</v>
      </c>
      <c r="I11" s="54" t="s">
        <v>68</v>
      </c>
      <c r="J11" s="55" t="s">
        <v>69</v>
      </c>
      <c r="K11" s="54">
        <v>7309.5</v>
      </c>
      <c r="L11" s="54" t="s">
        <v>70</v>
      </c>
      <c r="M11" s="55" t="s">
        <v>71</v>
      </c>
      <c r="N11" s="55" t="s">
        <v>72</v>
      </c>
      <c r="O11" s="56" t="s">
        <v>73</v>
      </c>
      <c r="P11" s="57" t="s">
        <v>74</v>
      </c>
    </row>
    <row r="12" spans="1:16" ht="12.75" customHeight="1" thickBot="1">
      <c r="A12" s="10" t="str">
        <f t="shared" si="0"/>
        <v>OEJV 0160 </v>
      </c>
      <c r="B12" s="3" t="str">
        <f t="shared" si="1"/>
        <v>II</v>
      </c>
      <c r="C12" s="10">
        <f t="shared" si="2"/>
        <v>55956.312689999999</v>
      </c>
      <c r="D12" s="12" t="str">
        <f t="shared" si="3"/>
        <v>vis</v>
      </c>
      <c r="E12" s="53">
        <f>VLOOKUP(C12,Active!C$21:E$973,3,FALSE)</f>
        <v>9365.5126539625217</v>
      </c>
      <c r="F12" s="3" t="s">
        <v>66</v>
      </c>
      <c r="G12" s="12" t="str">
        <f t="shared" si="4"/>
        <v>55956.31269</v>
      </c>
      <c r="H12" s="10">
        <f t="shared" si="5"/>
        <v>7309.5</v>
      </c>
      <c r="I12" s="54" t="s">
        <v>75</v>
      </c>
      <c r="J12" s="55" t="s">
        <v>76</v>
      </c>
      <c r="K12" s="54">
        <v>7309.5</v>
      </c>
      <c r="L12" s="54" t="s">
        <v>77</v>
      </c>
      <c r="M12" s="55" t="s">
        <v>71</v>
      </c>
      <c r="N12" s="55" t="s">
        <v>41</v>
      </c>
      <c r="O12" s="56" t="s">
        <v>73</v>
      </c>
      <c r="P12" s="57" t="s">
        <v>74</v>
      </c>
    </row>
    <row r="13" spans="1:16" ht="12.75" customHeight="1" thickBot="1">
      <c r="A13" s="10" t="str">
        <f t="shared" si="0"/>
        <v>OEJV 0160 </v>
      </c>
      <c r="B13" s="3" t="str">
        <f t="shared" si="1"/>
        <v>II</v>
      </c>
      <c r="C13" s="10">
        <f t="shared" si="2"/>
        <v>55956.313390000003</v>
      </c>
      <c r="D13" s="12" t="str">
        <f t="shared" si="3"/>
        <v>vis</v>
      </c>
      <c r="E13" s="53">
        <f>VLOOKUP(C13,Active!C$21:E$973,3,FALSE)</f>
        <v>9365.5146613900142</v>
      </c>
      <c r="F13" s="3" t="s">
        <v>66</v>
      </c>
      <c r="G13" s="12" t="str">
        <f t="shared" si="4"/>
        <v>55956.31339</v>
      </c>
      <c r="H13" s="10">
        <f t="shared" si="5"/>
        <v>7309.5</v>
      </c>
      <c r="I13" s="54" t="s">
        <v>78</v>
      </c>
      <c r="J13" s="55" t="s">
        <v>79</v>
      </c>
      <c r="K13" s="54">
        <v>7309.5</v>
      </c>
      <c r="L13" s="54" t="s">
        <v>80</v>
      </c>
      <c r="M13" s="55" t="s">
        <v>71</v>
      </c>
      <c r="N13" s="55" t="s">
        <v>66</v>
      </c>
      <c r="O13" s="56" t="s">
        <v>73</v>
      </c>
      <c r="P13" s="57" t="s">
        <v>74</v>
      </c>
    </row>
    <row r="14" spans="1:16" ht="12.75" customHeight="1" thickBot="1">
      <c r="A14" s="10" t="str">
        <f t="shared" si="0"/>
        <v>IBVS 6029 </v>
      </c>
      <c r="B14" s="3" t="str">
        <f t="shared" si="1"/>
        <v>I</v>
      </c>
      <c r="C14" s="10">
        <f t="shared" si="2"/>
        <v>55968.691400000003</v>
      </c>
      <c r="D14" s="12" t="str">
        <f t="shared" si="3"/>
        <v>vis</v>
      </c>
      <c r="E14" s="53">
        <f>VLOOKUP(C14,Active!C$21:E$973,3,FALSE)</f>
        <v>9401.0117434507829</v>
      </c>
      <c r="F14" s="3" t="s">
        <v>66</v>
      </c>
      <c r="G14" s="12" t="str">
        <f t="shared" si="4"/>
        <v>55968.6914</v>
      </c>
      <c r="H14" s="10">
        <f t="shared" si="5"/>
        <v>7345</v>
      </c>
      <c r="I14" s="54" t="s">
        <v>81</v>
      </c>
      <c r="J14" s="55" t="s">
        <v>82</v>
      </c>
      <c r="K14" s="54">
        <v>7345</v>
      </c>
      <c r="L14" s="54" t="s">
        <v>83</v>
      </c>
      <c r="M14" s="55" t="s">
        <v>71</v>
      </c>
      <c r="N14" s="55" t="s">
        <v>66</v>
      </c>
      <c r="O14" s="56" t="s">
        <v>84</v>
      </c>
      <c r="P14" s="57" t="s">
        <v>85</v>
      </c>
    </row>
    <row r="15" spans="1:16" ht="12.75" customHeight="1" thickBot="1">
      <c r="A15" s="10" t="str">
        <f t="shared" si="0"/>
        <v>BAVM 231 </v>
      </c>
      <c r="B15" s="3" t="str">
        <f t="shared" si="1"/>
        <v>II</v>
      </c>
      <c r="C15" s="10">
        <f t="shared" si="2"/>
        <v>56001.294900000001</v>
      </c>
      <c r="D15" s="12" t="str">
        <f t="shared" si="3"/>
        <v>vis</v>
      </c>
      <c r="E15" s="53">
        <f>VLOOKUP(C15,Active!C$21:E$973,3,FALSE)</f>
        <v>9494.5105461636704</v>
      </c>
      <c r="F15" s="3" t="s">
        <v>66</v>
      </c>
      <c r="G15" s="12" t="str">
        <f t="shared" si="4"/>
        <v>56001.2949</v>
      </c>
      <c r="H15" s="10">
        <f t="shared" si="5"/>
        <v>7438.5</v>
      </c>
      <c r="I15" s="54" t="s">
        <v>86</v>
      </c>
      <c r="J15" s="55" t="s">
        <v>87</v>
      </c>
      <c r="K15" s="54">
        <v>7438.5</v>
      </c>
      <c r="L15" s="54" t="s">
        <v>88</v>
      </c>
      <c r="M15" s="55" t="s">
        <v>71</v>
      </c>
      <c r="N15" s="55" t="s">
        <v>89</v>
      </c>
      <c r="O15" s="56" t="s">
        <v>90</v>
      </c>
      <c r="P15" s="57" t="s">
        <v>91</v>
      </c>
    </row>
    <row r="16" spans="1:16" ht="12.75" customHeight="1" thickBot="1">
      <c r="A16" s="10" t="str">
        <f t="shared" si="0"/>
        <v>BAVM 231 </v>
      </c>
      <c r="B16" s="3" t="str">
        <f t="shared" si="1"/>
        <v>I</v>
      </c>
      <c r="C16" s="10">
        <f t="shared" si="2"/>
        <v>56001.469400000002</v>
      </c>
      <c r="D16" s="12" t="str">
        <f t="shared" si="3"/>
        <v>vis</v>
      </c>
      <c r="E16" s="53">
        <f>VLOOKUP(C16,Active!C$21:E$973,3,FALSE)</f>
        <v>9495.0109691573216</v>
      </c>
      <c r="F16" s="3" t="s">
        <v>66</v>
      </c>
      <c r="G16" s="12" t="str">
        <f t="shared" si="4"/>
        <v>56001.4694</v>
      </c>
      <c r="H16" s="10">
        <f t="shared" si="5"/>
        <v>7439</v>
      </c>
      <c r="I16" s="54" t="s">
        <v>92</v>
      </c>
      <c r="J16" s="55" t="s">
        <v>93</v>
      </c>
      <c r="K16" s="54">
        <v>7439</v>
      </c>
      <c r="L16" s="54" t="s">
        <v>94</v>
      </c>
      <c r="M16" s="55" t="s">
        <v>71</v>
      </c>
      <c r="N16" s="55" t="s">
        <v>89</v>
      </c>
      <c r="O16" s="56" t="s">
        <v>90</v>
      </c>
      <c r="P16" s="57" t="s">
        <v>91</v>
      </c>
    </row>
    <row r="17" spans="1:16" ht="12.75" customHeight="1" thickBot="1">
      <c r="A17" s="10" t="str">
        <f t="shared" si="0"/>
        <v>BAVM 231 </v>
      </c>
      <c r="B17" s="3" t="str">
        <f t="shared" si="1"/>
        <v>II</v>
      </c>
      <c r="C17" s="10">
        <f t="shared" si="2"/>
        <v>56002.345300000001</v>
      </c>
      <c r="D17" s="12" t="str">
        <f t="shared" si="3"/>
        <v>vis</v>
      </c>
      <c r="E17" s="53">
        <f>VLOOKUP(C17,Active!C$21:E$973,3,FALSE)</f>
        <v>9497.5228344876123</v>
      </c>
      <c r="F17" s="3" t="s">
        <v>66</v>
      </c>
      <c r="G17" s="12" t="str">
        <f t="shared" si="4"/>
        <v>56002.3453</v>
      </c>
      <c r="H17" s="10">
        <f t="shared" si="5"/>
        <v>7441.5</v>
      </c>
      <c r="I17" s="54" t="s">
        <v>95</v>
      </c>
      <c r="J17" s="55" t="s">
        <v>96</v>
      </c>
      <c r="K17" s="54">
        <v>7441.5</v>
      </c>
      <c r="L17" s="54" t="s">
        <v>97</v>
      </c>
      <c r="M17" s="55" t="s">
        <v>71</v>
      </c>
      <c r="N17" s="55" t="s">
        <v>66</v>
      </c>
      <c r="O17" s="56" t="s">
        <v>90</v>
      </c>
      <c r="P17" s="57" t="s">
        <v>91</v>
      </c>
    </row>
    <row r="18" spans="1:16" ht="12.75" customHeight="1" thickBot="1">
      <c r="A18" s="10" t="str">
        <f t="shared" si="0"/>
        <v>OEJV 0160 </v>
      </c>
      <c r="B18" s="3" t="str">
        <f t="shared" si="1"/>
        <v>I</v>
      </c>
      <c r="C18" s="10">
        <f t="shared" si="2"/>
        <v>56319.492039999997</v>
      </c>
      <c r="D18" s="12" t="str">
        <f t="shared" si="3"/>
        <v>vis</v>
      </c>
      <c r="E18" s="53">
        <f>VLOOKUP(C18,Active!C$21:E$973,3,FALSE)</f>
        <v>10407.021522490355</v>
      </c>
      <c r="F18" s="3" t="s">
        <v>66</v>
      </c>
      <c r="G18" s="12" t="str">
        <f t="shared" si="4"/>
        <v>56319.49204</v>
      </c>
      <c r="H18" s="10">
        <f t="shared" si="5"/>
        <v>8351</v>
      </c>
      <c r="I18" s="54" t="s">
        <v>98</v>
      </c>
      <c r="J18" s="55" t="s">
        <v>99</v>
      </c>
      <c r="K18" s="54">
        <v>8351</v>
      </c>
      <c r="L18" s="54" t="s">
        <v>100</v>
      </c>
      <c r="M18" s="55" t="s">
        <v>71</v>
      </c>
      <c r="N18" s="55" t="s">
        <v>41</v>
      </c>
      <c r="O18" s="56" t="s">
        <v>73</v>
      </c>
      <c r="P18" s="57" t="s">
        <v>74</v>
      </c>
    </row>
    <row r="19" spans="1:16" ht="12.75" customHeight="1" thickBot="1">
      <c r="A19" s="10" t="str">
        <f t="shared" si="0"/>
        <v>OEJV 0160 </v>
      </c>
      <c r="B19" s="3" t="str">
        <f t="shared" si="1"/>
        <v>I</v>
      </c>
      <c r="C19" s="10">
        <f t="shared" si="2"/>
        <v>56319.49222</v>
      </c>
      <c r="D19" s="12" t="str">
        <f t="shared" si="3"/>
        <v>vis</v>
      </c>
      <c r="E19" s="53">
        <f>VLOOKUP(C19,Active!C$21:E$973,3,FALSE)</f>
        <v>10407.022038686002</v>
      </c>
      <c r="F19" s="3" t="s">
        <v>66</v>
      </c>
      <c r="G19" s="12" t="str">
        <f t="shared" si="4"/>
        <v>56319.49222</v>
      </c>
      <c r="H19" s="10">
        <f t="shared" si="5"/>
        <v>8351</v>
      </c>
      <c r="I19" s="54" t="s">
        <v>101</v>
      </c>
      <c r="J19" s="55" t="s">
        <v>99</v>
      </c>
      <c r="K19" s="54">
        <v>8351</v>
      </c>
      <c r="L19" s="54" t="s">
        <v>102</v>
      </c>
      <c r="M19" s="55" t="s">
        <v>71</v>
      </c>
      <c r="N19" s="55" t="s">
        <v>66</v>
      </c>
      <c r="O19" s="56" t="s">
        <v>73</v>
      </c>
      <c r="P19" s="57" t="s">
        <v>74</v>
      </c>
    </row>
    <row r="20" spans="1:16" ht="12.75" customHeight="1" thickBot="1">
      <c r="A20" s="10" t="str">
        <f t="shared" si="0"/>
        <v>OEJV 0160 </v>
      </c>
      <c r="B20" s="3" t="str">
        <f t="shared" si="1"/>
        <v>I</v>
      </c>
      <c r="C20" s="10">
        <f t="shared" si="2"/>
        <v>56319.492299999998</v>
      </c>
      <c r="D20" s="12" t="str">
        <f t="shared" si="3"/>
        <v>vis</v>
      </c>
      <c r="E20" s="53">
        <f>VLOOKUP(C20,Active!C$21:E$973,3,FALSE)</f>
        <v>10407.022268106279</v>
      </c>
      <c r="F20" s="3" t="s">
        <v>66</v>
      </c>
      <c r="G20" s="12" t="str">
        <f t="shared" si="4"/>
        <v>56319.4923</v>
      </c>
      <c r="H20" s="10">
        <f t="shared" si="5"/>
        <v>8351</v>
      </c>
      <c r="I20" s="54" t="s">
        <v>103</v>
      </c>
      <c r="J20" s="55" t="s">
        <v>99</v>
      </c>
      <c r="K20" s="54">
        <v>8351</v>
      </c>
      <c r="L20" s="54" t="s">
        <v>104</v>
      </c>
      <c r="M20" s="55" t="s">
        <v>71</v>
      </c>
      <c r="N20" s="55" t="s">
        <v>72</v>
      </c>
      <c r="O20" s="56" t="s">
        <v>73</v>
      </c>
      <c r="P20" s="57" t="s">
        <v>74</v>
      </c>
    </row>
    <row r="21" spans="1:16" ht="12.75" customHeight="1" thickBot="1">
      <c r="A21" s="10" t="str">
        <f t="shared" si="0"/>
        <v>BAVM 234 </v>
      </c>
      <c r="B21" s="3" t="str">
        <f t="shared" si="1"/>
        <v>I</v>
      </c>
      <c r="C21" s="10">
        <f t="shared" si="2"/>
        <v>56643.441899999998</v>
      </c>
      <c r="D21" s="12" t="str">
        <f t="shared" si="3"/>
        <v>vis</v>
      </c>
      <c r="E21" s="53">
        <f>VLOOKUP(C21,Active!C$21:E$973,3,FALSE)</f>
        <v>11336.029881991943</v>
      </c>
      <c r="F21" s="3" t="s">
        <v>66</v>
      </c>
      <c r="G21" s="12" t="str">
        <f t="shared" si="4"/>
        <v>56643.4419</v>
      </c>
      <c r="H21" s="10">
        <f t="shared" si="5"/>
        <v>9280</v>
      </c>
      <c r="I21" s="54" t="s">
        <v>105</v>
      </c>
      <c r="J21" s="55" t="s">
        <v>106</v>
      </c>
      <c r="K21" s="54">
        <v>9280</v>
      </c>
      <c r="L21" s="54" t="s">
        <v>107</v>
      </c>
      <c r="M21" s="55" t="s">
        <v>71</v>
      </c>
      <c r="N21" s="58" t="s">
        <v>108</v>
      </c>
      <c r="O21" s="56" t="s">
        <v>109</v>
      </c>
      <c r="P21" s="57" t="s">
        <v>110</v>
      </c>
    </row>
    <row r="22" spans="1:16" ht="12.75" customHeight="1" thickBot="1">
      <c r="A22" s="10" t="str">
        <f t="shared" si="0"/>
        <v>BAVM 234 </v>
      </c>
      <c r="B22" s="3" t="str">
        <f t="shared" si="1"/>
        <v>II</v>
      </c>
      <c r="C22" s="10">
        <f t="shared" si="2"/>
        <v>56643.617200000001</v>
      </c>
      <c r="D22" s="12" t="str">
        <f t="shared" si="3"/>
        <v>vis</v>
      </c>
      <c r="E22" s="53">
        <f>VLOOKUP(C22,Active!C$21:E$973,3,FALSE)</f>
        <v>11336.532599188433</v>
      </c>
      <c r="F22" s="3" t="s">
        <v>66</v>
      </c>
      <c r="G22" s="12" t="str">
        <f t="shared" si="4"/>
        <v>56643.6172</v>
      </c>
      <c r="H22" s="10">
        <f t="shared" si="5"/>
        <v>9280.5</v>
      </c>
      <c r="I22" s="54" t="s">
        <v>111</v>
      </c>
      <c r="J22" s="55" t="s">
        <v>112</v>
      </c>
      <c r="K22" s="54">
        <v>9280.5</v>
      </c>
      <c r="L22" s="54" t="s">
        <v>113</v>
      </c>
      <c r="M22" s="55" t="s">
        <v>71</v>
      </c>
      <c r="N22" s="58" t="s">
        <v>108</v>
      </c>
      <c r="O22" s="56" t="s">
        <v>109</v>
      </c>
      <c r="P22" s="57" t="s">
        <v>110</v>
      </c>
    </row>
    <row r="23" spans="1:16" ht="12.75" customHeight="1" thickBot="1">
      <c r="A23" s="10" t="str">
        <f t="shared" si="0"/>
        <v>IBVS 6131 </v>
      </c>
      <c r="B23" s="3" t="str">
        <f t="shared" si="1"/>
        <v>I</v>
      </c>
      <c r="C23" s="10">
        <f t="shared" si="2"/>
        <v>56693.655700000003</v>
      </c>
      <c r="D23" s="12" t="str">
        <f t="shared" si="3"/>
        <v>vis</v>
      </c>
      <c r="E23" s="53" t="e">
        <f>VLOOKUP(C23,Active!C$21:E$973,3,FALSE)</f>
        <v>#N/A</v>
      </c>
      <c r="F23" s="3" t="s">
        <v>66</v>
      </c>
      <c r="G23" s="12" t="str">
        <f t="shared" si="4"/>
        <v>56693.6557</v>
      </c>
      <c r="H23" s="10">
        <f t="shared" si="5"/>
        <v>9424</v>
      </c>
      <c r="I23" s="54" t="s">
        <v>114</v>
      </c>
      <c r="J23" s="55" t="s">
        <v>115</v>
      </c>
      <c r="K23" s="54">
        <v>9424</v>
      </c>
      <c r="L23" s="54" t="s">
        <v>116</v>
      </c>
      <c r="M23" s="55" t="s">
        <v>71</v>
      </c>
      <c r="N23" s="55" t="s">
        <v>58</v>
      </c>
      <c r="O23" s="56" t="s">
        <v>117</v>
      </c>
      <c r="P23" s="57" t="s">
        <v>118</v>
      </c>
    </row>
    <row r="24" spans="1:16">
      <c r="B24" s="3"/>
      <c r="E24" s="53"/>
      <c r="F24" s="3"/>
    </row>
    <row r="25" spans="1:16">
      <c r="B25" s="3"/>
      <c r="E25" s="53"/>
      <c r="F25" s="3"/>
    </row>
    <row r="26" spans="1:16">
      <c r="B26" s="3"/>
      <c r="E26" s="53"/>
      <c r="F26" s="3"/>
    </row>
    <row r="27" spans="1:16">
      <c r="B27" s="3"/>
      <c r="E27" s="53"/>
      <c r="F27" s="3"/>
    </row>
    <row r="28" spans="1:16">
      <c r="B28" s="3"/>
      <c r="E28" s="53"/>
      <c r="F28" s="3"/>
    </row>
    <row r="29" spans="1:16">
      <c r="B29" s="3"/>
      <c r="E29" s="53"/>
      <c r="F29" s="3"/>
    </row>
    <row r="30" spans="1:16">
      <c r="B30" s="3"/>
      <c r="E30" s="53"/>
      <c r="F30" s="3"/>
    </row>
    <row r="31" spans="1:16">
      <c r="B31" s="3"/>
      <c r="E31" s="53"/>
      <c r="F31" s="3"/>
    </row>
    <row r="32" spans="1:16">
      <c r="B32" s="3"/>
      <c r="E32" s="53"/>
      <c r="F32" s="3"/>
    </row>
    <row r="33" spans="2:6">
      <c r="B33" s="3"/>
      <c r="E33" s="53"/>
      <c r="F33" s="3"/>
    </row>
    <row r="34" spans="2:6">
      <c r="B34" s="3"/>
      <c r="E34" s="53"/>
      <c r="F34" s="3"/>
    </row>
    <row r="35" spans="2:6">
      <c r="B35" s="3"/>
      <c r="E35" s="53"/>
      <c r="F35" s="3"/>
    </row>
    <row r="36" spans="2:6">
      <c r="B36" s="3"/>
      <c r="E36" s="53"/>
      <c r="F36" s="3"/>
    </row>
    <row r="37" spans="2:6">
      <c r="B37" s="3"/>
      <c r="E37" s="53"/>
      <c r="F37" s="3"/>
    </row>
    <row r="38" spans="2:6">
      <c r="B38" s="3"/>
      <c r="E38" s="53"/>
      <c r="F38" s="3"/>
    </row>
    <row r="39" spans="2:6">
      <c r="B39" s="3"/>
      <c r="E39" s="5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</sheetData>
  <phoneticPr fontId="8" type="noConversion"/>
  <hyperlinks>
    <hyperlink ref="P11" r:id="rId1" display="http://var.astro.cz/oejv/issues/oejv0160.pdf"/>
    <hyperlink ref="P12" r:id="rId2" display="http://var.astro.cz/oejv/issues/oejv0160.pdf"/>
    <hyperlink ref="P13" r:id="rId3" display="http://var.astro.cz/oejv/issues/oejv0160.pdf"/>
    <hyperlink ref="P14" r:id="rId4" display="http://www.konkoly.hu/cgi-bin/IBVS?6029"/>
    <hyperlink ref="P15" r:id="rId5" display="http://www.bav-astro.de/sfs/BAVM_link.php?BAVMnr=231"/>
    <hyperlink ref="P16" r:id="rId6" display="http://www.bav-astro.de/sfs/BAVM_link.php?BAVMnr=231"/>
    <hyperlink ref="P17" r:id="rId7" display="http://www.bav-astro.de/sfs/BAVM_link.php?BAVMnr=231"/>
    <hyperlink ref="P18" r:id="rId8" display="http://var.astro.cz/oejv/issues/oejv0160.pdf"/>
    <hyperlink ref="P19" r:id="rId9" display="http://var.astro.cz/oejv/issues/oejv0160.pdf"/>
    <hyperlink ref="P20" r:id="rId10" display="http://var.astro.cz/oejv/issues/oejv0160.pdf"/>
    <hyperlink ref="P21" r:id="rId11" display="http://www.bav-astro.de/sfs/BAVM_link.php?BAVMnr=234"/>
    <hyperlink ref="P22" r:id="rId12" display="http://www.bav-astro.de/sfs/BAVM_link.php?BAVMnr=234"/>
    <hyperlink ref="P23" r:id="rId13" display="http://www.konkoly.hu/cgi-bin/IBVS?61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2023-01-14T05:06:12Z</dcterms:modified>
</cp:coreProperties>
</file>