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33131A0F-8810-4739-B0EB-8E40563EE893}" xr6:coauthVersionLast="47" xr6:coauthVersionMax="47" xr10:uidLastSave="{00000000-0000-0000-0000-000000000000}"/>
  <bookViews>
    <workbookView xWindow="13905" yWindow="870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E28" i="1"/>
  <c r="F28" i="1"/>
  <c r="G28" i="1" s="1"/>
  <c r="K28" i="1" s="1"/>
  <c r="Q28" i="1"/>
  <c r="E29" i="1"/>
  <c r="F29" i="1"/>
  <c r="G29" i="1"/>
  <c r="K29" i="1" s="1"/>
  <c r="Q29" i="1"/>
  <c r="E30" i="1"/>
  <c r="F30" i="1"/>
  <c r="G30" i="1" s="1"/>
  <c r="K30" i="1" s="1"/>
  <c r="Q30" i="1"/>
  <c r="E26" i="1"/>
  <c r="F26" i="1"/>
  <c r="G26" i="1"/>
  <c r="K26" i="1"/>
  <c r="D9" i="1"/>
  <c r="C9" i="1"/>
  <c r="Q26" i="1"/>
  <c r="E25" i="1"/>
  <c r="F25" i="1"/>
  <c r="G25" i="1"/>
  <c r="K25" i="1"/>
  <c r="Q25" i="1"/>
  <c r="E24" i="1"/>
  <c r="F24" i="1"/>
  <c r="G24" i="1"/>
  <c r="K24" i="1"/>
  <c r="Q24" i="1"/>
  <c r="E22" i="1"/>
  <c r="F22" i="1"/>
  <c r="G22" i="1"/>
  <c r="K22" i="1"/>
  <c r="E23" i="1"/>
  <c r="F23" i="1"/>
  <c r="G23" i="1"/>
  <c r="K23" i="1"/>
  <c r="Q22" i="1"/>
  <c r="Q23" i="1"/>
  <c r="C21" i="1"/>
  <c r="E21" i="1"/>
  <c r="F21" i="1"/>
  <c r="A21" i="1"/>
  <c r="F16" i="1"/>
  <c r="F17" i="1" s="1"/>
  <c r="C17" i="1"/>
  <c r="G21" i="1"/>
  <c r="H21" i="1"/>
  <c r="Q21" i="1"/>
  <c r="C12" i="1"/>
  <c r="C11" i="1"/>
  <c r="O30" i="1" l="1"/>
  <c r="S30" i="1" s="1"/>
  <c r="O29" i="1"/>
  <c r="S29" i="1" s="1"/>
  <c r="O27" i="1"/>
  <c r="S27" i="1" s="1"/>
  <c r="O28" i="1"/>
  <c r="S28" i="1" s="1"/>
  <c r="C15" i="1"/>
  <c r="O21" i="1"/>
  <c r="S21" i="1" s="1"/>
  <c r="O23" i="1"/>
  <c r="S23" i="1" s="1"/>
  <c r="O26" i="1"/>
  <c r="S26" i="1" s="1"/>
  <c r="O24" i="1"/>
  <c r="S24" i="1" s="1"/>
  <c r="O22" i="1"/>
  <c r="S22" i="1" s="1"/>
  <c r="O25" i="1"/>
  <c r="S25" i="1" s="1"/>
  <c r="C16" i="1"/>
  <c r="D18" i="1" s="1"/>
  <c r="S19" i="1" l="1"/>
  <c r="F18" i="1"/>
  <c r="F19" i="1" s="1"/>
  <c r="C18" i="1"/>
</calcChain>
</file>

<file path=xl/sharedStrings.xml><?xml version="1.0" encoding="utf-8"?>
<sst xmlns="http://schemas.openxmlformats.org/spreadsheetml/2006/main" count="72" uniqueCount="59">
  <si>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</si>
  <si>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</si>
  <si>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</si>
  <si>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</si>
  <si>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</si>
  <si>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</si>
  <si>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</si>
  <si>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</si>
  <si>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</si>
  <si>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</si>
  <si>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</si>
  <si>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</si>
  <si>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</si>
  <si>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</si>
  <si>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</si>
  <si>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</si>
  <si>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</si>
  <si>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</si>
  <si>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</si>
  <si>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</si>
  <si>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</si>
  <si>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</si>
  <si>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</si>
  <si>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</si>
  <si>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</si>
  <si>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</si>
  <si>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</si>
  <si>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</si>
  <si>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</si>
  <si>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</si>
  <si>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</si>
  <si>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</si>
  <si>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</si>
  <si>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</si>
  <si>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</si>
  <si>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</si>
  <si>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</si>
  <si>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</si>
  <si>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</si>
  <si>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G1888-1148</t>
  </si>
  <si>
    <t>EC</t>
  </si>
  <si>
    <t>VSX</t>
  </si>
  <si>
    <t>IBVS 5945</t>
  </si>
  <si>
    <t>I</t>
  </si>
  <si>
    <t>IBVS 5960</t>
  </si>
  <si>
    <t>II</t>
  </si>
  <si>
    <t>Gem</t>
  </si>
  <si>
    <t>G1888-1148_Gem.xls</t>
  </si>
  <si>
    <t>IBVS 6011</t>
  </si>
  <si>
    <t>VSB 067</t>
  </si>
  <si>
    <t>V</t>
  </si>
  <si>
    <t>V0443 Gem / GSC 1888-1148</t>
  </si>
  <si>
    <t>RHN 2021</t>
  </si>
  <si>
    <t>pg</t>
  </si>
  <si>
    <t>vis</t>
  </si>
  <si>
    <t>PE</t>
  </si>
  <si>
    <t>CCD</t>
  </si>
  <si>
    <t>VSB, 91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</si>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</sst>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72" fontId="18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V0443 Gem - O-C Diagr.</a:t>
            </a:r>
          </a:p>
        </c:rich>
      </c:tx>
      <c:layout>
        <c:manualLayout>
          <c:xMode val="edge"/>
          <c:yMode val="edge"/>
          <c:x val="0.34733353950091583"/>
          <c:y val="4.14213135638746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9939577039275"/>
          <c:y val="0.16081917266074064"/>
          <c:w val="0.80815709969788518"/>
          <c:h val="0.500001427727030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1.1000000000000001E-3</c:v>
                  </c:pt>
                  <c:pt idx="9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1.1000000000000001E-3</c:v>
                  </c:pt>
                  <c:pt idx="9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7788</c:v>
                </c:pt>
                <c:pt idx="2">
                  <c:v>8598.5</c:v>
                </c:pt>
                <c:pt idx="3">
                  <c:v>9692</c:v>
                </c:pt>
                <c:pt idx="4">
                  <c:v>18317</c:v>
                </c:pt>
                <c:pt idx="5">
                  <c:v>20550.5</c:v>
                </c:pt>
                <c:pt idx="6">
                  <c:v>19484.5</c:v>
                </c:pt>
                <c:pt idx="7">
                  <c:v>19485</c:v>
                </c:pt>
                <c:pt idx="8">
                  <c:v>19656.5</c:v>
                </c:pt>
                <c:pt idx="9">
                  <c:v>19657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88-4AAD-9E90-1D3018D302C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1.1000000000000001E-3</c:v>
                  </c:pt>
                  <c:pt idx="9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1.1000000000000001E-3</c:v>
                  </c:pt>
                  <c:pt idx="9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7788</c:v>
                </c:pt>
                <c:pt idx="2">
                  <c:v>8598.5</c:v>
                </c:pt>
                <c:pt idx="3">
                  <c:v>9692</c:v>
                </c:pt>
                <c:pt idx="4">
                  <c:v>18317</c:v>
                </c:pt>
                <c:pt idx="5">
                  <c:v>20550.5</c:v>
                </c:pt>
                <c:pt idx="6">
                  <c:v>19484.5</c:v>
                </c:pt>
                <c:pt idx="7">
                  <c:v>19485</c:v>
                </c:pt>
                <c:pt idx="8">
                  <c:v>19656.5</c:v>
                </c:pt>
                <c:pt idx="9">
                  <c:v>19657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88-4AAD-9E90-1D3018D302C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1.1000000000000001E-3</c:v>
                  </c:pt>
                  <c:pt idx="9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1.1000000000000001E-3</c:v>
                  </c:pt>
                  <c:pt idx="9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7788</c:v>
                </c:pt>
                <c:pt idx="2">
                  <c:v>8598.5</c:v>
                </c:pt>
                <c:pt idx="3">
                  <c:v>9692</c:v>
                </c:pt>
                <c:pt idx="4">
                  <c:v>18317</c:v>
                </c:pt>
                <c:pt idx="5">
                  <c:v>20550.5</c:v>
                </c:pt>
                <c:pt idx="6">
                  <c:v>19484.5</c:v>
                </c:pt>
                <c:pt idx="7">
                  <c:v>19485</c:v>
                </c:pt>
                <c:pt idx="8">
                  <c:v>19656.5</c:v>
                </c:pt>
                <c:pt idx="9">
                  <c:v>19657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88-4AAD-9E90-1D3018D302C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1.1000000000000001E-3</c:v>
                  </c:pt>
                  <c:pt idx="9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1.1000000000000001E-3</c:v>
                  </c:pt>
                  <c:pt idx="9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7788</c:v>
                </c:pt>
                <c:pt idx="2">
                  <c:v>8598.5</c:v>
                </c:pt>
                <c:pt idx="3">
                  <c:v>9692</c:v>
                </c:pt>
                <c:pt idx="4">
                  <c:v>18317</c:v>
                </c:pt>
                <c:pt idx="5">
                  <c:v>20550.5</c:v>
                </c:pt>
                <c:pt idx="6">
                  <c:v>19484.5</c:v>
                </c:pt>
                <c:pt idx="7">
                  <c:v>19485</c:v>
                </c:pt>
                <c:pt idx="8">
                  <c:v>19656.5</c:v>
                </c:pt>
                <c:pt idx="9">
                  <c:v>19657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1.2943999856361188E-2</c:v>
                </c:pt>
                <c:pt idx="2">
                  <c:v>1.8705499853240326E-2</c:v>
                </c:pt>
                <c:pt idx="3">
                  <c:v>2.5795999856200069E-2</c:v>
                </c:pt>
                <c:pt idx="4">
                  <c:v>4.5170999859692529E-2</c:v>
                </c:pt>
                <c:pt idx="5">
                  <c:v>6.8181499860656913E-2</c:v>
                </c:pt>
                <c:pt idx="6">
                  <c:v>6.2223500048276037E-2</c:v>
                </c:pt>
                <c:pt idx="7">
                  <c:v>5.9455000038724393E-2</c:v>
                </c:pt>
                <c:pt idx="8">
                  <c:v>6.0659499853500165E-2</c:v>
                </c:pt>
                <c:pt idx="9">
                  <c:v>6.2490999851434026E-2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88-4AAD-9E90-1D3018D302C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1.1000000000000001E-3</c:v>
                  </c:pt>
                  <c:pt idx="9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1.1000000000000001E-3</c:v>
                  </c:pt>
                  <c:pt idx="9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7788</c:v>
                </c:pt>
                <c:pt idx="2">
                  <c:v>8598.5</c:v>
                </c:pt>
                <c:pt idx="3">
                  <c:v>9692</c:v>
                </c:pt>
                <c:pt idx="4">
                  <c:v>18317</c:v>
                </c:pt>
                <c:pt idx="5">
                  <c:v>20550.5</c:v>
                </c:pt>
                <c:pt idx="6">
                  <c:v>19484.5</c:v>
                </c:pt>
                <c:pt idx="7">
                  <c:v>19485</c:v>
                </c:pt>
                <c:pt idx="8">
                  <c:v>19656.5</c:v>
                </c:pt>
                <c:pt idx="9">
                  <c:v>19657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88-4AAD-9E90-1D3018D302C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1.1000000000000001E-3</c:v>
                  </c:pt>
                  <c:pt idx="9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1.1000000000000001E-3</c:v>
                  </c:pt>
                  <c:pt idx="9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7788</c:v>
                </c:pt>
                <c:pt idx="2">
                  <c:v>8598.5</c:v>
                </c:pt>
                <c:pt idx="3">
                  <c:v>9692</c:v>
                </c:pt>
                <c:pt idx="4">
                  <c:v>18317</c:v>
                </c:pt>
                <c:pt idx="5">
                  <c:v>20550.5</c:v>
                </c:pt>
                <c:pt idx="6">
                  <c:v>19484.5</c:v>
                </c:pt>
                <c:pt idx="7">
                  <c:v>19485</c:v>
                </c:pt>
                <c:pt idx="8">
                  <c:v>19656.5</c:v>
                </c:pt>
                <c:pt idx="9">
                  <c:v>19657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88-4AAD-9E90-1D3018D302C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1.1000000000000001E-3</c:v>
                  </c:pt>
                  <c:pt idx="9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2.0000000000000001E-4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1.1000000000000001E-3</c:v>
                  </c:pt>
                  <c:pt idx="9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7788</c:v>
                </c:pt>
                <c:pt idx="2">
                  <c:v>8598.5</c:v>
                </c:pt>
                <c:pt idx="3">
                  <c:v>9692</c:v>
                </c:pt>
                <c:pt idx="4">
                  <c:v>18317</c:v>
                </c:pt>
                <c:pt idx="5">
                  <c:v>20550.5</c:v>
                </c:pt>
                <c:pt idx="6">
                  <c:v>19484.5</c:v>
                </c:pt>
                <c:pt idx="7">
                  <c:v>19485</c:v>
                </c:pt>
                <c:pt idx="8">
                  <c:v>19656.5</c:v>
                </c:pt>
                <c:pt idx="9">
                  <c:v>19657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88-4AAD-9E90-1D3018D302C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7788</c:v>
                </c:pt>
                <c:pt idx="2">
                  <c:v>8598.5</c:v>
                </c:pt>
                <c:pt idx="3">
                  <c:v>9692</c:v>
                </c:pt>
                <c:pt idx="4">
                  <c:v>18317</c:v>
                </c:pt>
                <c:pt idx="5">
                  <c:v>20550.5</c:v>
                </c:pt>
                <c:pt idx="6">
                  <c:v>19484.5</c:v>
                </c:pt>
                <c:pt idx="7">
                  <c:v>19485</c:v>
                </c:pt>
                <c:pt idx="8">
                  <c:v>19656.5</c:v>
                </c:pt>
                <c:pt idx="9">
                  <c:v>19657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-1.4894149562623513E-2</c:v>
                </c:pt>
                <c:pt idx="1">
                  <c:v>1.4994097928900815E-2</c:v>
                </c:pt>
                <c:pt idx="2">
                  <c:v>1.8104578744499229E-2</c:v>
                </c:pt>
                <c:pt idx="3">
                  <c:v>2.2301137377265266E-2</c:v>
                </c:pt>
                <c:pt idx="4">
                  <c:v>5.5401565550659893E-2</c:v>
                </c:pt>
                <c:pt idx="5">
                  <c:v>6.3973137298518085E-2</c:v>
                </c:pt>
                <c:pt idx="6">
                  <c:v>5.9882116262826635E-2</c:v>
                </c:pt>
                <c:pt idx="7">
                  <c:v>5.9884035128228E-2</c:v>
                </c:pt>
                <c:pt idx="8">
                  <c:v>6.0542205960893172E-2</c:v>
                </c:pt>
                <c:pt idx="9">
                  <c:v>6.0544124826294538E-2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88-4AAD-9E90-1D3018D302C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7788</c:v>
                </c:pt>
                <c:pt idx="2">
                  <c:v>8598.5</c:v>
                </c:pt>
                <c:pt idx="3">
                  <c:v>9692</c:v>
                </c:pt>
                <c:pt idx="4">
                  <c:v>18317</c:v>
                </c:pt>
                <c:pt idx="5">
                  <c:v>20550.5</c:v>
                </c:pt>
                <c:pt idx="6">
                  <c:v>19484.5</c:v>
                </c:pt>
                <c:pt idx="7">
                  <c:v>19485</c:v>
                </c:pt>
                <c:pt idx="8">
                  <c:v>19656.5</c:v>
                </c:pt>
                <c:pt idx="9">
                  <c:v>19657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188-4AAD-9E90-1D3018D30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628112"/>
        <c:axId val="1"/>
      </c:scatterChart>
      <c:valAx>
        <c:axId val="866628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402510486793386"/>
              <c:y val="0.707123451673803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0913877457160754E-2"/>
              <c:y val="0.316578410154870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628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450151057401812"/>
          <c:y val="0.81286795290939506"/>
          <c:w val="0.73262839879154074"/>
          <c:h val="0.152047090604902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76C2855-EED7-AE47-D385-CD3837A3A2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2851562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51</v>
      </c>
      <c r="E1" t="s">
        <v>47</v>
      </c>
    </row>
    <row r="2" spans="1:6" x14ac:dyDescent="0.2">
      <c r="A2" t="s">
        <v>23</v>
      </c>
      <c r="B2" t="s">
        <v>40</v>
      </c>
      <c r="C2" s="30" t="s">
        <v>38</v>
      </c>
      <c r="D2" s="3" t="s">
        <v>46</v>
      </c>
      <c r="E2" s="31" t="s">
        <v>39</v>
      </c>
      <c r="F2" t="e">
        <v>#N/A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6" x14ac:dyDescent="0.2">
      <c r="A6" s="5" t="s">
        <v>1</v>
      </c>
    </row>
    <row r="7" spans="1:6" x14ac:dyDescent="0.2">
      <c r="A7" t="s">
        <v>2</v>
      </c>
      <c r="C7" s="8">
        <v>52624.731000000145</v>
      </c>
      <c r="D7" s="29" t="s">
        <v>41</v>
      </c>
    </row>
    <row r="8" spans="1:6" x14ac:dyDescent="0.2">
      <c r="A8" t="s">
        <v>3</v>
      </c>
      <c r="C8" s="8">
        <v>0.338337</v>
      </c>
      <c r="D8" s="29" t="s">
        <v>41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-1.4894149562623513E-2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3.8377308027124202E-6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59577.620321218579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0.3383408377308027</v>
      </c>
      <c r="E16" s="14" t="s">
        <v>30</v>
      </c>
      <c r="F16" s="15">
        <f ca="1">NOW()+15018.5+$C$5/24</f>
        <v>59958.760252893517</v>
      </c>
    </row>
    <row r="17" spans="1:19" ht="13.5" thickBot="1" x14ac:dyDescent="0.25">
      <c r="A17" s="14" t="s">
        <v>27</v>
      </c>
      <c r="B17" s="10"/>
      <c r="C17" s="10">
        <f>COUNT(C21:C2191)</f>
        <v>10</v>
      </c>
      <c r="E17" s="14" t="s">
        <v>35</v>
      </c>
      <c r="F17" s="15">
        <f ca="1">ROUND(2*(F16-$C$7)/$C$8,0)/2+F15</f>
        <v>21677.5</v>
      </c>
    </row>
    <row r="18" spans="1:19" ht="14.25" thickTop="1" thickBot="1" x14ac:dyDescent="0.25">
      <c r="A18" s="16" t="s">
        <v>5</v>
      </c>
      <c r="B18" s="10"/>
      <c r="C18" s="19">
        <f ca="1">+C15</f>
        <v>59577.620321218579</v>
      </c>
      <c r="D18" s="20">
        <f ca="1">+C16</f>
        <v>0.3383408377308027</v>
      </c>
      <c r="E18" s="14" t="s">
        <v>36</v>
      </c>
      <c r="F18" s="23">
        <f ca="1">ROUND(2*(F16-$C$15)/$C$16,0)/2+F15</f>
        <v>1127.5</v>
      </c>
    </row>
    <row r="19" spans="1:19" ht="13.5" thickTop="1" x14ac:dyDescent="0.2">
      <c r="E19" s="14" t="s">
        <v>31</v>
      </c>
      <c r="F19" s="18">
        <f ca="1">+$C$15+$C$16*F18-15018.5-$C$5/24</f>
        <v>44940.995449093396</v>
      </c>
      <c r="S19">
        <f ca="1">SQRT(SUM(S21:S50)/(COUNT(S21:S50)-1))</f>
        <v>6.4157686159231628E-3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53</v>
      </c>
      <c r="I20" s="7" t="s">
        <v>54</v>
      </c>
      <c r="J20" s="7" t="s">
        <v>55</v>
      </c>
      <c r="K20" s="7" t="s">
        <v>56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9" x14ac:dyDescent="0.2">
      <c r="A21" t="str">
        <f>D7</f>
        <v>VSX</v>
      </c>
      <c r="C21" s="8">
        <f>C$7</f>
        <v>52624.731000000145</v>
      </c>
      <c r="D21" s="8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-1.4894149562623513E-2</v>
      </c>
      <c r="Q21" s="2">
        <f t="shared" ref="Q21:Q26" si="4">+C21-15018.5</f>
        <v>37606.231000000145</v>
      </c>
      <c r="S21">
        <f t="shared" ref="S21:S26" ca="1" si="5">+(O21-G21)^2</f>
        <v>2.2183569119379817E-4</v>
      </c>
    </row>
    <row r="22" spans="1:19" x14ac:dyDescent="0.2">
      <c r="A22" s="32" t="s">
        <v>42</v>
      </c>
      <c r="B22" s="33" t="s">
        <v>43</v>
      </c>
      <c r="C22" s="32">
        <v>55259.712500000001</v>
      </c>
      <c r="D22" s="32">
        <v>8.0000000000000004E-4</v>
      </c>
      <c r="E22">
        <f t="shared" si="0"/>
        <v>7788.0382577130385</v>
      </c>
      <c r="F22">
        <f t="shared" si="1"/>
        <v>7788</v>
      </c>
      <c r="G22">
        <f t="shared" si="2"/>
        <v>1.2943999856361188E-2</v>
      </c>
      <c r="K22">
        <f>+G22</f>
        <v>1.2943999856361188E-2</v>
      </c>
      <c r="O22">
        <f t="shared" ca="1" si="3"/>
        <v>1.4994097928900815E-2</v>
      </c>
      <c r="Q22" s="2">
        <f t="shared" si="4"/>
        <v>40241.212500000001</v>
      </c>
      <c r="S22">
        <f t="shared" ca="1" si="5"/>
        <v>4.2029021070306949E-6</v>
      </c>
    </row>
    <row r="23" spans="1:19" x14ac:dyDescent="0.2">
      <c r="A23" s="32" t="s">
        <v>44</v>
      </c>
      <c r="B23" s="33" t="s">
        <v>45</v>
      </c>
      <c r="C23" s="32">
        <v>55533.940399999999</v>
      </c>
      <c r="D23" s="32">
        <v>2.0000000000000001E-4</v>
      </c>
      <c r="E23">
        <f t="shared" si="0"/>
        <v>8598.555286592522</v>
      </c>
      <c r="F23">
        <f t="shared" si="1"/>
        <v>8598.5</v>
      </c>
      <c r="G23">
        <f t="shared" si="2"/>
        <v>1.8705499853240326E-2</v>
      </c>
      <c r="K23">
        <f>+G23</f>
        <v>1.8705499853240326E-2</v>
      </c>
      <c r="O23">
        <f t="shared" ca="1" si="3"/>
        <v>1.8104578744499229E-2</v>
      </c>
      <c r="Q23" s="2">
        <f t="shared" si="4"/>
        <v>40515.440399999999</v>
      </c>
      <c r="S23">
        <f t="shared" ca="1" si="5"/>
        <v>3.6110617893062905E-7</v>
      </c>
    </row>
    <row r="24" spans="1:19" x14ac:dyDescent="0.2">
      <c r="A24" s="32" t="s">
        <v>48</v>
      </c>
      <c r="B24" s="33" t="s">
        <v>43</v>
      </c>
      <c r="C24" s="32">
        <v>55903.919000000002</v>
      </c>
      <c r="D24" s="32">
        <v>5.0000000000000001E-4</v>
      </c>
      <c r="E24">
        <f t="shared" si="0"/>
        <v>9692.076243508267</v>
      </c>
      <c r="F24">
        <f t="shared" si="1"/>
        <v>9692</v>
      </c>
      <c r="G24">
        <f t="shared" si="2"/>
        <v>2.5795999856200069E-2</v>
      </c>
      <c r="K24">
        <f>+G24</f>
        <v>2.5795999856200069E-2</v>
      </c>
      <c r="O24">
        <f t="shared" ca="1" si="3"/>
        <v>2.2301137377265266E-2</v>
      </c>
      <c r="Q24" s="2">
        <f t="shared" si="4"/>
        <v>40885.419000000002</v>
      </c>
      <c r="S24">
        <f t="shared" ca="1" si="5"/>
        <v>1.2214063746666315E-5</v>
      </c>
    </row>
    <row r="25" spans="1:19" x14ac:dyDescent="0.2">
      <c r="A25" s="34" t="s">
        <v>49</v>
      </c>
      <c r="B25" s="35" t="s">
        <v>43</v>
      </c>
      <c r="C25" s="36">
        <v>58822.095000000001</v>
      </c>
      <c r="D25" s="36" t="s">
        <v>50</v>
      </c>
      <c r="E25">
        <f t="shared" si="0"/>
        <v>18317.133508897507</v>
      </c>
      <c r="F25">
        <f t="shared" si="1"/>
        <v>18317</v>
      </c>
      <c r="G25">
        <f t="shared" si="2"/>
        <v>4.5170999859692529E-2</v>
      </c>
      <c r="K25">
        <f>+G25</f>
        <v>4.5170999859692529E-2</v>
      </c>
      <c r="O25">
        <f t="shared" ca="1" si="3"/>
        <v>5.5401565550659893E-2</v>
      </c>
      <c r="Q25" s="2">
        <f t="shared" si="4"/>
        <v>43803.595000000001</v>
      </c>
      <c r="S25">
        <f t="shared" ca="1" si="5"/>
        <v>1.0466447435719853E-4</v>
      </c>
    </row>
    <row r="26" spans="1:19" x14ac:dyDescent="0.2">
      <c r="A26" s="37" t="s">
        <v>52</v>
      </c>
      <c r="C26" s="8">
        <v>59577.793700000002</v>
      </c>
      <c r="D26" s="8">
        <v>2.0000000000000001E-4</v>
      </c>
      <c r="E26">
        <f t="shared" si="0"/>
        <v>20550.7015194905</v>
      </c>
      <c r="F26">
        <f t="shared" si="1"/>
        <v>20550.5</v>
      </c>
      <c r="G26">
        <f t="shared" si="2"/>
        <v>6.8181499860656913E-2</v>
      </c>
      <c r="K26">
        <f>+G26</f>
        <v>6.8181499860656913E-2</v>
      </c>
      <c r="O26">
        <f t="shared" ca="1" si="3"/>
        <v>6.3973137298518085E-2</v>
      </c>
      <c r="Q26" s="2">
        <f t="shared" si="4"/>
        <v>44559.293700000002</v>
      </c>
      <c r="S26">
        <f t="shared" ca="1" si="5"/>
        <v>1.7710315454411689E-5</v>
      </c>
    </row>
    <row r="27" spans="1:19" x14ac:dyDescent="0.2">
      <c r="A27" s="38" t="s">
        <v>57</v>
      </c>
      <c r="B27" s="39" t="s">
        <v>43</v>
      </c>
      <c r="C27" s="40">
        <v>59217.120500000194</v>
      </c>
      <c r="D27" s="38" t="s">
        <v>50</v>
      </c>
      <c r="E27">
        <f t="shared" ref="E27:E30" si="6">+(C27-C$7)/C$8</f>
        <v>19484.683909829691</v>
      </c>
      <c r="F27">
        <f t="shared" ref="F27:F30" si="7">ROUND(2*E27,0)/2</f>
        <v>19484.5</v>
      </c>
      <c r="G27">
        <f t="shared" ref="G27:G30" si="8">+C27-(C$7+F27*C$8)</f>
        <v>6.2223500048276037E-2</v>
      </c>
      <c r="K27">
        <f t="shared" ref="K27:K30" si="9">+G27</f>
        <v>6.2223500048276037E-2</v>
      </c>
      <c r="O27">
        <f t="shared" ref="O27:O30" ca="1" si="10">+C$11+C$12*$F27</f>
        <v>5.9882116262826635E-2</v>
      </c>
      <c r="Q27" s="2">
        <f t="shared" ref="Q27:Q30" si="11">+C27-15018.5</f>
        <v>44198.620500000194</v>
      </c>
      <c r="S27">
        <f t="shared" ref="S27:S30" ca="1" si="12">+(O27-G27)^2</f>
        <v>5.4820780307653736E-6</v>
      </c>
    </row>
    <row r="28" spans="1:19" x14ac:dyDescent="0.2">
      <c r="A28" s="38" t="s">
        <v>57</v>
      </c>
      <c r="B28" s="39" t="s">
        <v>43</v>
      </c>
      <c r="C28" s="40">
        <v>59217.286900000181</v>
      </c>
      <c r="D28" s="38" t="s">
        <v>50</v>
      </c>
      <c r="E28">
        <f t="shared" si="6"/>
        <v>19485.175727159713</v>
      </c>
      <c r="F28">
        <f t="shared" si="7"/>
        <v>19485</v>
      </c>
      <c r="G28">
        <f t="shared" si="8"/>
        <v>5.9455000038724393E-2</v>
      </c>
      <c r="K28">
        <f t="shared" si="9"/>
        <v>5.9455000038724393E-2</v>
      </c>
      <c r="O28">
        <f t="shared" ca="1" si="10"/>
        <v>5.9884035128228E-2</v>
      </c>
      <c r="Q28" s="2">
        <f t="shared" si="11"/>
        <v>44198.786900000181</v>
      </c>
      <c r="S28">
        <f t="shared" ca="1" si="12"/>
        <v>1.8407110802536819E-7</v>
      </c>
    </row>
    <row r="29" spans="1:19" x14ac:dyDescent="0.2">
      <c r="A29" s="38" t="s">
        <v>58</v>
      </c>
      <c r="B29" s="39" t="s">
        <v>43</v>
      </c>
      <c r="C29" s="40">
        <v>59275.312899999997</v>
      </c>
      <c r="D29" s="38">
        <v>1.1000000000000001E-3</v>
      </c>
      <c r="E29">
        <f t="shared" si="6"/>
        <v>19656.679287219111</v>
      </c>
      <c r="F29">
        <f t="shared" si="7"/>
        <v>19656.5</v>
      </c>
      <c r="G29">
        <f t="shared" si="8"/>
        <v>6.0659499853500165E-2</v>
      </c>
      <c r="K29">
        <f t="shared" si="9"/>
        <v>6.0659499853500165E-2</v>
      </c>
      <c r="O29">
        <f t="shared" ca="1" si="10"/>
        <v>6.0542205960893172E-2</v>
      </c>
      <c r="Q29" s="2">
        <f t="shared" si="11"/>
        <v>44256.812899999997</v>
      </c>
      <c r="S29">
        <f t="shared" ca="1" si="12"/>
        <v>1.3757857242900747E-8</v>
      </c>
    </row>
    <row r="30" spans="1:19" x14ac:dyDescent="0.2">
      <c r="A30" s="38" t="s">
        <v>58</v>
      </c>
      <c r="B30" s="39" t="s">
        <v>43</v>
      </c>
      <c r="C30" s="40">
        <v>59275.483899999999</v>
      </c>
      <c r="D30" s="38">
        <v>1.4E-3</v>
      </c>
      <c r="E30">
        <f t="shared" si="6"/>
        <v>19657.184700460944</v>
      </c>
      <c r="F30">
        <f t="shared" si="7"/>
        <v>19657</v>
      </c>
      <c r="G30">
        <f t="shared" si="8"/>
        <v>6.2490999851434026E-2</v>
      </c>
      <c r="K30">
        <f t="shared" si="9"/>
        <v>6.2490999851434026E-2</v>
      </c>
      <c r="O30">
        <f t="shared" ca="1" si="10"/>
        <v>6.0544124826294538E-2</v>
      </c>
      <c r="Q30" s="2">
        <f t="shared" si="11"/>
        <v>44256.983899999999</v>
      </c>
      <c r="S30">
        <f t="shared" ca="1" si="12"/>
        <v>3.7903223635118835E-6</v>
      </c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5:D25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2023-01-14T05:14:45Z</dcterms:modified>
</cp:coreProperties>
</file>