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8EF0427-3AC7-4D0C-A9E6-926D947C75C2}" xr6:coauthVersionLast="47" xr6:coauthVersionMax="47" xr10:uidLastSave="{00000000-0000-0000-0000-000000000000}"/>
  <bookViews>
    <workbookView xWindow="16140" yWindow="1725" windowWidth="1398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 s="1"/>
  <c r="G24" i="1" s="1"/>
  <c r="I24" i="1" s="1"/>
  <c r="Q24" i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4" i="1" l="1"/>
  <c r="O23" i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<sst xmlns="http://schemas.openxmlformats.org/spreadsheetml/2006/main" count="58" uniqueCount="53">
  <si>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</si>
  <si>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</si>
  <si>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</si>
  <si>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</si>
  <si>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</si>
  <si>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</si>
  <si>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</si>
  <si>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</si>
  <si>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</si>
  <si>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</si>
  <si>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</si>
  <si>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</si>
  <si>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</si>
  <si>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</si>
  <si>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</si>
  <si>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</si>
  <si>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</si>
  <si>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</si>
  <si>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</si>
  <si>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</si>
  <si>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</si>
  <si>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</si>
  <si>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</si>
  <si>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</si>
  <si>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</si>
  <si>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</si>
  <si>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</si>
  <si>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</si>
  <si>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</si>
  <si>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</si>
  <si>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</si>
  <si>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</si>
  <si>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</si>
  <si>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</si>
  <si>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</si>
  <si>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</si>
  <si>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</si>
  <si>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</si>
  <si>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</si>
  <si>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</si>
  <si>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</si>
  <si>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</si>
  <si>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</si>
  <si>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G0760-1355</t>
  </si>
  <si>
    <t>G0760-1355_Gem.xls</t>
  </si>
  <si>
    <t>EW</t>
  </si>
  <si>
    <t>Gem</t>
  </si>
  <si>
    <t>VSX</t>
  </si>
  <si>
    <t>IBVS 6010</t>
  </si>
  <si>
    <t>I</t>
  </si>
  <si>
    <t>JBAV, 76</t>
  </si>
  <si>
    <t>II</t>
  </si>
  <si>
    <t>V0453 Gem / GSC 0760-1355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</si>
</sst>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Gem / GSC 0760-1355 -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F8-43AC-A75A-897BC3C326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-5.9415002033347264E-3</c:v>
                </c:pt>
                <c:pt idx="2">
                  <c:v>-7.741500208794605E-3</c:v>
                </c:pt>
                <c:pt idx="3">
                  <c:v>-7.0775000203866512E-2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F8-43AC-A75A-897BC3C326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F8-43AC-A75A-897BC3C326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F8-43AC-A75A-897BC3C326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F8-43AC-A75A-897BC3C326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F8-43AC-A75A-897BC3C326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F8-43AC-A75A-897BC3C326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3.2475925426502274E-3</c:v>
                </c:pt>
                <c:pt idx="1">
                  <c:v>-8.7837149930018298E-3</c:v>
                </c:pt>
                <c:pt idx="2">
                  <c:v>-8.7837149930018298E-3</c:v>
                </c:pt>
                <c:pt idx="3">
                  <c:v>-7.0138163172642418E-2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F8-43AC-A75A-897BC3C326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F8-43AC-A75A-897BC3C32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837280"/>
        <c:axId val="1"/>
      </c:scatterChart>
      <c:valAx>
        <c:axId val="72483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83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423A2B-9BA3-E354-5144-C1541AE58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54836.533540000208</v>
      </c>
      <c r="D7" s="29" t="s">
        <v>47</v>
      </c>
    </row>
    <row r="8" spans="1:7" x14ac:dyDescent="0.2">
      <c r="A8" t="s">
        <v>3</v>
      </c>
      <c r="C8" s="7">
        <v>0.35985699999999998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3.2475925426502274E-3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-5.4950022999095947E-6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60171.577012847221</v>
      </c>
    </row>
    <row r="15" spans="1:7" x14ac:dyDescent="0.2">
      <c r="A15" s="11" t="s">
        <v>17</v>
      </c>
      <c r="B15" s="9"/>
      <c r="C15" s="12">
        <f ca="1">(C7+C11)+(C8+C12)*INT(MAX(F21:F3533))</f>
        <v>59642.353636837033</v>
      </c>
      <c r="D15" s="13" t="s">
        <v>39</v>
      </c>
      <c r="E15" s="14">
        <f ca="1">ROUND(2*(E14-$C$7)/$C$8,0)/2+E13</f>
        <v>14826.5</v>
      </c>
    </row>
    <row r="16" spans="1:7" x14ac:dyDescent="0.2">
      <c r="A16" s="15" t="s">
        <v>4</v>
      </c>
      <c r="B16" s="9"/>
      <c r="C16" s="16">
        <f ca="1">+C8+C12</f>
        <v>0.35985150499770008</v>
      </c>
      <c r="D16" s="13" t="s">
        <v>40</v>
      </c>
      <c r="E16" s="23">
        <f ca="1">ROUND(2*(E14-$C$15)/$C$16,0)/2+E13</f>
        <v>1471.5</v>
      </c>
    </row>
    <row r="17" spans="1:19" ht="13.5" thickBot="1" x14ac:dyDescent="0.25">
      <c r="A17" s="13" t="s">
        <v>30</v>
      </c>
      <c r="B17" s="9"/>
      <c r="C17" s="9">
        <f>COUNT(C21:C2191)</f>
        <v>4</v>
      </c>
      <c r="D17" s="13" t="s">
        <v>34</v>
      </c>
      <c r="E17" s="17">
        <f ca="1">+$C$15+$C$16*E16-15018.5-$C$9/24</f>
        <v>45153.770959774483</v>
      </c>
    </row>
    <row r="18" spans="1:19" ht="14.25" thickTop="1" thickBot="1" x14ac:dyDescent="0.25">
      <c r="A18" s="15" t="s">
        <v>5</v>
      </c>
      <c r="B18" s="9"/>
      <c r="C18" s="18">
        <f ca="1">+C15</f>
        <v>59642.353636837033</v>
      </c>
      <c r="D18" s="19">
        <f ca="1">+C16</f>
        <v>0.35985150499770008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4.315674018468006E-3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54836.533540000208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3.2475925426502274E-3</v>
      </c>
      <c r="Q21" s="1">
        <f>+C21-15018.5</f>
        <v>39818.033540000208</v>
      </c>
      <c r="S21">
        <f ca="1">+(O21-G21)^2</f>
        <v>1.0546857323077368E-5</v>
      </c>
    </row>
    <row r="22" spans="1:19" x14ac:dyDescent="0.2">
      <c r="A22" s="32" t="s">
        <v>48</v>
      </c>
      <c r="B22" s="33" t="s">
        <v>49</v>
      </c>
      <c r="C22" s="32">
        <v>55624.434500000003</v>
      </c>
      <c r="D22" s="32">
        <v>6.9999999999999999E-4</v>
      </c>
      <c r="E22">
        <f>+(C22-C$7)/C$8</f>
        <v>2189.4834892743379</v>
      </c>
      <c r="F22">
        <f>ROUND(2*E22,0)/2</f>
        <v>2189.5</v>
      </c>
      <c r="G22">
        <f>+C22-(C$7+F22*C$8)</f>
        <v>-5.9415002033347264E-3</v>
      </c>
      <c r="I22">
        <f>+G22</f>
        <v>-5.9415002033347264E-3</v>
      </c>
      <c r="O22">
        <f ca="1">+C$11+C$12*$F22</f>
        <v>-8.7837149930018298E-3</v>
      </c>
      <c r="Q22" s="1">
        <f>+C22-15018.5</f>
        <v>40605.934500000003</v>
      </c>
      <c r="S22">
        <f ca="1">+(O22-G22)^2</f>
        <v>8.0781849106024171E-6</v>
      </c>
    </row>
    <row r="23" spans="1:19" x14ac:dyDescent="0.2">
      <c r="A23" s="34" t="s">
        <v>50</v>
      </c>
      <c r="B23" s="35" t="s">
        <v>49</v>
      </c>
      <c r="C23" s="36">
        <v>55624.432699999998</v>
      </c>
      <c r="D23" s="34">
        <v>3.5000000000000001E-3</v>
      </c>
      <c r="E23">
        <f t="shared" ref="E23:E24" si="0">+(C23-C$7)/C$8</f>
        <v>2189.478487287422</v>
      </c>
      <c r="F23">
        <f t="shared" ref="F23:F24" si="1">ROUND(2*E23,0)/2</f>
        <v>2189.5</v>
      </c>
      <c r="G23">
        <f t="shared" ref="G23:G24" si="2">+C23-(C$7+F23*C$8)</f>
        <v>-7.741500208794605E-3</v>
      </c>
      <c r="I23">
        <f t="shared" ref="I23:I24" si="3">+G23</f>
        <v>-7.741500208794605E-3</v>
      </c>
      <c r="O23">
        <f t="shared" ref="O23:O24" ca="1" si="4">+C$11+C$12*$F23</f>
        <v>-8.7837149930018298E-3</v>
      </c>
      <c r="Q23" s="1">
        <f t="shared" ref="Q23:Q24" si="5">+C23-15018.5</f>
        <v>40605.932699999998</v>
      </c>
    </row>
    <row r="24" spans="1:19" x14ac:dyDescent="0.2">
      <c r="A24" s="34" t="s">
        <v>50</v>
      </c>
      <c r="B24" s="35" t="s">
        <v>51</v>
      </c>
      <c r="C24" s="36">
        <v>59642.353000000003</v>
      </c>
      <c r="D24" s="34">
        <v>3.5000000000000001E-3</v>
      </c>
      <c r="E24">
        <f t="shared" si="0"/>
        <v>13354.803324653391</v>
      </c>
      <c r="F24">
        <f t="shared" si="1"/>
        <v>13355</v>
      </c>
      <c r="G24">
        <f t="shared" si="2"/>
        <v>-7.0775000203866512E-2</v>
      </c>
      <c r="I24">
        <f t="shared" si="3"/>
        <v>-7.0775000203866512E-2</v>
      </c>
      <c r="O24">
        <f t="shared" ca="1" si="4"/>
        <v>-7.0138163172642418E-2</v>
      </c>
      <c r="Q24" s="1">
        <f t="shared" si="5"/>
        <v>44623.853000000003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2023-08-15T01:50:53Z</dcterms:modified>
</cp:coreProperties>
</file>