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5A20EEC-C315-4AAB-B23B-3C35F14DA8C4}" xr6:coauthVersionLast="47" xr6:coauthVersionMax="47" xr10:uidLastSave="{00000000-0000-0000-0000-000000000000}"/>
  <bookViews>
    <workbookView xWindow="14085" yWindow="210" windowWidth="13995" windowHeight="1431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C12" i="1"/>
  <c r="O24" i="1" l="1"/>
  <c r="C16" i="1"/>
  <c r="D18" i="1" s="1"/>
  <c r="O23" i="1"/>
  <c r="S23" i="1" s="1"/>
  <c r="O22" i="1"/>
  <c r="S22" i="1" s="1"/>
  <c r="O21" i="1"/>
  <c r="S21" i="1" s="1"/>
  <c r="C15" i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<sst xmlns="http://schemas.openxmlformats.org/spreadsheetml/2006/main" count="58" uniqueCount="53">
  <si>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</si>
  <si>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</si>
  <si>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</si>
  <si>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</si>
  <si>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</si>
  <si>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</si>
  <si>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</si>
  <si>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</si>
  <si>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</si>
  <si>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</si>
  <si>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</si>
  <si>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</si>
  <si>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</si>
  <si>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</si>
  <si>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</si>
  <si>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</si>
  <si>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</si>
  <si>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</si>
  <si>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</si>
  <si>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</si>
  <si>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</si>
  <si>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</si>
  <si>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</si>
  <si>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</si>
  <si>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</si>
  <si>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</si>
  <si>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</si>
  <si>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</si>
  <si>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</si>
  <si>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</si>
  <si>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</si>
  <si>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</si>
  <si>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</si>
  <si>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</si>
  <si>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</si>
  <si>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</si>
  <si>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</si>
  <si>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</si>
  <si>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</si>
  <si>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</si>
  <si>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</si>
  <si>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</si>
  <si>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</si>
  <si>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G1351-0225</t>
  </si>
  <si>
    <t>G1351-0225_Gem.xls</t>
  </si>
  <si>
    <t>ESDED</t>
  </si>
  <si>
    <t>Gem</t>
  </si>
  <si>
    <t>VSX</t>
  </si>
  <si>
    <t>IBVS 5992</t>
  </si>
  <si>
    <t>I</t>
  </si>
  <si>
    <t>IBVS 6029</t>
  </si>
  <si>
    <t>VSB, 108</t>
  </si>
  <si>
    <t>V0498 Gem / GSC 1351-0225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</si>
</sst>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72" fontId="16" fillId="0" borderId="0" xfId="0" applyNumberFormat="1" applyFont="1" applyAlignment="1" applyProtection="1">
      <alignment vertical="center" wrapText="1"/>
      <protection locked="0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V0498 Gem / GSC 1351-0225 -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DD-4B11-A778-EBAAC94C13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0.14254000000073574</c:v>
                </c:pt>
                <c:pt idx="2">
                  <c:v>0.14934000000357628</c:v>
                </c:pt>
                <c:pt idx="3">
                  <c:v>0.15922000013961224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DD-4B11-A778-EBAAC94C13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DD-4B11-A778-EBAAC94C13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DD-4B11-A778-EBAAC94C13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DD-4B11-A778-EBAAC94C13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DD-4B11-A778-EBAAC94C13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DD-4B11-A778-EBAAC94C13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0.13431803012612675</c:v>
                </c:pt>
                <c:pt idx="1">
                  <c:v>0.14514968422211713</c:v>
                </c:pt>
                <c:pt idx="2">
                  <c:v>0.14646635762996513</c:v>
                </c:pt>
                <c:pt idx="3">
                  <c:v>0.15948395829184195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DD-4B11-A778-EBAAC94C131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4031</c:v>
                </c:pt>
                <c:pt idx="2">
                  <c:v>4521</c:v>
                </c:pt>
                <c:pt idx="3">
                  <c:v>9365.5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DD-4B11-A778-EBAAC94C1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088408"/>
        <c:axId val="1"/>
      </c:scatterChart>
      <c:valAx>
        <c:axId val="722088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088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BA1CEFC-E96A-B160-01C2-77A18BBD8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32" sqref="E3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52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52622.52</v>
      </c>
      <c r="D7" s="29" t="s">
        <v>47</v>
      </c>
    </row>
    <row r="8" spans="1:7" x14ac:dyDescent="0.2">
      <c r="A8" t="s">
        <v>3</v>
      </c>
      <c r="C8" s="7">
        <v>0.74275999999999998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0.13431803012612675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2.6870885874448984E-6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60177.778381944445</v>
      </c>
    </row>
    <row r="15" spans="1:7" x14ac:dyDescent="0.2">
      <c r="A15" s="11" t="s">
        <v>17</v>
      </c>
      <c r="B15" s="9"/>
      <c r="C15" s="12">
        <f ca="1">(C7+C11)+(C8+C12)*INT(MAX(F21:F3533))</f>
        <v>59578.626882614742</v>
      </c>
      <c r="D15" s="13" t="s">
        <v>39</v>
      </c>
      <c r="E15" s="14">
        <f ca="1">ROUND(2*(E14-$C$7)/$C$8,0)/2+E13</f>
        <v>10173</v>
      </c>
    </row>
    <row r="16" spans="1:7" x14ac:dyDescent="0.2">
      <c r="A16" s="15" t="s">
        <v>4</v>
      </c>
      <c r="B16" s="9"/>
      <c r="C16" s="16">
        <f ca="1">+C8+C12</f>
        <v>0.74276268708858739</v>
      </c>
      <c r="D16" s="13" t="s">
        <v>40</v>
      </c>
      <c r="E16" s="23">
        <f ca="1">ROUND(2*(E14-$C$15)/$C$16,0)/2+E13</f>
        <v>807.5</v>
      </c>
    </row>
    <row r="17" spans="1:19" ht="13.5" thickBot="1" x14ac:dyDescent="0.25">
      <c r="A17" s="13" t="s">
        <v>30</v>
      </c>
      <c r="B17" s="9"/>
      <c r="C17" s="9">
        <f>COUNT(C21:C2191)</f>
        <v>4</v>
      </c>
      <c r="D17" s="13" t="s">
        <v>34</v>
      </c>
      <c r="E17" s="17">
        <f ca="1">+$C$15+$C$16*E16-15018.5-$C$9/24</f>
        <v>45160.303585772112</v>
      </c>
    </row>
    <row r="18" spans="1:19" ht="14.25" thickTop="1" thickBot="1" x14ac:dyDescent="0.25">
      <c r="A18" s="15" t="s">
        <v>5</v>
      </c>
      <c r="B18" s="9"/>
      <c r="C18" s="18">
        <f ca="1">+C15</f>
        <v>59578.626882614742</v>
      </c>
      <c r="D18" s="19">
        <f ca="1">+C16</f>
        <v>0.74276268708858739</v>
      </c>
      <c r="E18" s="20" t="s">
        <v>35</v>
      </c>
    </row>
    <row r="19" spans="1:19" ht="13.5" thickTop="1" x14ac:dyDescent="0.2">
      <c r="A19" s="24" t="s">
        <v>36</v>
      </c>
      <c r="E19" s="25">
        <v>22</v>
      </c>
      <c r="S19">
        <f ca="1">SQRT(SUM(S21:S50)/(COUNT(S21:S50)-1))</f>
        <v>9.5016844530824721E-2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52622.52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0.13431803012612675</v>
      </c>
      <c r="Q21" s="1">
        <f>+C21-15018.5</f>
        <v>37604.019999999997</v>
      </c>
      <c r="S21">
        <f ca="1">+(O21-G21)^2</f>
        <v>1.8041333216963093E-2</v>
      </c>
    </row>
    <row r="22" spans="1:19" x14ac:dyDescent="0.2">
      <c r="A22" s="32" t="s">
        <v>48</v>
      </c>
      <c r="B22" s="33" t="s">
        <v>49</v>
      </c>
      <c r="C22" s="32">
        <v>55616.7281</v>
      </c>
      <c r="D22" s="32">
        <v>1.2999999999999999E-3</v>
      </c>
      <c r="E22">
        <f>+(C22-C$7)/C$8</f>
        <v>4031.1919058646181</v>
      </c>
      <c r="F22">
        <f>ROUND(2*E22,0)/2</f>
        <v>4031</v>
      </c>
      <c r="G22">
        <f>+C22-(C$7+F22*C$8)</f>
        <v>0.14254000000073574</v>
      </c>
      <c r="I22">
        <f>+G22</f>
        <v>0.14254000000073574</v>
      </c>
      <c r="O22">
        <f ca="1">+C$11+C$12*$F22</f>
        <v>0.14514968422211713</v>
      </c>
      <c r="Q22" s="1">
        <f>+C22-15018.5</f>
        <v>40598.2281</v>
      </c>
      <c r="S22">
        <f ca="1">+(O22-G22)^2</f>
        <v>6.8104517353269736E-6</v>
      </c>
    </row>
    <row r="23" spans="1:19" x14ac:dyDescent="0.2">
      <c r="A23" s="34" t="s">
        <v>50</v>
      </c>
      <c r="B23" s="35" t="s">
        <v>49</v>
      </c>
      <c r="C23" s="34">
        <v>55980.687299999998</v>
      </c>
      <c r="D23" s="34">
        <v>1E-4</v>
      </c>
      <c r="E23">
        <f>+(C23-C$7)/C$8</f>
        <v>4521.2010609079662</v>
      </c>
      <c r="F23">
        <f>ROUND(2*E23,0)/2</f>
        <v>4521</v>
      </c>
      <c r="G23">
        <f>+C23-(C$7+F23*C$8)</f>
        <v>0.14934000000357628</v>
      </c>
      <c r="I23">
        <f>+G23</f>
        <v>0.14934000000357628</v>
      </c>
      <c r="O23">
        <f ca="1">+C$11+C$12*$F23</f>
        <v>0.14646635762996513</v>
      </c>
      <c r="Q23" s="1">
        <f>+C23-15018.5</f>
        <v>40962.187299999998</v>
      </c>
      <c r="S23">
        <f ca="1">+(O23-G23)^2</f>
        <v>8.257820491413534E-6</v>
      </c>
    </row>
    <row r="24" spans="1:19" x14ac:dyDescent="0.2">
      <c r="A24" s="36" t="s">
        <v>51</v>
      </c>
      <c r="B24" s="37" t="s">
        <v>49</v>
      </c>
      <c r="C24" s="38">
        <v>59578.998000000138</v>
      </c>
      <c r="D24" s="7"/>
      <c r="E24">
        <f>+(C24-C$7)/C$8</f>
        <v>9365.7143626476136</v>
      </c>
      <c r="F24">
        <f>ROUND(2*E24,0)/2</f>
        <v>9365.5</v>
      </c>
      <c r="G24">
        <f>+C24-(C$7+F24*C$8)</f>
        <v>0.15922000013961224</v>
      </c>
      <c r="I24">
        <f>+G24</f>
        <v>0.15922000013961224</v>
      </c>
      <c r="O24">
        <f ca="1">+C$11+C$12*$F24</f>
        <v>0.15948395829184195</v>
      </c>
      <c r="Q24" s="1">
        <f>+C24-15018.5</f>
        <v>44560.498000000138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2023-08-21T06:40:52Z</dcterms:modified>
</cp:coreProperties>
</file>