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8325DCB-B70F-4264-88C2-D8BE11E313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8" i="1" l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D9" i="1"/>
  <c r="C9" i="1"/>
  <c r="Q27" i="1"/>
  <c r="C21" i="1"/>
  <c r="Q21" i="1" s="1"/>
  <c r="Q22" i="1"/>
  <c r="Q23" i="1"/>
  <c r="Q24" i="1"/>
  <c r="Q25" i="1"/>
  <c r="Q26" i="1"/>
  <c r="E24" i="1"/>
  <c r="F24" i="1" s="1"/>
  <c r="G24" i="1" s="1"/>
  <c r="J24" i="1" s="1"/>
  <c r="F16" i="1"/>
  <c r="E26" i="1" l="1"/>
  <c r="F26" i="1" s="1"/>
  <c r="G26" i="1" s="1"/>
  <c r="I26" i="1" s="1"/>
  <c r="E33" i="1"/>
  <c r="F33" i="1" s="1"/>
  <c r="G33" i="1" s="1"/>
  <c r="L33" i="1" s="1"/>
  <c r="E22" i="1"/>
  <c r="F22" i="1" s="1"/>
  <c r="G22" i="1" s="1"/>
  <c r="J22" i="1" s="1"/>
  <c r="E29" i="1"/>
  <c r="F29" i="1" s="1"/>
  <c r="G29" i="1" s="1"/>
  <c r="L29" i="1" s="1"/>
  <c r="E32" i="1"/>
  <c r="F32" i="1" s="1"/>
  <c r="G32" i="1" s="1"/>
  <c r="L32" i="1" s="1"/>
  <c r="E31" i="1"/>
  <c r="F31" i="1" s="1"/>
  <c r="G31" i="1" s="1"/>
  <c r="L31" i="1" s="1"/>
  <c r="E30" i="1"/>
  <c r="F30" i="1" s="1"/>
  <c r="G30" i="1" s="1"/>
  <c r="L30" i="1" s="1"/>
  <c r="E28" i="1"/>
  <c r="F28" i="1" s="1"/>
  <c r="G28" i="1" s="1"/>
  <c r="L28" i="1" s="1"/>
  <c r="E25" i="1"/>
  <c r="F25" i="1" s="1"/>
  <c r="G25" i="1" s="1"/>
  <c r="J25" i="1" s="1"/>
  <c r="E41" i="1"/>
  <c r="F41" i="1" s="1"/>
  <c r="G41" i="1" s="1"/>
  <c r="K41" i="1" s="1"/>
  <c r="E40" i="1"/>
  <c r="F40" i="1" s="1"/>
  <c r="G40" i="1" s="1"/>
  <c r="K40" i="1" s="1"/>
  <c r="E23" i="1"/>
  <c r="F23" i="1" s="1"/>
  <c r="G23" i="1" s="1"/>
  <c r="J23" i="1" s="1"/>
  <c r="E37" i="1"/>
  <c r="F37" i="1" s="1"/>
  <c r="G37" i="1" s="1"/>
  <c r="K37" i="1" s="1"/>
  <c r="E34" i="1"/>
  <c r="F34" i="1" s="1"/>
  <c r="G34" i="1" s="1"/>
  <c r="K34" i="1" s="1"/>
  <c r="E39" i="1"/>
  <c r="F39" i="1" s="1"/>
  <c r="G39" i="1" s="1"/>
  <c r="K39" i="1" s="1"/>
  <c r="E36" i="1"/>
  <c r="F36" i="1" s="1"/>
  <c r="G36" i="1" s="1"/>
  <c r="K36" i="1" s="1"/>
  <c r="E27" i="1"/>
  <c r="F27" i="1" s="1"/>
  <c r="G27" i="1" s="1"/>
  <c r="K27" i="1" s="1"/>
  <c r="E35" i="1"/>
  <c r="F35" i="1" s="1"/>
  <c r="G35" i="1" s="1"/>
  <c r="K35" i="1" s="1"/>
  <c r="E21" i="1"/>
  <c r="F21" i="1" s="1"/>
  <c r="G21" i="1" s="1"/>
  <c r="E38" i="1"/>
  <c r="F38" i="1" s="1"/>
  <c r="G38" i="1" s="1"/>
  <c r="K38" i="1" s="1"/>
  <c r="C17" i="1"/>
  <c r="F17" i="1"/>
  <c r="C11" i="1"/>
  <c r="C12" i="1"/>
  <c r="O30" i="1" l="1"/>
  <c r="O29" i="1"/>
  <c r="O33" i="1"/>
  <c r="O28" i="1"/>
  <c r="O32" i="1"/>
  <c r="O31" i="1"/>
  <c r="O35" i="1"/>
  <c r="C15" i="1"/>
  <c r="C18" i="1" s="1"/>
  <c r="O40" i="1"/>
  <c r="O37" i="1"/>
  <c r="O38" i="1"/>
  <c r="O27" i="1"/>
  <c r="O25" i="1"/>
  <c r="O23" i="1"/>
  <c r="O24" i="1"/>
  <c r="O21" i="1"/>
  <c r="O39" i="1"/>
  <c r="O36" i="1"/>
  <c r="O26" i="1"/>
  <c r="O34" i="1"/>
  <c r="O41" i="1"/>
  <c r="O22" i="1"/>
  <c r="C16" i="1"/>
  <c r="D18" i="1" s="1"/>
  <c r="H21" i="1"/>
  <c r="F18" i="1" l="1"/>
  <c r="F19" i="1" s="1"/>
</calcChain>
</file>

<file path=xl/sharedStrings.xml><?xml version="1.0" encoding="utf-8"?>
<sst xmlns="http://schemas.openxmlformats.org/spreadsheetml/2006/main" count="86" uniqueCount="51">
  <si>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</si>
  <si>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</si>
  <si>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</si>
  <si>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</si>
  <si>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</si>
  <si>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</si>
  <si>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</si>
  <si>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</si>
  <si>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</si>
  <si>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</si>
  <si>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</si>
  <si>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</si>
  <si>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</si>
  <si>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</si>
  <si>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</si>
  <si>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</si>
  <si>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</si>
  <si>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</si>
  <si>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</si>
  <si>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</si>
  <si>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</si>
  <si>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</si>
  <si>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</si>
  <si>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</si>
  <si>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</si>
  <si>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</si>
  <si>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</si>
  <si>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</si>
  <si>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</si>
  <si>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</si>
  <si>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</si>
  <si>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</si>
  <si>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</si>
  <si>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</si>
  <si>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</si>
  <si>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</si>
  <si>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</si>
  <si>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</si>
  <si>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</si>
  <si>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BC Gru / GSC 8449-0210</t>
  </si>
  <si>
    <t>OEJV 0130</t>
  </si>
  <si>
    <t>I</t>
  </si>
  <si>
    <t>EW:/KW:</t>
  </si>
  <si>
    <t>IBVS 3891</t>
  </si>
  <si>
    <t>II</t>
  </si>
  <si>
    <t>vis</t>
  </si>
  <si>
    <t>OEJV 0179</t>
  </si>
  <si>
    <t>JAVSO 49, 251</t>
  </si>
  <si>
    <t>TESS/RAA/PNC</t>
  </si>
  <si>
    <t>TESS</t>
  </si>
  <si>
    <t>VSS SEB Prog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</si>
</sst>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00"/>
    <numFmt numFmtId="166" formatCode="0.00000"/>
  </numFmts>
  <fonts count="3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6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6" fillId="0" borderId="5" xfId="0" applyFont="1" applyBorder="1" applyAlignment="1">
      <alignment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41" applyFont="1"/>
    <xf numFmtId="0" fontId="15" fillId="0" borderId="0" xfId="41" applyFont="1" applyAlignment="1">
      <alignment horizontal="center"/>
    </xf>
    <xf numFmtId="0" fontId="15" fillId="0" borderId="0" xfId="41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1" fillId="0" borderId="0" xfId="0" applyFont="1" applyAlignment="1"/>
    <xf numFmtId="165" fontId="31" fillId="0" borderId="0" xfId="0" applyNumberFormat="1" applyFont="1" applyAlignment="1"/>
    <xf numFmtId="166" fontId="31" fillId="0" borderId="0" xfId="0" applyNumberFormat="1" applyFont="1" applyAlignment="1"/>
    <xf numFmtId="0" fontId="31" fillId="0" borderId="11" xfId="0" applyFont="1" applyBorder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BC Gru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</c:numCache>
              </c:numRef>
            </c:plus>
            <c:minus>
              <c:numRef>
                <c:f>Active!$D$21:$D$231</c:f>
                <c:numCache>
                  <c:formatCode>General</c:formatCode>
                  <c:ptCount val="21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80821.5</c:v>
                </c:pt>
                <c:pt idx="8">
                  <c:v>80822.5</c:v>
                </c:pt>
                <c:pt idx="9">
                  <c:v>80875</c:v>
                </c:pt>
                <c:pt idx="10">
                  <c:v>80875.5</c:v>
                </c:pt>
                <c:pt idx="11">
                  <c:v>80916.5</c:v>
                </c:pt>
                <c:pt idx="12">
                  <c:v>80917</c:v>
                </c:pt>
                <c:pt idx="13">
                  <c:v>83663.5</c:v>
                </c:pt>
                <c:pt idx="14">
                  <c:v>83664</c:v>
                </c:pt>
                <c:pt idx="15">
                  <c:v>83671</c:v>
                </c:pt>
                <c:pt idx="16">
                  <c:v>83671.5</c:v>
                </c:pt>
                <c:pt idx="17">
                  <c:v>83674.5</c:v>
                </c:pt>
                <c:pt idx="18">
                  <c:v>83676</c:v>
                </c:pt>
                <c:pt idx="19">
                  <c:v>83678.5</c:v>
                </c:pt>
                <c:pt idx="20">
                  <c:v>83679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56-4BF2-BEB9-96F06AC44A9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80821.5</c:v>
                </c:pt>
                <c:pt idx="8">
                  <c:v>80822.5</c:v>
                </c:pt>
                <c:pt idx="9">
                  <c:v>80875</c:v>
                </c:pt>
                <c:pt idx="10">
                  <c:v>80875.5</c:v>
                </c:pt>
                <c:pt idx="11">
                  <c:v>80916.5</c:v>
                </c:pt>
                <c:pt idx="12">
                  <c:v>80917</c:v>
                </c:pt>
                <c:pt idx="13">
                  <c:v>83663.5</c:v>
                </c:pt>
                <c:pt idx="14">
                  <c:v>83664</c:v>
                </c:pt>
                <c:pt idx="15">
                  <c:v>83671</c:v>
                </c:pt>
                <c:pt idx="16">
                  <c:v>83671.5</c:v>
                </c:pt>
                <c:pt idx="17">
                  <c:v>83674.5</c:v>
                </c:pt>
                <c:pt idx="18">
                  <c:v>83676</c:v>
                </c:pt>
                <c:pt idx="19">
                  <c:v>83678.5</c:v>
                </c:pt>
                <c:pt idx="20">
                  <c:v>83679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5">
                  <c:v>4.0430000000924338E-2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56-4BF2-BEB9-96F06AC44A9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80821.5</c:v>
                </c:pt>
                <c:pt idx="8">
                  <c:v>80822.5</c:v>
                </c:pt>
                <c:pt idx="9">
                  <c:v>80875</c:v>
                </c:pt>
                <c:pt idx="10">
                  <c:v>80875.5</c:v>
                </c:pt>
                <c:pt idx="11">
                  <c:v>80916.5</c:v>
                </c:pt>
                <c:pt idx="12">
                  <c:v>80917</c:v>
                </c:pt>
                <c:pt idx="13">
                  <c:v>83663.5</c:v>
                </c:pt>
                <c:pt idx="14">
                  <c:v>83664</c:v>
                </c:pt>
                <c:pt idx="15">
                  <c:v>83671</c:v>
                </c:pt>
                <c:pt idx="16">
                  <c:v>83671.5</c:v>
                </c:pt>
                <c:pt idx="17">
                  <c:v>83674.5</c:v>
                </c:pt>
                <c:pt idx="18">
                  <c:v>83676</c:v>
                </c:pt>
                <c:pt idx="19">
                  <c:v>83678.5</c:v>
                </c:pt>
                <c:pt idx="20">
                  <c:v>83679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">
                  <c:v>4.4134999996458646E-2</c:v>
                </c:pt>
                <c:pt idx="2">
                  <c:v>3.4740000002784654E-2</c:v>
                </c:pt>
                <c:pt idx="3">
                  <c:v>3.6489999998593703E-2</c:v>
                </c:pt>
                <c:pt idx="4">
                  <c:v>4.8009999998612329E-2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56-4BF2-BEB9-96F06AC44A9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80821.5</c:v>
                </c:pt>
                <c:pt idx="8">
                  <c:v>80822.5</c:v>
                </c:pt>
                <c:pt idx="9">
                  <c:v>80875</c:v>
                </c:pt>
                <c:pt idx="10">
                  <c:v>80875.5</c:v>
                </c:pt>
                <c:pt idx="11">
                  <c:v>80916.5</c:v>
                </c:pt>
                <c:pt idx="12">
                  <c:v>80917</c:v>
                </c:pt>
                <c:pt idx="13">
                  <c:v>83663.5</c:v>
                </c:pt>
                <c:pt idx="14">
                  <c:v>83664</c:v>
                </c:pt>
                <c:pt idx="15">
                  <c:v>83671</c:v>
                </c:pt>
                <c:pt idx="16">
                  <c:v>83671.5</c:v>
                </c:pt>
                <c:pt idx="17">
                  <c:v>83674.5</c:v>
                </c:pt>
                <c:pt idx="18">
                  <c:v>83676</c:v>
                </c:pt>
                <c:pt idx="19">
                  <c:v>83678.5</c:v>
                </c:pt>
                <c:pt idx="20">
                  <c:v>83679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6">
                  <c:v>2.9564999997091945E-2</c:v>
                </c:pt>
                <c:pt idx="13">
                  <c:v>3.5444999994069804E-2</c:v>
                </c:pt>
                <c:pt idx="14">
                  <c:v>5.5110000001150183E-2</c:v>
                </c:pt>
                <c:pt idx="15">
                  <c:v>3.7039999995613471E-2</c:v>
                </c:pt>
                <c:pt idx="16">
                  <c:v>5.7334999997692648E-2</c:v>
                </c:pt>
                <c:pt idx="17">
                  <c:v>2.7814999994006939E-2</c:v>
                </c:pt>
                <c:pt idx="18">
                  <c:v>-6.4890000001469161E-2</c:v>
                </c:pt>
                <c:pt idx="19">
                  <c:v>3.8665000000037253E-2</c:v>
                </c:pt>
                <c:pt idx="20">
                  <c:v>5.7860000000800937E-2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56-4BF2-BEB9-96F06AC44A9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80821.5</c:v>
                </c:pt>
                <c:pt idx="8">
                  <c:v>80822.5</c:v>
                </c:pt>
                <c:pt idx="9">
                  <c:v>80875</c:v>
                </c:pt>
                <c:pt idx="10">
                  <c:v>80875.5</c:v>
                </c:pt>
                <c:pt idx="11">
                  <c:v>80916.5</c:v>
                </c:pt>
                <c:pt idx="12">
                  <c:v>80917</c:v>
                </c:pt>
                <c:pt idx="13">
                  <c:v>83663.5</c:v>
                </c:pt>
                <c:pt idx="14">
                  <c:v>83664</c:v>
                </c:pt>
                <c:pt idx="15">
                  <c:v>83671</c:v>
                </c:pt>
                <c:pt idx="16">
                  <c:v>83671.5</c:v>
                </c:pt>
                <c:pt idx="17">
                  <c:v>83674.5</c:v>
                </c:pt>
                <c:pt idx="18">
                  <c:v>83676</c:v>
                </c:pt>
                <c:pt idx="19">
                  <c:v>83678.5</c:v>
                </c:pt>
                <c:pt idx="20">
                  <c:v>83679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  <c:pt idx="7">
                  <c:v>5.5254874663660303E-2</c:v>
                </c:pt>
                <c:pt idx="8">
                  <c:v>-5.696443970373366E-2</c:v>
                </c:pt>
                <c:pt idx="9">
                  <c:v>-4.8770144887384959E-2</c:v>
                </c:pt>
                <c:pt idx="10">
                  <c:v>-2.8055291601049248E-2</c:v>
                </c:pt>
                <c:pt idx="11">
                  <c:v>-3.1655164464609697E-2</c:v>
                </c:pt>
                <c:pt idx="12">
                  <c:v>-1.10995780560188E-2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56-4BF2-BEB9-96F06AC44A9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80821.5</c:v>
                </c:pt>
                <c:pt idx="8">
                  <c:v>80822.5</c:v>
                </c:pt>
                <c:pt idx="9">
                  <c:v>80875</c:v>
                </c:pt>
                <c:pt idx="10">
                  <c:v>80875.5</c:v>
                </c:pt>
                <c:pt idx="11">
                  <c:v>80916.5</c:v>
                </c:pt>
                <c:pt idx="12">
                  <c:v>80917</c:v>
                </c:pt>
                <c:pt idx="13">
                  <c:v>83663.5</c:v>
                </c:pt>
                <c:pt idx="14">
                  <c:v>83664</c:v>
                </c:pt>
                <c:pt idx="15">
                  <c:v>83671</c:v>
                </c:pt>
                <c:pt idx="16">
                  <c:v>83671.5</c:v>
                </c:pt>
                <c:pt idx="17">
                  <c:v>83674.5</c:v>
                </c:pt>
                <c:pt idx="18">
                  <c:v>83676</c:v>
                </c:pt>
                <c:pt idx="19">
                  <c:v>83678.5</c:v>
                </c:pt>
                <c:pt idx="20">
                  <c:v>83679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56-4BF2-BEB9-96F06AC44A9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3.0000000000000001E-3</c:v>
                  </c:pt>
                  <c:pt idx="6">
                    <c:v>2.0000000000000001E-4</c:v>
                  </c:pt>
                  <c:pt idx="7">
                    <c:v>5.9000000000000003E-4</c:v>
                  </c:pt>
                  <c:pt idx="8">
                    <c:v>5.1400000000000003E-4</c:v>
                  </c:pt>
                  <c:pt idx="9">
                    <c:v>5.2899999999999996E-4</c:v>
                  </c:pt>
                  <c:pt idx="10">
                    <c:v>6.0099999999999997E-4</c:v>
                  </c:pt>
                  <c:pt idx="11">
                    <c:v>6.7299999999999999E-4</c:v>
                  </c:pt>
                  <c:pt idx="12">
                    <c:v>6.1399999999999996E-4</c:v>
                  </c:pt>
                  <c:pt idx="13">
                    <c:v>4.0899999999999999E-3</c:v>
                  </c:pt>
                  <c:pt idx="14">
                    <c:v>5.3200000000000001E-3</c:v>
                  </c:pt>
                  <c:pt idx="15">
                    <c:v>2.7000000000000001E-3</c:v>
                  </c:pt>
                  <c:pt idx="16">
                    <c:v>3.4199999999999999E-3</c:v>
                  </c:pt>
                  <c:pt idx="17">
                    <c:v>3.1700000000000001E-3</c:v>
                  </c:pt>
                  <c:pt idx="18">
                    <c:v>3.6600000000000001E-3</c:v>
                  </c:pt>
                  <c:pt idx="19">
                    <c:v>2.3999999999999998E-3</c:v>
                  </c:pt>
                  <c:pt idx="20">
                    <c:v>2.8500000000000001E-3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80821.5</c:v>
                </c:pt>
                <c:pt idx="8">
                  <c:v>80822.5</c:v>
                </c:pt>
                <c:pt idx="9">
                  <c:v>80875</c:v>
                </c:pt>
                <c:pt idx="10">
                  <c:v>80875.5</c:v>
                </c:pt>
                <c:pt idx="11">
                  <c:v>80916.5</c:v>
                </c:pt>
                <c:pt idx="12">
                  <c:v>80917</c:v>
                </c:pt>
                <c:pt idx="13">
                  <c:v>83663.5</c:v>
                </c:pt>
                <c:pt idx="14">
                  <c:v>83664</c:v>
                </c:pt>
                <c:pt idx="15">
                  <c:v>83671</c:v>
                </c:pt>
                <c:pt idx="16">
                  <c:v>83671.5</c:v>
                </c:pt>
                <c:pt idx="17">
                  <c:v>83674.5</c:v>
                </c:pt>
                <c:pt idx="18">
                  <c:v>83676</c:v>
                </c:pt>
                <c:pt idx="19">
                  <c:v>83678.5</c:v>
                </c:pt>
                <c:pt idx="20">
                  <c:v>83679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56-4BF2-BEB9-96F06AC44A9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0</c:v>
                </c:pt>
                <c:pt idx="1">
                  <c:v>43804.5</c:v>
                </c:pt>
                <c:pt idx="2">
                  <c:v>43808</c:v>
                </c:pt>
                <c:pt idx="3">
                  <c:v>43823</c:v>
                </c:pt>
                <c:pt idx="4">
                  <c:v>43827</c:v>
                </c:pt>
                <c:pt idx="5">
                  <c:v>69821</c:v>
                </c:pt>
                <c:pt idx="6">
                  <c:v>78090.5</c:v>
                </c:pt>
                <c:pt idx="7">
                  <c:v>80821.5</c:v>
                </c:pt>
                <c:pt idx="8">
                  <c:v>80822.5</c:v>
                </c:pt>
                <c:pt idx="9">
                  <c:v>80875</c:v>
                </c:pt>
                <c:pt idx="10">
                  <c:v>80875.5</c:v>
                </c:pt>
                <c:pt idx="11">
                  <c:v>80916.5</c:v>
                </c:pt>
                <c:pt idx="12">
                  <c:v>80917</c:v>
                </c:pt>
                <c:pt idx="13">
                  <c:v>83663.5</c:v>
                </c:pt>
                <c:pt idx="14">
                  <c:v>83664</c:v>
                </c:pt>
                <c:pt idx="15">
                  <c:v>83671</c:v>
                </c:pt>
                <c:pt idx="16">
                  <c:v>83671.5</c:v>
                </c:pt>
                <c:pt idx="17">
                  <c:v>83674.5</c:v>
                </c:pt>
                <c:pt idx="18">
                  <c:v>83676</c:v>
                </c:pt>
                <c:pt idx="19">
                  <c:v>83678.5</c:v>
                </c:pt>
                <c:pt idx="20">
                  <c:v>83679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3.2297819537609865E-2</c:v>
                </c:pt>
                <c:pt idx="1">
                  <c:v>2.2759171515661106E-2</c:v>
                </c:pt>
                <c:pt idx="2">
                  <c:v>2.2758409373231061E-2</c:v>
                </c:pt>
                <c:pt idx="3">
                  <c:v>2.2755143048530876E-2</c:v>
                </c:pt>
                <c:pt idx="4">
                  <c:v>2.2754272028610828E-2</c:v>
                </c:pt>
                <c:pt idx="5">
                  <c:v>1.709394907817112E-2</c:v>
                </c:pt>
                <c:pt idx="6">
                  <c:v>1.5293224270959412E-2</c:v>
                </c:pt>
                <c:pt idx="7">
                  <c:v>1.4698535420545823E-2</c:v>
                </c:pt>
                <c:pt idx="8">
                  <c:v>1.469831766556581E-2</c:v>
                </c:pt>
                <c:pt idx="9">
                  <c:v>1.4686885529115165E-2</c:v>
                </c:pt>
                <c:pt idx="10">
                  <c:v>1.4686776651625159E-2</c:v>
                </c:pt>
                <c:pt idx="11">
                  <c:v>1.4677848697444654E-2</c:v>
                </c:pt>
                <c:pt idx="12">
                  <c:v>1.4677739819954648E-2</c:v>
                </c:pt>
                <c:pt idx="13">
                  <c:v>1.407967576735087E-2</c:v>
                </c:pt>
                <c:pt idx="14">
                  <c:v>1.4079566889860864E-2</c:v>
                </c:pt>
                <c:pt idx="15">
                  <c:v>1.4078042605000778E-2</c:v>
                </c:pt>
                <c:pt idx="16">
                  <c:v>1.4077933727510771E-2</c:v>
                </c:pt>
                <c:pt idx="17">
                  <c:v>1.4077280462570733E-2</c:v>
                </c:pt>
                <c:pt idx="18">
                  <c:v>1.4076953830100714E-2</c:v>
                </c:pt>
                <c:pt idx="19">
                  <c:v>1.4076409442650685E-2</c:v>
                </c:pt>
                <c:pt idx="20">
                  <c:v>1.4076300565160679E-2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56-4BF2-BEB9-96F06AC44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160288"/>
        <c:axId val="1"/>
      </c:scatterChart>
      <c:valAx>
        <c:axId val="718160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160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7B2ED27-C241-5767-282C-DDEF8F588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32"/>
  <sheetViews>
    <sheetView tabSelected="1" workbookViewId="0">
      <selection activeCell="C9" sqref="C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6.425781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6" customWidth="1"/>
  </cols>
  <sheetData>
    <row r="1" spans="1:20" ht="20.25" x14ac:dyDescent="0.3">
      <c r="A1" s="1" t="s">
        <v>39</v>
      </c>
      <c r="T1" s="43" t="s">
        <v>50</v>
      </c>
    </row>
    <row r="2" spans="1:20" x14ac:dyDescent="0.2">
      <c r="A2" t="s">
        <v>27</v>
      </c>
      <c r="B2" s="28" t="s">
        <v>42</v>
      </c>
      <c r="D2" s="3"/>
      <c r="T2" s="43" t="s">
        <v>48</v>
      </c>
    </row>
    <row r="3" spans="1:20" ht="13.5" thickBot="1" x14ac:dyDescent="0.25"/>
    <row r="4" spans="1:20" ht="14.25" thickTop="1" thickBot="1" x14ac:dyDescent="0.25">
      <c r="A4" s="5" t="s">
        <v>3</v>
      </c>
      <c r="C4" s="8">
        <v>36814.292000000001</v>
      </c>
      <c r="D4" s="9">
        <v>0.26617000000000002</v>
      </c>
    </row>
    <row r="5" spans="1:20" ht="13.5" thickTop="1" x14ac:dyDescent="0.2">
      <c r="A5" s="11" t="s">
        <v>31</v>
      </c>
      <c r="B5" s="12"/>
      <c r="C5" s="13">
        <v>-9.5</v>
      </c>
      <c r="D5" s="12" t="s">
        <v>32</v>
      </c>
    </row>
    <row r="6" spans="1:20" x14ac:dyDescent="0.2">
      <c r="A6" s="5" t="s">
        <v>4</v>
      </c>
    </row>
    <row r="7" spans="1:20" x14ac:dyDescent="0.2">
      <c r="A7" t="s">
        <v>5</v>
      </c>
      <c r="C7">
        <v>36814.292000000001</v>
      </c>
    </row>
    <row r="8" spans="1:20" x14ac:dyDescent="0.2">
      <c r="A8" t="s">
        <v>6</v>
      </c>
      <c r="C8">
        <v>0.26617000000000002</v>
      </c>
    </row>
    <row r="9" spans="1:20" x14ac:dyDescent="0.2">
      <c r="A9" s="26" t="s">
        <v>35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20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20" x14ac:dyDescent="0.2">
      <c r="A11" s="12" t="s">
        <v>19</v>
      </c>
      <c r="B11" s="12"/>
      <c r="C11" s="23">
        <f ca="1">INTERCEPT(INDIRECT($D$9):G984,INDIRECT($C$9):F984)</f>
        <v>3.2297819537609865E-2</v>
      </c>
      <c r="D11" s="3"/>
      <c r="E11" s="12"/>
    </row>
    <row r="12" spans="1:20" x14ac:dyDescent="0.2">
      <c r="A12" s="12" t="s">
        <v>20</v>
      </c>
      <c r="B12" s="12"/>
      <c r="C12" s="23">
        <f ca="1">SLOPE(INDIRECT($D$9):G984,INDIRECT($C$9):F984)</f>
        <v>-2.1775498001229922E-7</v>
      </c>
      <c r="D12" s="3"/>
      <c r="E12" s="12"/>
    </row>
    <row r="13" spans="1:20" x14ac:dyDescent="0.2">
      <c r="A13" s="12" t="s">
        <v>22</v>
      </c>
      <c r="B13" s="12"/>
      <c r="C13" s="3" t="s">
        <v>17</v>
      </c>
    </row>
    <row r="14" spans="1:20" x14ac:dyDescent="0.2">
      <c r="A14" s="12"/>
      <c r="B14" s="12"/>
      <c r="C14" s="12"/>
    </row>
    <row r="15" spans="1:20" x14ac:dyDescent="0.2">
      <c r="A15" s="14" t="s">
        <v>21</v>
      </c>
      <c r="B15" s="12"/>
      <c r="C15" s="15">
        <f ca="1">(C7+C11)+(C8+C12)*INT(MAX(F21:F3525))</f>
        <v>59087.145506300571</v>
      </c>
      <c r="E15" s="16" t="s">
        <v>36</v>
      </c>
      <c r="F15" s="13">
        <v>1</v>
      </c>
    </row>
    <row r="16" spans="1:20" x14ac:dyDescent="0.2">
      <c r="A16" s="18" t="s">
        <v>7</v>
      </c>
      <c r="B16" s="12"/>
      <c r="C16" s="19">
        <f ca="1">+C8+C12</f>
        <v>0.26616978224502003</v>
      </c>
      <c r="E16" s="16" t="s">
        <v>33</v>
      </c>
      <c r="F16" s="17">
        <f ca="1">NOW()+15018.5+$C$5/24</f>
        <v>60093.692832175926</v>
      </c>
    </row>
    <row r="17" spans="1:17" ht="13.5" thickBot="1" x14ac:dyDescent="0.25">
      <c r="A17" s="16" t="s">
        <v>30</v>
      </c>
      <c r="B17" s="12"/>
      <c r="C17" s="12">
        <f>COUNT(C21:C2183)</f>
        <v>21</v>
      </c>
      <c r="E17" s="16" t="s">
        <v>37</v>
      </c>
      <c r="F17" s="17">
        <f ca="1">ROUND(2*(F16-$C$7)/$C$8,0)/2+F15</f>
        <v>87461.5</v>
      </c>
    </row>
    <row r="18" spans="1:17" ht="14.25" thickTop="1" thickBot="1" x14ac:dyDescent="0.25">
      <c r="A18" s="18" t="s">
        <v>8</v>
      </c>
      <c r="B18" s="12"/>
      <c r="C18" s="21">
        <f ca="1">+C15</f>
        <v>59087.145506300571</v>
      </c>
      <c r="D18" s="22">
        <f ca="1">+C16</f>
        <v>0.26616978224502003</v>
      </c>
      <c r="E18" s="16" t="s">
        <v>38</v>
      </c>
      <c r="F18" s="25">
        <f ca="1">ROUND(2*(F16-$C$15)/$C$16,0)/2+F15</f>
        <v>3782.5</v>
      </c>
    </row>
    <row r="19" spans="1:17" ht="13.5" thickTop="1" x14ac:dyDescent="0.2">
      <c r="E19" s="16" t="s">
        <v>34</v>
      </c>
      <c r="F19" s="20">
        <f ca="1">+$C$15+$C$16*F18-15018.5-$C$5/24</f>
        <v>45075.828540975694</v>
      </c>
    </row>
    <row r="20" spans="1:17" ht="13.5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45</v>
      </c>
      <c r="J20" s="7" t="s">
        <v>0</v>
      </c>
      <c r="K20" s="7" t="s">
        <v>1</v>
      </c>
      <c r="L20" s="7" t="s">
        <v>49</v>
      </c>
      <c r="M20" s="7" t="s">
        <v>28</v>
      </c>
      <c r="N20" s="7" t="s">
        <v>29</v>
      </c>
      <c r="O20" s="7" t="s">
        <v>26</v>
      </c>
      <c r="P20" s="6" t="s">
        <v>25</v>
      </c>
      <c r="Q20" s="4" t="s">
        <v>18</v>
      </c>
    </row>
    <row r="21" spans="1:17" x14ac:dyDescent="0.2">
      <c r="A21" t="s">
        <v>15</v>
      </c>
      <c r="C21" s="10">
        <f>+C4</f>
        <v>36814.292000000001</v>
      </c>
      <c r="D21" s="10" t="s">
        <v>17</v>
      </c>
      <c r="E21">
        <f t="shared" ref="E21:E41" si="0">+(C21-C$7)/C$8</f>
        <v>0</v>
      </c>
      <c r="F21">
        <f t="shared" ref="F21:F41" si="1">ROUND(2*E21,0)/2</f>
        <v>0</v>
      </c>
      <c r="G21">
        <f t="shared" ref="G21:G41" si="2">+C21-(C$7+F21*C$8)</f>
        <v>0</v>
      </c>
      <c r="H21">
        <f>+G21</f>
        <v>0</v>
      </c>
      <c r="O21">
        <f t="shared" ref="O21:O41" ca="1" si="3">+C$11+C$12*$F21</f>
        <v>3.2297819537609865E-2</v>
      </c>
      <c r="Q21" s="2">
        <f t="shared" ref="Q21:Q41" si="4">+C21-15018.5</f>
        <v>21795.792000000001</v>
      </c>
    </row>
    <row r="22" spans="1:17" x14ac:dyDescent="0.2">
      <c r="A22" s="32" t="s">
        <v>43</v>
      </c>
      <c r="B22" s="33" t="s">
        <v>41</v>
      </c>
      <c r="C22" s="32">
        <v>48473.779900000001</v>
      </c>
      <c r="D22" s="32">
        <v>4.0000000000000002E-4</v>
      </c>
      <c r="E22">
        <f t="shared" si="0"/>
        <v>43804.665815080582</v>
      </c>
      <c r="F22">
        <f t="shared" si="1"/>
        <v>43804.5</v>
      </c>
      <c r="G22">
        <f t="shared" si="2"/>
        <v>4.4134999996458646E-2</v>
      </c>
      <c r="J22">
        <f>+G22</f>
        <v>4.4134999996458646E-2</v>
      </c>
      <c r="O22">
        <f t="shared" ca="1" si="3"/>
        <v>2.2759171515661106E-2</v>
      </c>
      <c r="Q22" s="2">
        <f t="shared" si="4"/>
        <v>33455.279900000001</v>
      </c>
    </row>
    <row r="23" spans="1:17" x14ac:dyDescent="0.2">
      <c r="A23" s="32" t="s">
        <v>43</v>
      </c>
      <c r="B23" s="33" t="s">
        <v>41</v>
      </c>
      <c r="C23" s="32">
        <v>48474.702100000002</v>
      </c>
      <c r="D23" s="32">
        <v>2.9999999999999997E-4</v>
      </c>
      <c r="E23">
        <f t="shared" si="0"/>
        <v>43808.130518089944</v>
      </c>
      <c r="F23">
        <f t="shared" si="1"/>
        <v>43808</v>
      </c>
      <c r="G23">
        <f t="shared" si="2"/>
        <v>3.4740000002784654E-2</v>
      </c>
      <c r="J23">
        <f>+G23</f>
        <v>3.4740000002784654E-2</v>
      </c>
      <c r="O23">
        <f t="shared" ca="1" si="3"/>
        <v>2.2758409373231061E-2</v>
      </c>
      <c r="Q23" s="2">
        <f t="shared" si="4"/>
        <v>33456.202100000002</v>
      </c>
    </row>
    <row r="24" spans="1:17" x14ac:dyDescent="0.2">
      <c r="A24" s="32" t="s">
        <v>43</v>
      </c>
      <c r="B24" s="33" t="s">
        <v>41</v>
      </c>
      <c r="C24" s="32">
        <v>48478.696400000001</v>
      </c>
      <c r="D24" s="32">
        <v>2.9999999999999997E-4</v>
      </c>
      <c r="E24">
        <f t="shared" si="0"/>
        <v>43823.137092835401</v>
      </c>
      <c r="F24">
        <f t="shared" si="1"/>
        <v>43823</v>
      </c>
      <c r="G24">
        <f t="shared" si="2"/>
        <v>3.6489999998593703E-2</v>
      </c>
      <c r="J24">
        <f>+G24</f>
        <v>3.6489999998593703E-2</v>
      </c>
      <c r="O24">
        <f t="shared" ca="1" si="3"/>
        <v>2.2755143048530876E-2</v>
      </c>
      <c r="Q24" s="2">
        <f t="shared" si="4"/>
        <v>33460.196400000001</v>
      </c>
    </row>
    <row r="25" spans="1:17" x14ac:dyDescent="0.2">
      <c r="A25" s="32" t="s">
        <v>43</v>
      </c>
      <c r="B25" s="33" t="s">
        <v>44</v>
      </c>
      <c r="C25" s="32">
        <v>48479.772599999997</v>
      </c>
      <c r="D25" s="32">
        <v>2.9999999999999997E-4</v>
      </c>
      <c r="E25">
        <f t="shared" si="0"/>
        <v>43827.180373445524</v>
      </c>
      <c r="F25">
        <f t="shared" si="1"/>
        <v>43827</v>
      </c>
      <c r="G25">
        <f t="shared" si="2"/>
        <v>4.8009999998612329E-2</v>
      </c>
      <c r="J25">
        <f>+G25</f>
        <v>4.8009999998612329E-2</v>
      </c>
      <c r="O25">
        <f t="shared" ca="1" si="3"/>
        <v>2.2754272028610828E-2</v>
      </c>
      <c r="Q25" s="2">
        <f t="shared" si="4"/>
        <v>33461.272599999997</v>
      </c>
    </row>
    <row r="26" spans="1:17" x14ac:dyDescent="0.2">
      <c r="A26" s="29" t="s">
        <v>40</v>
      </c>
      <c r="B26" s="30" t="s">
        <v>41</v>
      </c>
      <c r="C26" s="31">
        <v>55398.588000000003</v>
      </c>
      <c r="D26" s="31">
        <v>3.0000000000000001E-3</v>
      </c>
      <c r="E26">
        <f t="shared" si="0"/>
        <v>69821.151895405201</v>
      </c>
      <c r="F26">
        <f t="shared" si="1"/>
        <v>69821</v>
      </c>
      <c r="G26">
        <f t="shared" si="2"/>
        <v>4.0430000000924338E-2</v>
      </c>
      <c r="I26">
        <f>+G26</f>
        <v>4.0430000000924338E-2</v>
      </c>
      <c r="O26">
        <f t="shared" ca="1" si="3"/>
        <v>1.709394907817112E-2</v>
      </c>
      <c r="Q26" s="2">
        <f t="shared" si="4"/>
        <v>40380.088000000003</v>
      </c>
    </row>
    <row r="27" spans="1:17" x14ac:dyDescent="0.2">
      <c r="A27" s="34" t="s">
        <v>46</v>
      </c>
      <c r="B27" s="35" t="s">
        <v>44</v>
      </c>
      <c r="C27" s="36">
        <v>57599.669950000003</v>
      </c>
      <c r="D27" s="36">
        <v>2.0000000000000001E-4</v>
      </c>
      <c r="E27">
        <f t="shared" si="0"/>
        <v>78090.61107562836</v>
      </c>
      <c r="F27">
        <f t="shared" si="1"/>
        <v>78090.5</v>
      </c>
      <c r="G27">
        <f t="shared" si="2"/>
        <v>2.9564999997091945E-2</v>
      </c>
      <c r="K27">
        <f t="shared" ref="K27:K41" si="5">+G27</f>
        <v>2.9564999997091945E-2</v>
      </c>
      <c r="O27">
        <f t="shared" ca="1" si="3"/>
        <v>1.5293224270959412E-2</v>
      </c>
      <c r="Q27" s="2">
        <f t="shared" si="4"/>
        <v>42581.169950000003</v>
      </c>
    </row>
    <row r="28" spans="1:17" x14ac:dyDescent="0.2">
      <c r="A28" s="40" t="s">
        <v>48</v>
      </c>
      <c r="B28" s="40" t="s">
        <v>41</v>
      </c>
      <c r="C28" s="41">
        <v>58326.605909874663</v>
      </c>
      <c r="D28" s="42">
        <v>5.9000000000000003E-4</v>
      </c>
      <c r="E28">
        <f t="shared" si="0"/>
        <v>80821.707592420862</v>
      </c>
      <c r="F28">
        <f t="shared" si="1"/>
        <v>80821.5</v>
      </c>
      <c r="G28">
        <f t="shared" si="2"/>
        <v>5.5254874663660303E-2</v>
      </c>
      <c r="L28">
        <f t="shared" ref="L28:L33" si="6">+G28</f>
        <v>5.5254874663660303E-2</v>
      </c>
      <c r="O28">
        <f t="shared" ca="1" si="3"/>
        <v>1.4698535420545823E-2</v>
      </c>
      <c r="Q28" s="2">
        <f t="shared" si="4"/>
        <v>43308.105909874663</v>
      </c>
    </row>
    <row r="29" spans="1:17" x14ac:dyDescent="0.2">
      <c r="A29" s="40" t="s">
        <v>48</v>
      </c>
      <c r="B29" s="40" t="s">
        <v>44</v>
      </c>
      <c r="C29" s="41">
        <v>58326.759860560298</v>
      </c>
      <c r="D29" s="42">
        <v>5.1400000000000003E-4</v>
      </c>
      <c r="E29">
        <f t="shared" si="0"/>
        <v>80822.285984747694</v>
      </c>
      <c r="F29">
        <f t="shared" si="1"/>
        <v>80822.5</v>
      </c>
      <c r="G29">
        <f t="shared" si="2"/>
        <v>-5.696443970373366E-2</v>
      </c>
      <c r="L29">
        <f t="shared" si="6"/>
        <v>-5.696443970373366E-2</v>
      </c>
      <c r="O29">
        <f t="shared" ca="1" si="3"/>
        <v>1.469831766556581E-2</v>
      </c>
      <c r="Q29" s="2">
        <f t="shared" si="4"/>
        <v>43308.259860560298</v>
      </c>
    </row>
    <row r="30" spans="1:17" ht="12" customHeight="1" x14ac:dyDescent="0.2">
      <c r="A30" s="40" t="s">
        <v>48</v>
      </c>
      <c r="B30" s="40" t="s">
        <v>41</v>
      </c>
      <c r="C30" s="41">
        <v>58340.741979855113</v>
      </c>
      <c r="D30" s="42">
        <v>5.2899999999999996E-4</v>
      </c>
      <c r="E30">
        <f t="shared" si="0"/>
        <v>80874.816770692079</v>
      </c>
      <c r="F30">
        <f t="shared" si="1"/>
        <v>80875</v>
      </c>
      <c r="G30">
        <f t="shared" si="2"/>
        <v>-4.8770144887384959E-2</v>
      </c>
      <c r="L30">
        <f t="shared" si="6"/>
        <v>-4.8770144887384959E-2</v>
      </c>
      <c r="O30">
        <f t="shared" ca="1" si="3"/>
        <v>1.4686885529115165E-2</v>
      </c>
      <c r="Q30" s="2">
        <f t="shared" si="4"/>
        <v>43322.241979855113</v>
      </c>
    </row>
    <row r="31" spans="1:17" ht="12" customHeight="1" x14ac:dyDescent="0.2">
      <c r="A31" s="40" t="s">
        <v>48</v>
      </c>
      <c r="B31" s="40" t="s">
        <v>44</v>
      </c>
      <c r="C31" s="41">
        <v>58340.8957797084</v>
      </c>
      <c r="D31" s="42">
        <v>6.0099999999999997E-4</v>
      </c>
      <c r="E31">
        <f t="shared" si="0"/>
        <v>80875.394596342172</v>
      </c>
      <c r="F31">
        <f t="shared" si="1"/>
        <v>80875.5</v>
      </c>
      <c r="G31">
        <f t="shared" si="2"/>
        <v>-2.8055291601049248E-2</v>
      </c>
      <c r="L31">
        <f t="shared" si="6"/>
        <v>-2.8055291601049248E-2</v>
      </c>
      <c r="O31">
        <f t="shared" ca="1" si="3"/>
        <v>1.4686776651625159E-2</v>
      </c>
      <c r="Q31" s="2">
        <f t="shared" si="4"/>
        <v>43322.3957797084</v>
      </c>
    </row>
    <row r="32" spans="1:17" ht="12" customHeight="1" x14ac:dyDescent="0.2">
      <c r="A32" s="40" t="s">
        <v>48</v>
      </c>
      <c r="B32" s="40" t="s">
        <v>41</v>
      </c>
      <c r="C32" s="41">
        <v>58351.805149835534</v>
      </c>
      <c r="D32" s="42">
        <v>6.7299999999999999E-4</v>
      </c>
      <c r="E32">
        <f t="shared" si="0"/>
        <v>80916.381071629148</v>
      </c>
      <c r="F32">
        <f t="shared" si="1"/>
        <v>80916.5</v>
      </c>
      <c r="G32">
        <f t="shared" si="2"/>
        <v>-3.1655164464609697E-2</v>
      </c>
      <c r="L32">
        <f t="shared" si="6"/>
        <v>-3.1655164464609697E-2</v>
      </c>
      <c r="O32">
        <f t="shared" ca="1" si="3"/>
        <v>1.4677848697444654E-2</v>
      </c>
      <c r="Q32" s="2">
        <f t="shared" si="4"/>
        <v>43333.305149835534</v>
      </c>
    </row>
    <row r="33" spans="1:17" ht="12" customHeight="1" x14ac:dyDescent="0.2">
      <c r="A33" s="40" t="s">
        <v>48</v>
      </c>
      <c r="B33" s="40" t="s">
        <v>44</v>
      </c>
      <c r="C33" s="41">
        <v>58351.958790421952</v>
      </c>
      <c r="D33" s="42">
        <v>6.1399999999999996E-4</v>
      </c>
      <c r="E33">
        <f t="shared" si="0"/>
        <v>80916.958298914033</v>
      </c>
      <c r="F33">
        <f t="shared" si="1"/>
        <v>80917</v>
      </c>
      <c r="G33">
        <f t="shared" si="2"/>
        <v>-1.10995780560188E-2</v>
      </c>
      <c r="L33">
        <f t="shared" si="6"/>
        <v>-1.10995780560188E-2</v>
      </c>
      <c r="O33">
        <f t="shared" ca="1" si="3"/>
        <v>1.4677739819954648E-2</v>
      </c>
      <c r="Q33" s="2">
        <f t="shared" si="4"/>
        <v>43333.458790421952</v>
      </c>
    </row>
    <row r="34" spans="1:17" ht="12" customHeight="1" x14ac:dyDescent="0.2">
      <c r="A34" s="37" t="s">
        <v>47</v>
      </c>
      <c r="B34" s="38" t="s">
        <v>41</v>
      </c>
      <c r="C34" s="39">
        <v>59083.041239999999</v>
      </c>
      <c r="D34" s="39">
        <v>4.0899999999999999E-3</v>
      </c>
      <c r="E34">
        <f t="shared" si="0"/>
        <v>83663.633166773099</v>
      </c>
      <c r="F34">
        <f t="shared" si="1"/>
        <v>83663.5</v>
      </c>
      <c r="G34">
        <f t="shared" si="2"/>
        <v>3.5444999994069804E-2</v>
      </c>
      <c r="K34">
        <f t="shared" si="5"/>
        <v>3.5444999994069804E-2</v>
      </c>
      <c r="O34">
        <f t="shared" ca="1" si="3"/>
        <v>1.407967576735087E-2</v>
      </c>
      <c r="Q34" s="2">
        <f t="shared" si="4"/>
        <v>44064.541239999999</v>
      </c>
    </row>
    <row r="35" spans="1:17" ht="12" customHeight="1" x14ac:dyDescent="0.2">
      <c r="A35" s="37" t="s">
        <v>47</v>
      </c>
      <c r="B35" s="38" t="s">
        <v>44</v>
      </c>
      <c r="C35" s="39">
        <v>59083.19399</v>
      </c>
      <c r="D35" s="39">
        <v>5.3200000000000001E-3</v>
      </c>
      <c r="E35">
        <f t="shared" si="0"/>
        <v>83664.207048127122</v>
      </c>
      <c r="F35">
        <f t="shared" si="1"/>
        <v>83664</v>
      </c>
      <c r="G35">
        <f t="shared" si="2"/>
        <v>5.5110000001150183E-2</v>
      </c>
      <c r="K35">
        <f t="shared" si="5"/>
        <v>5.5110000001150183E-2</v>
      </c>
      <c r="O35">
        <f t="shared" ca="1" si="3"/>
        <v>1.4079566889860864E-2</v>
      </c>
      <c r="Q35" s="2">
        <f t="shared" si="4"/>
        <v>44064.69399</v>
      </c>
    </row>
    <row r="36" spans="1:17" ht="12" customHeight="1" x14ac:dyDescent="0.2">
      <c r="A36" s="37" t="s">
        <v>47</v>
      </c>
      <c r="B36" s="38" t="s">
        <v>44</v>
      </c>
      <c r="C36" s="39">
        <v>59085.039109999998</v>
      </c>
      <c r="D36" s="39">
        <v>2.7000000000000001E-3</v>
      </c>
      <c r="E36">
        <f t="shared" si="0"/>
        <v>83671.139159183964</v>
      </c>
      <c r="F36">
        <f t="shared" si="1"/>
        <v>83671</v>
      </c>
      <c r="G36">
        <f t="shared" si="2"/>
        <v>3.7039999995613471E-2</v>
      </c>
      <c r="K36">
        <f t="shared" si="5"/>
        <v>3.7039999995613471E-2</v>
      </c>
      <c r="O36">
        <f t="shared" ca="1" si="3"/>
        <v>1.4078042605000778E-2</v>
      </c>
      <c r="Q36" s="2">
        <f t="shared" si="4"/>
        <v>44066.539109999998</v>
      </c>
    </row>
    <row r="37" spans="1:17" ht="12" customHeight="1" x14ac:dyDescent="0.2">
      <c r="A37" s="37" t="s">
        <v>47</v>
      </c>
      <c r="B37" s="38" t="s">
        <v>41</v>
      </c>
      <c r="C37" s="39">
        <v>59085.192490000001</v>
      </c>
      <c r="D37" s="39">
        <v>3.4199999999999999E-3</v>
      </c>
      <c r="E37">
        <f t="shared" si="0"/>
        <v>83671.715407446361</v>
      </c>
      <c r="F37">
        <f t="shared" si="1"/>
        <v>83671.5</v>
      </c>
      <c r="G37">
        <f t="shared" si="2"/>
        <v>5.7334999997692648E-2</v>
      </c>
      <c r="K37">
        <f t="shared" si="5"/>
        <v>5.7334999997692648E-2</v>
      </c>
      <c r="O37">
        <f t="shared" ca="1" si="3"/>
        <v>1.4077933727510771E-2</v>
      </c>
      <c r="Q37" s="2">
        <f t="shared" si="4"/>
        <v>44066.692490000001</v>
      </c>
    </row>
    <row r="38" spans="1:17" ht="12" customHeight="1" x14ac:dyDescent="0.2">
      <c r="A38" s="37" t="s">
        <v>47</v>
      </c>
      <c r="B38" s="38" t="s">
        <v>44</v>
      </c>
      <c r="C38" s="39">
        <v>59085.961479999998</v>
      </c>
      <c r="D38" s="39">
        <v>3.1700000000000001E-3</v>
      </c>
      <c r="E38">
        <f t="shared" si="0"/>
        <v>83674.604500882881</v>
      </c>
      <c r="F38">
        <f t="shared" si="1"/>
        <v>83674.5</v>
      </c>
      <c r="G38">
        <f t="shared" si="2"/>
        <v>2.7814999994006939E-2</v>
      </c>
      <c r="K38">
        <f t="shared" si="5"/>
        <v>2.7814999994006939E-2</v>
      </c>
      <c r="O38">
        <f t="shared" ca="1" si="3"/>
        <v>1.4077280462570733E-2</v>
      </c>
      <c r="Q38" s="2">
        <f t="shared" si="4"/>
        <v>44067.461479999998</v>
      </c>
    </row>
    <row r="39" spans="1:17" x14ac:dyDescent="0.2">
      <c r="A39" s="37" t="s">
        <v>47</v>
      </c>
      <c r="B39" s="38" t="s">
        <v>44</v>
      </c>
      <c r="C39" s="39">
        <v>59086.268029999999</v>
      </c>
      <c r="D39" s="39">
        <v>3.6600000000000001E-3</v>
      </c>
      <c r="E39">
        <f t="shared" si="0"/>
        <v>83675.756208438208</v>
      </c>
      <c r="F39">
        <f t="shared" si="1"/>
        <v>83676</v>
      </c>
      <c r="G39">
        <f t="shared" si="2"/>
        <v>-6.4890000001469161E-2</v>
      </c>
      <c r="K39">
        <f t="shared" si="5"/>
        <v>-6.4890000001469161E-2</v>
      </c>
      <c r="O39">
        <f t="shared" ca="1" si="3"/>
        <v>1.4076953830100714E-2</v>
      </c>
      <c r="Q39" s="2">
        <f t="shared" si="4"/>
        <v>44067.768029999999</v>
      </c>
    </row>
    <row r="40" spans="1:17" x14ac:dyDescent="0.2">
      <c r="A40" s="37" t="s">
        <v>47</v>
      </c>
      <c r="B40" s="38" t="s">
        <v>41</v>
      </c>
      <c r="C40" s="39">
        <v>59087.03701</v>
      </c>
      <c r="D40" s="39">
        <v>2.3999999999999998E-3</v>
      </c>
      <c r="E40">
        <f t="shared" si="0"/>
        <v>83678.645264304752</v>
      </c>
      <c r="F40">
        <f t="shared" si="1"/>
        <v>83678.5</v>
      </c>
      <c r="G40">
        <f t="shared" si="2"/>
        <v>3.8665000000037253E-2</v>
      </c>
      <c r="K40">
        <f t="shared" si="5"/>
        <v>3.8665000000037253E-2</v>
      </c>
      <c r="O40">
        <f t="shared" ca="1" si="3"/>
        <v>1.4076409442650685E-2</v>
      </c>
      <c r="Q40" s="2">
        <f t="shared" si="4"/>
        <v>44068.53701</v>
      </c>
    </row>
    <row r="41" spans="1:17" x14ac:dyDescent="0.2">
      <c r="A41" s="37" t="s">
        <v>47</v>
      </c>
      <c r="B41" s="38" t="s">
        <v>44</v>
      </c>
      <c r="C41" s="39">
        <v>59087.189290000002</v>
      </c>
      <c r="D41" s="39">
        <v>2.8500000000000001E-3</v>
      </c>
      <c r="E41">
        <f t="shared" si="0"/>
        <v>83679.21737987001</v>
      </c>
      <c r="F41">
        <f t="shared" si="1"/>
        <v>83679</v>
      </c>
      <c r="G41">
        <f t="shared" si="2"/>
        <v>5.7860000000800937E-2</v>
      </c>
      <c r="K41">
        <f t="shared" si="5"/>
        <v>5.7860000000800937E-2</v>
      </c>
      <c r="O41">
        <f t="shared" ca="1" si="3"/>
        <v>1.4076300565160679E-2</v>
      </c>
      <c r="Q41" s="2">
        <f t="shared" si="4"/>
        <v>44068.689290000002</v>
      </c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</sheetData>
  <sortState xmlns:xlrd2="http://schemas.microsoft.com/office/spreadsheetml/2017/richdata2" ref="A21:Q41">
    <sortCondition ref="C21:C41"/>
  </sortState>
  <phoneticPr fontId="8" type="noConversion"/>
  <hyperlinks>
    <hyperlink ref="H252" r:id="rId1" display="http://vsolj.cetus-net.org/bulletin.html" xr:uid="{00000000-0004-0000-0000-000000000000}"/>
    <hyperlink ref="H245" r:id="rId2" display="http://vsolj.cetus-net.org/bulletin.html" xr:uid="{00000000-0004-0000-0000-000001000000}"/>
  </hyperlinks>
  <pageMargins left="0.75" right="0.75" top="1" bottom="1" header="0.5" footer="0.5"/>
  <pageSetup paperSize="9" orientation="portrait" horizontalDpi="0" verticalDpi="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2023-05-29T04:37:40Z</dcterms:modified>
</cp:coreProperties>
</file>