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3B94C8-6DAD-4F35-84A4-D94A726B5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E25" i="1"/>
  <c r="F25" i="1"/>
  <c r="G25" i="1" s="1"/>
  <c r="L25" i="1" s="1"/>
  <c r="Q25" i="1"/>
  <c r="Q26" i="1"/>
  <c r="Q27" i="1"/>
  <c r="E28" i="1"/>
  <c r="F28" i="1" s="1"/>
  <c r="G28" i="1" s="1"/>
  <c r="L28" i="1" s="1"/>
  <c r="Q28" i="1"/>
  <c r="Q35" i="1"/>
  <c r="Q36" i="1"/>
  <c r="E38" i="1"/>
  <c r="F38" i="1" s="1"/>
  <c r="G38" i="1" s="1"/>
  <c r="K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Q41" i="1"/>
  <c r="E44" i="1"/>
  <c r="F44" i="1" s="1"/>
  <c r="G44" i="1" s="1"/>
  <c r="K44" i="1" s="1"/>
  <c r="Q44" i="1"/>
  <c r="Q45" i="1"/>
  <c r="Q29" i="1"/>
  <c r="Q30" i="1"/>
  <c r="E31" i="1"/>
  <c r="F31" i="1" s="1"/>
  <c r="G31" i="1" s="1"/>
  <c r="K31" i="1" s="1"/>
  <c r="Q31" i="1"/>
  <c r="Q32" i="1"/>
  <c r="Q33" i="1"/>
  <c r="Q34" i="1"/>
  <c r="Q37" i="1"/>
  <c r="R29" i="1"/>
  <c r="Q42" i="1"/>
  <c r="R30" i="1"/>
  <c r="Q43" i="1"/>
  <c r="R31" i="1"/>
  <c r="Q22" i="1"/>
  <c r="C21" i="1"/>
  <c r="C17" i="1" s="1"/>
  <c r="A21" i="1"/>
  <c r="R22" i="1"/>
  <c r="D9" i="1"/>
  <c r="C9" i="1"/>
  <c r="E26" i="1"/>
  <c r="F26" i="1" s="1"/>
  <c r="G26" i="1" s="1"/>
  <c r="L26" i="1" s="1"/>
  <c r="E22" i="1"/>
  <c r="F22" i="1" s="1"/>
  <c r="G22" i="1" s="1"/>
  <c r="K22" i="1" s="1"/>
  <c r="F17" i="1"/>
  <c r="Q21" i="1"/>
  <c r="E21" i="1" l="1"/>
  <c r="F21" i="1" s="1"/>
  <c r="G21" i="1" s="1"/>
  <c r="I21" i="1" s="1"/>
  <c r="E41" i="1"/>
  <c r="F41" i="1" s="1"/>
  <c r="G41" i="1" s="1"/>
  <c r="L41" i="1" s="1"/>
  <c r="E27" i="1"/>
  <c r="F27" i="1" s="1"/>
  <c r="G27" i="1" s="1"/>
  <c r="L27" i="1" s="1"/>
  <c r="E37" i="1"/>
  <c r="F37" i="1" s="1"/>
  <c r="G37" i="1" s="1"/>
  <c r="K37" i="1" s="1"/>
  <c r="E36" i="1"/>
  <c r="F36" i="1" s="1"/>
  <c r="G36" i="1" s="1"/>
  <c r="L36" i="1" s="1"/>
  <c r="E24" i="1"/>
  <c r="F24" i="1" s="1"/>
  <c r="G24" i="1" s="1"/>
  <c r="L24" i="1" s="1"/>
  <c r="E45" i="1"/>
  <c r="F45" i="1" s="1"/>
  <c r="G45" i="1" s="1"/>
  <c r="K45" i="1" s="1"/>
  <c r="E29" i="1"/>
  <c r="F29" i="1" s="1"/>
  <c r="G29" i="1" s="1"/>
  <c r="K29" i="1" s="1"/>
  <c r="E35" i="1"/>
  <c r="F35" i="1" s="1"/>
  <c r="G35" i="1" s="1"/>
  <c r="L35" i="1" s="1"/>
  <c r="E23" i="1"/>
  <c r="F23" i="1" s="1"/>
  <c r="G23" i="1" s="1"/>
  <c r="L23" i="1" s="1"/>
  <c r="E43" i="1"/>
  <c r="F43" i="1" s="1"/>
  <c r="G43" i="1" s="1"/>
  <c r="K43" i="1" s="1"/>
  <c r="E34" i="1"/>
  <c r="F34" i="1" s="1"/>
  <c r="G34" i="1" s="1"/>
  <c r="K34" i="1" s="1"/>
  <c r="E42" i="1"/>
  <c r="F42" i="1" s="1"/>
  <c r="G42" i="1" s="1"/>
  <c r="K42" i="1" s="1"/>
  <c r="E33" i="1"/>
  <c r="F33" i="1" s="1"/>
  <c r="G33" i="1" s="1"/>
  <c r="K33" i="1" s="1"/>
  <c r="E30" i="1"/>
  <c r="F30" i="1" s="1"/>
  <c r="G30" i="1" s="1"/>
  <c r="E32" i="1"/>
  <c r="F32" i="1" s="1"/>
  <c r="G32" i="1" s="1"/>
  <c r="K32" i="1" s="1"/>
  <c r="C12" i="1"/>
  <c r="C11" i="1"/>
  <c r="O25" i="1" l="1"/>
  <c r="O35" i="1"/>
  <c r="O40" i="1"/>
  <c r="O41" i="1"/>
  <c r="O24" i="1"/>
  <c r="O28" i="1"/>
  <c r="O39" i="1"/>
  <c r="O26" i="1"/>
  <c r="O36" i="1"/>
  <c r="O23" i="1"/>
  <c r="O27" i="1"/>
  <c r="O38" i="1"/>
  <c r="O45" i="1"/>
  <c r="O44" i="1"/>
  <c r="C16" i="1"/>
  <c r="D18" i="1" s="1"/>
  <c r="O30" i="1"/>
  <c r="O37" i="1"/>
  <c r="O34" i="1"/>
  <c r="C15" i="1"/>
  <c r="O31" i="1"/>
  <c r="O29" i="1"/>
  <c r="O22" i="1"/>
  <c r="O42" i="1"/>
  <c r="O33" i="1"/>
  <c r="O32" i="1"/>
  <c r="O43" i="1"/>
  <c r="O21" i="1"/>
  <c r="K30" i="1"/>
  <c r="F18" i="1" l="1"/>
  <c r="F19" i="1" s="1"/>
  <c r="C18" i="1"/>
</calcChain>
</file>

<file path=xl/sharedStrings.xml><?xml version="1.0" encoding="utf-8"?>
<sst xmlns="http://schemas.openxmlformats.org/spreadsheetml/2006/main" count="98" uniqueCount="52">
  <si>
    <t>OEJV 0191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</si>
  <si>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</si>
  <si>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</si>
  <si>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</si>
  <si>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</si>
  <si>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</si>
  <si>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</si>
  <si>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</si>
  <si>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</si>
  <si>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</si>
  <si>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</si>
  <si>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</si>
  <si>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</si>
  <si>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</si>
  <si>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</si>
  <si>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</si>
  <si>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</si>
  <si>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</si>
  <si>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</si>
  <si>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</si>
  <si>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</si>
  <si>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</si>
  <si>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</si>
  <si>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</si>
  <si>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</si>
  <si>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</si>
  <si>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</si>
  <si>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</si>
  <si>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</si>
  <si>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</si>
  <si>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</si>
  <si>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</si>
  <si>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</si>
  <si>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</si>
  <si>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</si>
  <si>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</si>
  <si>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</si>
  <si>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G8013-0824_Gru.xls</t>
  </si>
  <si>
    <t>EW/KW</t>
  </si>
  <si>
    <t>IBVS 5532 Eph.</t>
  </si>
  <si>
    <t>IBVS 5532</t>
  </si>
  <si>
    <t>Gru</t>
  </si>
  <si>
    <t>DY Gru / GSC 8013-0824  / NSV 14532</t>
  </si>
  <si>
    <t>vis</t>
  </si>
  <si>
    <t>JAVSO 49, 251</t>
  </si>
  <si>
    <t>II</t>
  </si>
  <si>
    <t>JAVSO, 48, 250</t>
  </si>
  <si>
    <t>ARX</t>
  </si>
  <si>
    <t>TESS/RAA</t>
  </si>
  <si>
    <t>BAD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</si>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</sst>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000"/>
    <numFmt numFmtId="167" formatCode="0.00000000000"/>
    <numFmt numFmtId="168" formatCode="0.000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41" applyFont="1" applyAlignment="1">
      <alignment horizontal="left"/>
    </xf>
    <xf numFmtId="0" fontId="31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6" fontId="33" fillId="0" borderId="0" xfId="0" applyNumberFormat="1" applyFont="1" applyAlignment="1"/>
    <xf numFmtId="165" fontId="33" fillId="0" borderId="0" xfId="0" applyNumberFormat="1" applyFont="1" applyAlignment="1"/>
    <xf numFmtId="0" fontId="34" fillId="0" borderId="0" xfId="0" applyFont="1" applyAlignment="1"/>
    <xf numFmtId="0" fontId="34" fillId="0" borderId="0" xfId="0" applyFont="1" applyAlignment="1" applyProtection="1">
      <alignment horizontal="center" vertical="center" wrapText="1"/>
      <protection locked="0"/>
    </xf>
    <xf numFmtId="167" fontId="34" fillId="0" borderId="0" xfId="0" applyNumberFormat="1" applyFont="1" applyAlignment="1" applyProtection="1">
      <alignment vertical="center" wrapText="1"/>
      <protection locked="0"/>
    </xf>
    <xf numFmtId="168" fontId="34" fillId="0" borderId="0" xfId="0" applyNumberFormat="1" applyFont="1" applyAlignment="1"/>
    <xf numFmtId="0" fontId="4" fillId="0" borderId="0" xfId="0" applyFont="1" applyAlignment="1">
      <alignment horizontal="center"/>
    </xf>
    <xf numFmtId="0" fontId="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Gru - O-C Diagr.</a:t>
            </a:r>
          </a:p>
        </c:rich>
      </c:tx>
      <c:layout>
        <c:manualLayout>
          <c:xMode val="edge"/>
          <c:yMode val="edge"/>
          <c:x val="0.396383866481223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15957</c:v>
                </c:pt>
                <c:pt idx="3">
                  <c:v>15957.5</c:v>
                </c:pt>
                <c:pt idx="4">
                  <c:v>16001</c:v>
                </c:pt>
                <c:pt idx="5">
                  <c:v>16001.5</c:v>
                </c:pt>
                <c:pt idx="6">
                  <c:v>16032</c:v>
                </c:pt>
                <c:pt idx="7">
                  <c:v>16032.5</c:v>
                </c:pt>
                <c:pt idx="8">
                  <c:v>16908</c:v>
                </c:pt>
                <c:pt idx="9">
                  <c:v>16911</c:v>
                </c:pt>
                <c:pt idx="10">
                  <c:v>16919.5</c:v>
                </c:pt>
                <c:pt idx="11">
                  <c:v>16920</c:v>
                </c:pt>
                <c:pt idx="12">
                  <c:v>17211</c:v>
                </c:pt>
                <c:pt idx="13">
                  <c:v>17211.5</c:v>
                </c:pt>
                <c:pt idx="14">
                  <c:v>18143</c:v>
                </c:pt>
                <c:pt idx="15">
                  <c:v>18143.5</c:v>
                </c:pt>
                <c:pt idx="16">
                  <c:v>18151.5</c:v>
                </c:pt>
                <c:pt idx="17">
                  <c:v>18185</c:v>
                </c:pt>
                <c:pt idx="18">
                  <c:v>18185.5</c:v>
                </c:pt>
                <c:pt idx="19">
                  <c:v>18215</c:v>
                </c:pt>
                <c:pt idx="20">
                  <c:v>18215.5</c:v>
                </c:pt>
                <c:pt idx="21">
                  <c:v>18258.5</c:v>
                </c:pt>
                <c:pt idx="22">
                  <c:v>18285</c:v>
                </c:pt>
                <c:pt idx="23">
                  <c:v>20398</c:v>
                </c:pt>
                <c:pt idx="24">
                  <c:v>20398.5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1-4B0F-BBED-6567CA93B3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15957</c:v>
                </c:pt>
                <c:pt idx="3">
                  <c:v>15957.5</c:v>
                </c:pt>
                <c:pt idx="4">
                  <c:v>16001</c:v>
                </c:pt>
                <c:pt idx="5">
                  <c:v>16001.5</c:v>
                </c:pt>
                <c:pt idx="6">
                  <c:v>16032</c:v>
                </c:pt>
                <c:pt idx="7">
                  <c:v>16032.5</c:v>
                </c:pt>
                <c:pt idx="8">
                  <c:v>16908</c:v>
                </c:pt>
                <c:pt idx="9">
                  <c:v>16911</c:v>
                </c:pt>
                <c:pt idx="10">
                  <c:v>16919.5</c:v>
                </c:pt>
                <c:pt idx="11">
                  <c:v>16920</c:v>
                </c:pt>
                <c:pt idx="12">
                  <c:v>17211</c:v>
                </c:pt>
                <c:pt idx="13">
                  <c:v>17211.5</c:v>
                </c:pt>
                <c:pt idx="14">
                  <c:v>18143</c:v>
                </c:pt>
                <c:pt idx="15">
                  <c:v>18143.5</c:v>
                </c:pt>
                <c:pt idx="16">
                  <c:v>18151.5</c:v>
                </c:pt>
                <c:pt idx="17">
                  <c:v>18185</c:v>
                </c:pt>
                <c:pt idx="18">
                  <c:v>18185.5</c:v>
                </c:pt>
                <c:pt idx="19">
                  <c:v>18215</c:v>
                </c:pt>
                <c:pt idx="20">
                  <c:v>18215.5</c:v>
                </c:pt>
                <c:pt idx="21">
                  <c:v>18258.5</c:v>
                </c:pt>
                <c:pt idx="22">
                  <c:v>18285</c:v>
                </c:pt>
                <c:pt idx="23">
                  <c:v>20398</c:v>
                </c:pt>
                <c:pt idx="24">
                  <c:v>20398.5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F1-4B0F-BBED-6567CA93B3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15957</c:v>
                </c:pt>
                <c:pt idx="3">
                  <c:v>15957.5</c:v>
                </c:pt>
                <c:pt idx="4">
                  <c:v>16001</c:v>
                </c:pt>
                <c:pt idx="5">
                  <c:v>16001.5</c:v>
                </c:pt>
                <c:pt idx="6">
                  <c:v>16032</c:v>
                </c:pt>
                <c:pt idx="7">
                  <c:v>16032.5</c:v>
                </c:pt>
                <c:pt idx="8">
                  <c:v>16908</c:v>
                </c:pt>
                <c:pt idx="9">
                  <c:v>16911</c:v>
                </c:pt>
                <c:pt idx="10">
                  <c:v>16919.5</c:v>
                </c:pt>
                <c:pt idx="11">
                  <c:v>16920</c:v>
                </c:pt>
                <c:pt idx="12">
                  <c:v>17211</c:v>
                </c:pt>
                <c:pt idx="13">
                  <c:v>17211.5</c:v>
                </c:pt>
                <c:pt idx="14">
                  <c:v>18143</c:v>
                </c:pt>
                <c:pt idx="15">
                  <c:v>18143.5</c:v>
                </c:pt>
                <c:pt idx="16">
                  <c:v>18151.5</c:v>
                </c:pt>
                <c:pt idx="17">
                  <c:v>18185</c:v>
                </c:pt>
                <c:pt idx="18">
                  <c:v>18185.5</c:v>
                </c:pt>
                <c:pt idx="19">
                  <c:v>18215</c:v>
                </c:pt>
                <c:pt idx="20">
                  <c:v>18215.5</c:v>
                </c:pt>
                <c:pt idx="21">
                  <c:v>18258.5</c:v>
                </c:pt>
                <c:pt idx="22">
                  <c:v>18285</c:v>
                </c:pt>
                <c:pt idx="23">
                  <c:v>20398</c:v>
                </c:pt>
                <c:pt idx="24">
                  <c:v>20398.5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F1-4B0F-BBED-6567CA93B3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15957</c:v>
                </c:pt>
                <c:pt idx="3">
                  <c:v>15957.5</c:v>
                </c:pt>
                <c:pt idx="4">
                  <c:v>16001</c:v>
                </c:pt>
                <c:pt idx="5">
                  <c:v>16001.5</c:v>
                </c:pt>
                <c:pt idx="6">
                  <c:v>16032</c:v>
                </c:pt>
                <c:pt idx="7">
                  <c:v>16032.5</c:v>
                </c:pt>
                <c:pt idx="8">
                  <c:v>16908</c:v>
                </c:pt>
                <c:pt idx="9">
                  <c:v>16911</c:v>
                </c:pt>
                <c:pt idx="10">
                  <c:v>16919.5</c:v>
                </c:pt>
                <c:pt idx="11">
                  <c:v>16920</c:v>
                </c:pt>
                <c:pt idx="12">
                  <c:v>17211</c:v>
                </c:pt>
                <c:pt idx="13">
                  <c:v>17211.5</c:v>
                </c:pt>
                <c:pt idx="14">
                  <c:v>18143</c:v>
                </c:pt>
                <c:pt idx="15">
                  <c:v>18143.5</c:v>
                </c:pt>
                <c:pt idx="16">
                  <c:v>18151.5</c:v>
                </c:pt>
                <c:pt idx="17">
                  <c:v>18185</c:v>
                </c:pt>
                <c:pt idx="18">
                  <c:v>18185.5</c:v>
                </c:pt>
                <c:pt idx="19">
                  <c:v>18215</c:v>
                </c:pt>
                <c:pt idx="20">
                  <c:v>18215.5</c:v>
                </c:pt>
                <c:pt idx="21">
                  <c:v>18258.5</c:v>
                </c:pt>
                <c:pt idx="22">
                  <c:v>18285</c:v>
                </c:pt>
                <c:pt idx="23">
                  <c:v>20398</c:v>
                </c:pt>
                <c:pt idx="24">
                  <c:v>20398.5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8.449000000837259E-3</c:v>
                </c:pt>
                <c:pt idx="8">
                  <c:v>9.648000035667792E-3</c:v>
                </c:pt>
                <c:pt idx="9">
                  <c:v>1.0241000003588852E-2</c:v>
                </c:pt>
                <c:pt idx="10">
                  <c:v>9.6444998125662096E-3</c:v>
                </c:pt>
                <c:pt idx="11">
                  <c:v>9.6899998679873534E-3</c:v>
                </c:pt>
                <c:pt idx="12">
                  <c:v>9.3010002310620621E-3</c:v>
                </c:pt>
                <c:pt idx="13">
                  <c:v>8.1065001577371731E-3</c:v>
                </c:pt>
                <c:pt idx="16">
                  <c:v>7.7965000018593855E-3</c:v>
                </c:pt>
                <c:pt idx="17">
                  <c:v>7.7470018150052056E-3</c:v>
                </c:pt>
                <c:pt idx="21">
                  <c:v>7.8835000022081658E-3</c:v>
                </c:pt>
                <c:pt idx="22">
                  <c:v>8.484999998472631E-3</c:v>
                </c:pt>
                <c:pt idx="23">
                  <c:v>3.6879999461234547E-3</c:v>
                </c:pt>
                <c:pt idx="24">
                  <c:v>2.2135000617709011E-3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F1-4B0F-BBED-6567CA93B3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15957</c:v>
                </c:pt>
                <c:pt idx="3">
                  <c:v>15957.5</c:v>
                </c:pt>
                <c:pt idx="4">
                  <c:v>16001</c:v>
                </c:pt>
                <c:pt idx="5">
                  <c:v>16001.5</c:v>
                </c:pt>
                <c:pt idx="6">
                  <c:v>16032</c:v>
                </c:pt>
                <c:pt idx="7">
                  <c:v>16032.5</c:v>
                </c:pt>
                <c:pt idx="8">
                  <c:v>16908</c:v>
                </c:pt>
                <c:pt idx="9">
                  <c:v>16911</c:v>
                </c:pt>
                <c:pt idx="10">
                  <c:v>16919.5</c:v>
                </c:pt>
                <c:pt idx="11">
                  <c:v>16920</c:v>
                </c:pt>
                <c:pt idx="12">
                  <c:v>17211</c:v>
                </c:pt>
                <c:pt idx="13">
                  <c:v>17211.5</c:v>
                </c:pt>
                <c:pt idx="14">
                  <c:v>18143</c:v>
                </c:pt>
                <c:pt idx="15">
                  <c:v>18143.5</c:v>
                </c:pt>
                <c:pt idx="16">
                  <c:v>18151.5</c:v>
                </c:pt>
                <c:pt idx="17">
                  <c:v>18185</c:v>
                </c:pt>
                <c:pt idx="18">
                  <c:v>18185.5</c:v>
                </c:pt>
                <c:pt idx="19">
                  <c:v>18215</c:v>
                </c:pt>
                <c:pt idx="20">
                  <c:v>18215.5</c:v>
                </c:pt>
                <c:pt idx="21">
                  <c:v>18258.5</c:v>
                </c:pt>
                <c:pt idx="22">
                  <c:v>18285</c:v>
                </c:pt>
                <c:pt idx="23">
                  <c:v>20398</c:v>
                </c:pt>
                <c:pt idx="24">
                  <c:v>20398.5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  <c:pt idx="2">
                  <c:v>9.3412404676200822E-3</c:v>
                </c:pt>
                <c:pt idx="3">
                  <c:v>9.4527950423071161E-3</c:v>
                </c:pt>
                <c:pt idx="4">
                  <c:v>9.4683468341827393E-3</c:v>
                </c:pt>
                <c:pt idx="5">
                  <c:v>9.5613229204900563E-3</c:v>
                </c:pt>
                <c:pt idx="6">
                  <c:v>9.4073883374221623E-3</c:v>
                </c:pt>
                <c:pt idx="7">
                  <c:v>9.6878964686766267E-3</c:v>
                </c:pt>
                <c:pt idx="14">
                  <c:v>8.0233516055159271E-3</c:v>
                </c:pt>
                <c:pt idx="15">
                  <c:v>7.6539274305105209E-3</c:v>
                </c:pt>
                <c:pt idx="18">
                  <c:v>7.562176018836908E-3</c:v>
                </c:pt>
                <c:pt idx="19">
                  <c:v>7.7753607620252296E-3</c:v>
                </c:pt>
                <c:pt idx="20">
                  <c:v>7.782182059600018E-3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F1-4B0F-BBED-6567CA93B3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15957</c:v>
                </c:pt>
                <c:pt idx="3">
                  <c:v>15957.5</c:v>
                </c:pt>
                <c:pt idx="4">
                  <c:v>16001</c:v>
                </c:pt>
                <c:pt idx="5">
                  <c:v>16001.5</c:v>
                </c:pt>
                <c:pt idx="6">
                  <c:v>16032</c:v>
                </c:pt>
                <c:pt idx="7">
                  <c:v>16032.5</c:v>
                </c:pt>
                <c:pt idx="8">
                  <c:v>16908</c:v>
                </c:pt>
                <c:pt idx="9">
                  <c:v>16911</c:v>
                </c:pt>
                <c:pt idx="10">
                  <c:v>16919.5</c:v>
                </c:pt>
                <c:pt idx="11">
                  <c:v>16920</c:v>
                </c:pt>
                <c:pt idx="12">
                  <c:v>17211</c:v>
                </c:pt>
                <c:pt idx="13">
                  <c:v>17211.5</c:v>
                </c:pt>
                <c:pt idx="14">
                  <c:v>18143</c:v>
                </c:pt>
                <c:pt idx="15">
                  <c:v>18143.5</c:v>
                </c:pt>
                <c:pt idx="16">
                  <c:v>18151.5</c:v>
                </c:pt>
                <c:pt idx="17">
                  <c:v>18185</c:v>
                </c:pt>
                <c:pt idx="18">
                  <c:v>18185.5</c:v>
                </c:pt>
                <c:pt idx="19">
                  <c:v>18215</c:v>
                </c:pt>
                <c:pt idx="20">
                  <c:v>18215.5</c:v>
                </c:pt>
                <c:pt idx="21">
                  <c:v>18258.5</c:v>
                </c:pt>
                <c:pt idx="22">
                  <c:v>18285</c:v>
                </c:pt>
                <c:pt idx="23">
                  <c:v>20398</c:v>
                </c:pt>
                <c:pt idx="24">
                  <c:v>20398.5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F1-4B0F-BBED-6567CA93B3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9.5E-4</c:v>
                  </c:pt>
                  <c:pt idx="3">
                    <c:v>5.2599999999999999E-4</c:v>
                  </c:pt>
                  <c:pt idx="4">
                    <c:v>3.9500000000000001E-4</c:v>
                  </c:pt>
                  <c:pt idx="5">
                    <c:v>5.2499999999999997E-4</c:v>
                  </c:pt>
                  <c:pt idx="6">
                    <c:v>3.4900000000000003E-4</c:v>
                  </c:pt>
                  <c:pt idx="7">
                    <c:v>6.2100000000000002E-4</c:v>
                  </c:pt>
                  <c:pt idx="8">
                    <c:v>8.5999999999999998E-4</c:v>
                  </c:pt>
                  <c:pt idx="9">
                    <c:v>8.4000000000000003E-4</c:v>
                  </c:pt>
                  <c:pt idx="10">
                    <c:v>9.7000000000000005E-4</c:v>
                  </c:pt>
                  <c:pt idx="11">
                    <c:v>7.2999999999999996E-4</c:v>
                  </c:pt>
                  <c:pt idx="12">
                    <c:v>9.8999999999999999E-4</c:v>
                  </c:pt>
                  <c:pt idx="13">
                    <c:v>1.3799999999999999E-3</c:v>
                  </c:pt>
                  <c:pt idx="14">
                    <c:v>3.39E-4</c:v>
                  </c:pt>
                  <c:pt idx="15">
                    <c:v>4.5100000000000001E-4</c:v>
                  </c:pt>
                  <c:pt idx="16">
                    <c:v>9.3999999999999997E-4</c:v>
                  </c:pt>
                  <c:pt idx="17">
                    <c:v>3.5399999999999999E-4</c:v>
                  </c:pt>
                  <c:pt idx="18">
                    <c:v>4.5199999999999998E-4</c:v>
                  </c:pt>
                  <c:pt idx="19">
                    <c:v>5.0100000000000003E-4</c:v>
                  </c:pt>
                  <c:pt idx="20">
                    <c:v>6.5600000000000001E-4</c:v>
                  </c:pt>
                  <c:pt idx="21">
                    <c:v>9.7000000000000005E-4</c:v>
                  </c:pt>
                  <c:pt idx="22">
                    <c:v>9.3999999999999997E-4</c:v>
                  </c:pt>
                  <c:pt idx="23">
                    <c:v>1.1000000000000001E-3</c:v>
                  </c:pt>
                  <c:pt idx="2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15957</c:v>
                </c:pt>
                <c:pt idx="3">
                  <c:v>15957.5</c:v>
                </c:pt>
                <c:pt idx="4">
                  <c:v>16001</c:v>
                </c:pt>
                <c:pt idx="5">
                  <c:v>16001.5</c:v>
                </c:pt>
                <c:pt idx="6">
                  <c:v>16032</c:v>
                </c:pt>
                <c:pt idx="7">
                  <c:v>16032.5</c:v>
                </c:pt>
                <c:pt idx="8">
                  <c:v>16908</c:v>
                </c:pt>
                <c:pt idx="9">
                  <c:v>16911</c:v>
                </c:pt>
                <c:pt idx="10">
                  <c:v>16919.5</c:v>
                </c:pt>
                <c:pt idx="11">
                  <c:v>16920</c:v>
                </c:pt>
                <c:pt idx="12">
                  <c:v>17211</c:v>
                </c:pt>
                <c:pt idx="13">
                  <c:v>17211.5</c:v>
                </c:pt>
                <c:pt idx="14">
                  <c:v>18143</c:v>
                </c:pt>
                <c:pt idx="15">
                  <c:v>18143.5</c:v>
                </c:pt>
                <c:pt idx="16">
                  <c:v>18151.5</c:v>
                </c:pt>
                <c:pt idx="17">
                  <c:v>18185</c:v>
                </c:pt>
                <c:pt idx="18">
                  <c:v>18185.5</c:v>
                </c:pt>
                <c:pt idx="19">
                  <c:v>18215</c:v>
                </c:pt>
                <c:pt idx="20">
                  <c:v>18215.5</c:v>
                </c:pt>
                <c:pt idx="21">
                  <c:v>18258.5</c:v>
                </c:pt>
                <c:pt idx="22">
                  <c:v>18285</c:v>
                </c:pt>
                <c:pt idx="23">
                  <c:v>20398</c:v>
                </c:pt>
                <c:pt idx="24">
                  <c:v>20398.5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F1-4B0F-BBED-6567CA93B3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15957</c:v>
                </c:pt>
                <c:pt idx="3">
                  <c:v>15957.5</c:v>
                </c:pt>
                <c:pt idx="4">
                  <c:v>16001</c:v>
                </c:pt>
                <c:pt idx="5">
                  <c:v>16001.5</c:v>
                </c:pt>
                <c:pt idx="6">
                  <c:v>16032</c:v>
                </c:pt>
                <c:pt idx="7">
                  <c:v>16032.5</c:v>
                </c:pt>
                <c:pt idx="8">
                  <c:v>16908</c:v>
                </c:pt>
                <c:pt idx="9">
                  <c:v>16911</c:v>
                </c:pt>
                <c:pt idx="10">
                  <c:v>16919.5</c:v>
                </c:pt>
                <c:pt idx="11">
                  <c:v>16920</c:v>
                </c:pt>
                <c:pt idx="12">
                  <c:v>17211</c:v>
                </c:pt>
                <c:pt idx="13">
                  <c:v>17211.5</c:v>
                </c:pt>
                <c:pt idx="14">
                  <c:v>18143</c:v>
                </c:pt>
                <c:pt idx="15">
                  <c:v>18143.5</c:v>
                </c:pt>
                <c:pt idx="16">
                  <c:v>18151.5</c:v>
                </c:pt>
                <c:pt idx="17">
                  <c:v>18185</c:v>
                </c:pt>
                <c:pt idx="18">
                  <c:v>18185.5</c:v>
                </c:pt>
                <c:pt idx="19">
                  <c:v>18215</c:v>
                </c:pt>
                <c:pt idx="20">
                  <c:v>18215.5</c:v>
                </c:pt>
                <c:pt idx="21">
                  <c:v>18258.5</c:v>
                </c:pt>
                <c:pt idx="22">
                  <c:v>18285</c:v>
                </c:pt>
                <c:pt idx="23">
                  <c:v>20398</c:v>
                </c:pt>
                <c:pt idx="24">
                  <c:v>20398.5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3.4464695824853731E-3</c:v>
                </c:pt>
                <c:pt idx="1">
                  <c:v>7.4900714123332318E-3</c:v>
                </c:pt>
                <c:pt idx="2">
                  <c:v>7.74261142940476E-3</c:v>
                </c:pt>
                <c:pt idx="3">
                  <c:v>7.7427460456185515E-3</c:v>
                </c:pt>
                <c:pt idx="4">
                  <c:v>7.7544576562183498E-3</c:v>
                </c:pt>
                <c:pt idx="5">
                  <c:v>7.7545922724321413E-3</c:v>
                </c:pt>
                <c:pt idx="6">
                  <c:v>7.7628038614733792E-3</c:v>
                </c:pt>
                <c:pt idx="7">
                  <c:v>7.7629384776871698E-3</c:v>
                </c:pt>
                <c:pt idx="8">
                  <c:v>7.9986514680348494E-3</c:v>
                </c:pt>
                <c:pt idx="9">
                  <c:v>7.9994591653175934E-3</c:v>
                </c:pt>
                <c:pt idx="10">
                  <c:v>8.001747640952038E-3</c:v>
                </c:pt>
                <c:pt idx="11">
                  <c:v>8.0018822571658287E-3</c:v>
                </c:pt>
                <c:pt idx="12">
                  <c:v>8.0802288935920702E-3</c:v>
                </c:pt>
                <c:pt idx="13">
                  <c:v>8.0803635098058608E-3</c:v>
                </c:pt>
                <c:pt idx="14">
                  <c:v>8.3311535160981096E-3</c:v>
                </c:pt>
                <c:pt idx="15">
                  <c:v>8.3312881323119002E-3</c:v>
                </c:pt>
                <c:pt idx="16">
                  <c:v>8.3334419917325542E-3</c:v>
                </c:pt>
                <c:pt idx="17">
                  <c:v>8.3424612780565368E-3</c:v>
                </c:pt>
                <c:pt idx="18">
                  <c:v>8.3425958942703275E-3</c:v>
                </c:pt>
                <c:pt idx="19">
                  <c:v>8.3505382508839848E-3</c:v>
                </c:pt>
                <c:pt idx="20">
                  <c:v>8.3506728670977755E-3</c:v>
                </c:pt>
                <c:pt idx="21">
                  <c:v>8.3622498614837823E-3</c:v>
                </c:pt>
                <c:pt idx="22">
                  <c:v>8.3693845208146957E-3</c:v>
                </c:pt>
                <c:pt idx="23">
                  <c:v>8.9382726402945888E-3</c:v>
                </c:pt>
                <c:pt idx="24">
                  <c:v>8.9384072565083794E-3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F1-4B0F-BBED-6567CA93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04352"/>
        <c:axId val="1"/>
      </c:scatterChart>
      <c:valAx>
        <c:axId val="45600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04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F117CD4-8BB6-3DCE-07EC-DE392E591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3" ySplit="21" topLeftCell="N25" activePane="bottomRight" state="frozen"/>
      <selection pane="topRight" activeCell="N1" sqref="N1"/>
      <selection pane="bottomLeft" activeCell="A22" sqref="A22"/>
      <selection pane="bottomRight" activeCell="C9" sqref="C9"/>
    </sheetView>
  </sheetViews>
  <sheetFormatPr defaultColWidth="10.28515625" defaultRowHeight="12.75"/>
  <cols>
    <col min="1" max="1" width="14.42578125" customWidth="1"/>
    <col min="2" max="2" width="3.85546875" customWidth="1"/>
    <col min="3" max="3" width="19.42578125" customWidth="1"/>
    <col min="4" max="4" width="13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2" customWidth="1"/>
  </cols>
  <sheetData>
    <row r="1" spans="1:21" ht="20.25">
      <c r="A1" s="1" t="s">
        <v>42</v>
      </c>
      <c r="E1" s="29"/>
      <c r="F1" s="30"/>
      <c r="G1" s="31" t="s">
        <v>38</v>
      </c>
      <c r="H1" s="32" t="s">
        <v>39</v>
      </c>
      <c r="I1" s="33">
        <v>52992.612000000001</v>
      </c>
      <c r="J1" s="33">
        <v>0.33602900000000002</v>
      </c>
      <c r="K1" s="32" t="s">
        <v>40</v>
      </c>
      <c r="L1" s="34" t="s">
        <v>41</v>
      </c>
      <c r="U1" s="52" t="s">
        <v>51</v>
      </c>
    </row>
    <row r="2" spans="1:21">
      <c r="A2" t="s">
        <v>27</v>
      </c>
      <c r="B2" t="s">
        <v>38</v>
      </c>
      <c r="C2" s="3"/>
      <c r="D2" t="s">
        <v>37</v>
      </c>
      <c r="U2" s="53" t="s">
        <v>48</v>
      </c>
    </row>
    <row r="3" spans="1:21" ht="13.5" thickBot="1">
      <c r="U3" s="52" t="s">
        <v>47</v>
      </c>
    </row>
    <row r="4" spans="1:21" ht="14.25" thickTop="1" thickBot="1">
      <c r="A4" s="28" t="s">
        <v>39</v>
      </c>
      <c r="C4" s="8">
        <v>52992.612000000001</v>
      </c>
      <c r="D4" s="9">
        <v>0.33602900000000002</v>
      </c>
    </row>
    <row r="5" spans="1:21" ht="13.5" thickTop="1">
      <c r="A5" s="11" t="s">
        <v>31</v>
      </c>
      <c r="B5" s="12"/>
      <c r="C5" s="13">
        <v>-9.5</v>
      </c>
      <c r="D5" s="12" t="s">
        <v>32</v>
      </c>
    </row>
    <row r="6" spans="1:21">
      <c r="A6" s="5" t="s">
        <v>5</v>
      </c>
    </row>
    <row r="7" spans="1:21">
      <c r="A7" t="s">
        <v>6</v>
      </c>
      <c r="C7">
        <v>52992.612000000001</v>
      </c>
    </row>
    <row r="8" spans="1:21">
      <c r="A8" t="s">
        <v>7</v>
      </c>
      <c r="C8">
        <v>0.33602900000000002</v>
      </c>
    </row>
    <row r="9" spans="1:21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21" ht="13.5" thickBot="1">
      <c r="A10" s="12"/>
      <c r="B10" s="12"/>
      <c r="C10" s="4" t="s">
        <v>23</v>
      </c>
      <c r="D10" s="4" t="s">
        <v>24</v>
      </c>
      <c r="E10" s="12"/>
    </row>
    <row r="11" spans="1:21">
      <c r="A11" s="12" t="s">
        <v>19</v>
      </c>
      <c r="B11" s="12"/>
      <c r="C11" s="23">
        <f ca="1">INTERCEPT(INDIRECT($D$9):G989,INDIRECT($C$9):F989)</f>
        <v>3.4464695824853731E-3</v>
      </c>
      <c r="D11" s="3"/>
      <c r="E11" s="12"/>
    </row>
    <row r="12" spans="1:21">
      <c r="A12" s="12" t="s">
        <v>20</v>
      </c>
      <c r="B12" s="12"/>
      <c r="C12" s="23">
        <f ca="1">SLOPE(INDIRECT($D$9):G989,INDIRECT($C$9):F989)</f>
        <v>2.6923242758158722E-7</v>
      </c>
      <c r="D12" s="3"/>
      <c r="E12" s="12"/>
    </row>
    <row r="13" spans="1:21">
      <c r="A13" s="12" t="s">
        <v>22</v>
      </c>
      <c r="B13" s="12"/>
      <c r="C13" s="3" t="s">
        <v>17</v>
      </c>
    </row>
    <row r="14" spans="1:21">
      <c r="A14" s="12"/>
      <c r="B14" s="12"/>
      <c r="C14" s="12"/>
    </row>
    <row r="15" spans="1:21">
      <c r="A15" s="14" t="s">
        <v>21</v>
      </c>
      <c r="B15" s="12"/>
      <c r="C15" s="15">
        <f ca="1">(C7+C11)+(C8+C12)*INT(MAX(F21:F3530))</f>
        <v>59846.940480272642</v>
      </c>
      <c r="E15" s="3"/>
      <c r="F15" s="12"/>
    </row>
    <row r="16" spans="1:21">
      <c r="A16" s="18" t="s">
        <v>8</v>
      </c>
      <c r="B16" s="12"/>
      <c r="C16" s="19">
        <f ca="1">+C8+C12</f>
        <v>0.3360292692324276</v>
      </c>
      <c r="E16" s="12"/>
      <c r="F16" s="12"/>
    </row>
    <row r="17" spans="1:19" ht="13.5" thickBot="1">
      <c r="A17" s="16" t="s">
        <v>30</v>
      </c>
      <c r="B17" s="12"/>
      <c r="C17" s="12">
        <f>COUNT(C21:C2188)</f>
        <v>25</v>
      </c>
      <c r="E17" s="16" t="s">
        <v>33</v>
      </c>
      <c r="F17" s="17">
        <f ca="1">TODAY()+15018.5-B5/24</f>
        <v>60093.5</v>
      </c>
    </row>
    <row r="18" spans="1:19" ht="14.25" thickTop="1" thickBot="1">
      <c r="A18" s="18" t="s">
        <v>9</v>
      </c>
      <c r="B18" s="12"/>
      <c r="C18" s="21">
        <f ca="1">+C15</f>
        <v>59846.940480272642</v>
      </c>
      <c r="D18" s="22">
        <f ca="1">+C16</f>
        <v>0.3360292692324276</v>
      </c>
      <c r="E18" s="16" t="s">
        <v>34</v>
      </c>
      <c r="F18" s="17">
        <f ca="1">ROUND(2*(F17-C15)/C16,0)/2+1</f>
        <v>734.5</v>
      </c>
    </row>
    <row r="19" spans="1:19" ht="13.5" thickTop="1">
      <c r="E19" s="16" t="s">
        <v>35</v>
      </c>
      <c r="F19" s="20">
        <f ca="1">+C15+C16*F18-15018.5-C5/24</f>
        <v>45075.649811857198</v>
      </c>
    </row>
    <row r="20" spans="1:19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43</v>
      </c>
      <c r="J20" s="7" t="s">
        <v>1</v>
      </c>
      <c r="K20" s="7" t="s">
        <v>3</v>
      </c>
      <c r="L20" s="7" t="s">
        <v>50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S20" s="51" t="s">
        <v>49</v>
      </c>
    </row>
    <row r="21" spans="1:19">
      <c r="A21" t="str">
        <f>$K$1</f>
        <v>IBVS 5532</v>
      </c>
      <c r="C21" s="10">
        <f>+$C$4</f>
        <v>52992.612000000001</v>
      </c>
      <c r="D21" s="10" t="s">
        <v>17</v>
      </c>
      <c r="E21">
        <f t="shared" ref="E21:E45" si="0">+(C21-C$7)/C$8</f>
        <v>0</v>
      </c>
      <c r="F21">
        <f t="shared" ref="F21:F45" si="1">ROUND(2*E21,0)/2</f>
        <v>0</v>
      </c>
      <c r="G21">
        <f t="shared" ref="G21:G45" si="2">+C21-(C$7+F21*C$8)</f>
        <v>0</v>
      </c>
      <c r="I21">
        <f>+G21</f>
        <v>0</v>
      </c>
      <c r="O21">
        <f t="shared" ref="O21:O45" ca="1" si="3">+C$11+C$12*$F21</f>
        <v>3.4464695824853731E-3</v>
      </c>
      <c r="Q21" s="2">
        <f t="shared" ref="Q21:Q45" si="4">+C21-15018.5</f>
        <v>37974.112000000001</v>
      </c>
    </row>
    <row r="22" spans="1:19" ht="12" customHeight="1">
      <c r="A22" s="35" t="s">
        <v>0</v>
      </c>
      <c r="B22" s="35" t="s">
        <v>2</v>
      </c>
      <c r="C22" s="36">
        <v>58039.44</v>
      </c>
      <c r="D22" s="36">
        <v>2E-3</v>
      </c>
      <c r="E22">
        <f t="shared" si="0"/>
        <v>15019.025143663199</v>
      </c>
      <c r="F22">
        <f t="shared" si="1"/>
        <v>15019</v>
      </c>
      <c r="G22">
        <f t="shared" si="2"/>
        <v>8.449000000837259E-3</v>
      </c>
      <c r="K22">
        <f t="shared" ref="K22:K43" si="5">+G22</f>
        <v>8.449000000837259E-3</v>
      </c>
      <c r="O22">
        <f t="shared" ca="1" si="3"/>
        <v>7.4900714123332318E-3</v>
      </c>
      <c r="Q22" s="2">
        <f t="shared" si="4"/>
        <v>43020.94</v>
      </c>
      <c r="R22" t="str">
        <f>IF(ABS(C22-C21)&lt;0.00001,1,"")</f>
        <v/>
      </c>
    </row>
    <row r="23" spans="1:19" ht="12" customHeight="1">
      <c r="A23" s="47" t="s">
        <v>48</v>
      </c>
      <c r="B23" s="48" t="s">
        <v>2</v>
      </c>
      <c r="C23" s="49">
        <v>58354.636094240472</v>
      </c>
      <c r="D23" s="50">
        <v>9.5E-4</v>
      </c>
      <c r="E23">
        <f t="shared" si="0"/>
        <v>15957.027798911613</v>
      </c>
      <c r="F23">
        <f t="shared" si="1"/>
        <v>15957</v>
      </c>
      <c r="G23">
        <f t="shared" si="2"/>
        <v>9.3412404676200822E-3</v>
      </c>
      <c r="L23">
        <f t="shared" ref="L23:L28" si="6">+G23</f>
        <v>9.3412404676200822E-3</v>
      </c>
      <c r="O23">
        <f t="shared" ca="1" si="3"/>
        <v>7.74261142940476E-3</v>
      </c>
      <c r="Q23" s="2">
        <f t="shared" si="4"/>
        <v>43336.136094240472</v>
      </c>
    </row>
    <row r="24" spans="1:19" ht="12" customHeight="1">
      <c r="A24" s="47" t="s">
        <v>48</v>
      </c>
      <c r="B24" s="48" t="s">
        <v>45</v>
      </c>
      <c r="C24" s="49">
        <v>58354.804220295046</v>
      </c>
      <c r="D24" s="50">
        <v>5.2599999999999999E-4</v>
      </c>
      <c r="E24">
        <f t="shared" si="0"/>
        <v>15957.52813089062</v>
      </c>
      <c r="F24">
        <f t="shared" si="1"/>
        <v>15957.5</v>
      </c>
      <c r="G24">
        <f t="shared" si="2"/>
        <v>9.4527950423071161E-3</v>
      </c>
      <c r="L24">
        <f t="shared" si="6"/>
        <v>9.4527950423071161E-3</v>
      </c>
      <c r="O24">
        <f t="shared" ca="1" si="3"/>
        <v>7.7427460456185515E-3</v>
      </c>
      <c r="Q24" s="2">
        <f t="shared" si="4"/>
        <v>43336.304220295046</v>
      </c>
    </row>
    <row r="25" spans="1:19" ht="12" customHeight="1">
      <c r="A25" s="47" t="s">
        <v>48</v>
      </c>
      <c r="B25" s="48" t="s">
        <v>2</v>
      </c>
      <c r="C25" s="49">
        <v>58369.421497346833</v>
      </c>
      <c r="D25" s="50">
        <v>3.9500000000000001E-4</v>
      </c>
      <c r="E25">
        <f t="shared" si="0"/>
        <v>16001.028177171709</v>
      </c>
      <c r="F25">
        <f t="shared" si="1"/>
        <v>16001</v>
      </c>
      <c r="G25">
        <f t="shared" si="2"/>
        <v>9.4683468341827393E-3</v>
      </c>
      <c r="L25">
        <f t="shared" si="6"/>
        <v>9.4683468341827393E-3</v>
      </c>
      <c r="O25">
        <f t="shared" ca="1" si="3"/>
        <v>7.7544576562183498E-3</v>
      </c>
      <c r="Q25" s="2">
        <f t="shared" si="4"/>
        <v>43350.921497346833</v>
      </c>
    </row>
    <row r="26" spans="1:19" ht="12" customHeight="1">
      <c r="A26" s="47" t="s">
        <v>48</v>
      </c>
      <c r="B26" s="48" t="s">
        <v>45</v>
      </c>
      <c r="C26" s="49">
        <v>58369.589604822919</v>
      </c>
      <c r="D26" s="50">
        <v>5.2499999999999997E-4</v>
      </c>
      <c r="E26">
        <f t="shared" si="0"/>
        <v>16001.528453862367</v>
      </c>
      <c r="F26">
        <f t="shared" si="1"/>
        <v>16001.5</v>
      </c>
      <c r="G26">
        <f t="shared" si="2"/>
        <v>9.5613229204900563E-3</v>
      </c>
      <c r="L26">
        <f t="shared" si="6"/>
        <v>9.5613229204900563E-3</v>
      </c>
      <c r="O26">
        <f t="shared" ca="1" si="3"/>
        <v>7.7545922724321413E-3</v>
      </c>
      <c r="Q26" s="2">
        <f t="shared" si="4"/>
        <v>43351.089604822919</v>
      </c>
    </row>
    <row r="27" spans="1:19" ht="12" customHeight="1">
      <c r="A27" s="47" t="s">
        <v>48</v>
      </c>
      <c r="B27" s="48" t="s">
        <v>2</v>
      </c>
      <c r="C27" s="49">
        <v>58379.83833538834</v>
      </c>
      <c r="D27" s="50">
        <v>3.4900000000000003E-4</v>
      </c>
      <c r="E27">
        <f t="shared" si="0"/>
        <v>16032.027995763279</v>
      </c>
      <c r="F27">
        <f t="shared" si="1"/>
        <v>16032</v>
      </c>
      <c r="G27">
        <f t="shared" si="2"/>
        <v>9.4073883374221623E-3</v>
      </c>
      <c r="L27">
        <f t="shared" si="6"/>
        <v>9.4073883374221623E-3</v>
      </c>
      <c r="O27">
        <f t="shared" ca="1" si="3"/>
        <v>7.7628038614733792E-3</v>
      </c>
      <c r="Q27" s="2">
        <f t="shared" si="4"/>
        <v>43361.33833538834</v>
      </c>
    </row>
    <row r="28" spans="1:19" ht="12" customHeight="1">
      <c r="A28" s="47" t="s">
        <v>48</v>
      </c>
      <c r="B28" s="48" t="s">
        <v>45</v>
      </c>
      <c r="C28" s="49">
        <v>58380.00663039647</v>
      </c>
      <c r="D28" s="50">
        <v>6.2100000000000002E-4</v>
      </c>
      <c r="E28">
        <f t="shared" si="0"/>
        <v>16032.528830536856</v>
      </c>
      <c r="F28">
        <f t="shared" si="1"/>
        <v>16032.5</v>
      </c>
      <c r="G28">
        <f t="shared" si="2"/>
        <v>9.6878964686766267E-3</v>
      </c>
      <c r="L28">
        <f t="shared" si="6"/>
        <v>9.6878964686766267E-3</v>
      </c>
      <c r="O28">
        <f t="shared" ca="1" si="3"/>
        <v>7.7629384776871698E-3</v>
      </c>
      <c r="Q28" s="2">
        <f t="shared" si="4"/>
        <v>43361.50663039647</v>
      </c>
    </row>
    <row r="29" spans="1:19" ht="12" customHeight="1">
      <c r="A29" s="40" t="s">
        <v>46</v>
      </c>
      <c r="B29" s="41" t="s">
        <v>2</v>
      </c>
      <c r="C29" s="42">
        <v>58674.199980000034</v>
      </c>
      <c r="D29" s="40">
        <v>8.5999999999999998E-4</v>
      </c>
      <c r="E29">
        <f t="shared" si="0"/>
        <v>16908.02871180771</v>
      </c>
      <c r="F29">
        <f t="shared" si="1"/>
        <v>16908</v>
      </c>
      <c r="G29">
        <f t="shared" si="2"/>
        <v>9.648000035667792E-3</v>
      </c>
      <c r="K29">
        <f t="shared" si="5"/>
        <v>9.648000035667792E-3</v>
      </c>
      <c r="O29">
        <f t="shared" ca="1" si="3"/>
        <v>7.9986514680348494E-3</v>
      </c>
      <c r="Q29" s="2">
        <f t="shared" si="4"/>
        <v>43655.699980000034</v>
      </c>
      <c r="R29" t="str">
        <f>IF(ABS(C29-C28)&lt;0.00001,1,"")</f>
        <v/>
      </c>
    </row>
    <row r="30" spans="1:19" ht="12" customHeight="1">
      <c r="A30" s="40" t="s">
        <v>46</v>
      </c>
      <c r="B30" s="41" t="s">
        <v>2</v>
      </c>
      <c r="C30" s="42">
        <v>58675.208660000004</v>
      </c>
      <c r="D30" s="40">
        <v>8.4000000000000003E-4</v>
      </c>
      <c r="E30">
        <f t="shared" si="0"/>
        <v>16911.03047653626</v>
      </c>
      <c r="F30">
        <f t="shared" si="1"/>
        <v>16911</v>
      </c>
      <c r="G30">
        <f t="shared" si="2"/>
        <v>1.0241000003588852E-2</v>
      </c>
      <c r="K30">
        <f t="shared" si="5"/>
        <v>1.0241000003588852E-2</v>
      </c>
      <c r="O30">
        <f t="shared" ca="1" si="3"/>
        <v>7.9994591653175934E-3</v>
      </c>
      <c r="Q30" s="2">
        <f t="shared" si="4"/>
        <v>43656.708660000004</v>
      </c>
      <c r="R30" t="str">
        <f>IF(ABS(C30-C29)&lt;0.00001,1,"")</f>
        <v/>
      </c>
    </row>
    <row r="31" spans="1:19" ht="12" customHeight="1">
      <c r="A31" s="40" t="s">
        <v>46</v>
      </c>
      <c r="B31" s="41" t="s">
        <v>45</v>
      </c>
      <c r="C31" s="42">
        <v>58678.064309999812</v>
      </c>
      <c r="D31" s="40">
        <v>9.7000000000000005E-4</v>
      </c>
      <c r="E31">
        <f t="shared" si="0"/>
        <v>16919.528701391282</v>
      </c>
      <c r="F31">
        <f t="shared" si="1"/>
        <v>16919.5</v>
      </c>
      <c r="G31">
        <f t="shared" si="2"/>
        <v>9.6444998125662096E-3</v>
      </c>
      <c r="K31">
        <f t="shared" si="5"/>
        <v>9.6444998125662096E-3</v>
      </c>
      <c r="O31">
        <f t="shared" ca="1" si="3"/>
        <v>8.001747640952038E-3</v>
      </c>
      <c r="Q31" s="2">
        <f t="shared" si="4"/>
        <v>43659.564309999812</v>
      </c>
      <c r="R31" t="str">
        <f>IF(ABS(C31-C30)&lt;0.00001,1,"")</f>
        <v/>
      </c>
    </row>
    <row r="32" spans="1:19" ht="12" customHeight="1">
      <c r="A32" s="40" t="s">
        <v>46</v>
      </c>
      <c r="B32" s="41" t="s">
        <v>2</v>
      </c>
      <c r="C32" s="42">
        <v>58678.232369999867</v>
      </c>
      <c r="D32" s="40">
        <v>7.2999999999999996E-4</v>
      </c>
      <c r="E32">
        <f t="shared" si="0"/>
        <v>16920.028836796424</v>
      </c>
      <c r="F32">
        <f t="shared" si="1"/>
        <v>16920</v>
      </c>
      <c r="G32">
        <f t="shared" si="2"/>
        <v>9.6899998679873534E-3</v>
      </c>
      <c r="K32">
        <f t="shared" si="5"/>
        <v>9.6899998679873534E-3</v>
      </c>
      <c r="O32">
        <f t="shared" ca="1" si="3"/>
        <v>8.0018822571658287E-3</v>
      </c>
      <c r="Q32" s="2">
        <f t="shared" si="4"/>
        <v>43659.732369999867</v>
      </c>
    </row>
    <row r="33" spans="1:17" ht="12" customHeight="1">
      <c r="A33" s="40" t="s">
        <v>46</v>
      </c>
      <c r="B33" s="41" t="s">
        <v>2</v>
      </c>
      <c r="C33" s="42">
        <v>58776.016420000233</v>
      </c>
      <c r="D33" s="40">
        <v>9.8999999999999999E-4</v>
      </c>
      <c r="E33">
        <f t="shared" si="0"/>
        <v>17211.027679159331</v>
      </c>
      <c r="F33">
        <f t="shared" si="1"/>
        <v>17211</v>
      </c>
      <c r="G33">
        <f t="shared" si="2"/>
        <v>9.3010002310620621E-3</v>
      </c>
      <c r="K33">
        <f t="shared" si="5"/>
        <v>9.3010002310620621E-3</v>
      </c>
      <c r="O33">
        <f t="shared" ca="1" si="3"/>
        <v>8.0802288935920702E-3</v>
      </c>
      <c r="Q33" s="2">
        <f t="shared" si="4"/>
        <v>43757.516420000233</v>
      </c>
    </row>
    <row r="34" spans="1:17" ht="12" customHeight="1">
      <c r="A34" s="40" t="s">
        <v>46</v>
      </c>
      <c r="B34" s="41" t="s">
        <v>45</v>
      </c>
      <c r="C34" s="42">
        <v>58776.183240000159</v>
      </c>
      <c r="D34" s="40">
        <v>1.3799999999999999E-3</v>
      </c>
      <c r="E34">
        <f t="shared" si="0"/>
        <v>17211.524124406398</v>
      </c>
      <c r="F34">
        <f t="shared" si="1"/>
        <v>17211.5</v>
      </c>
      <c r="G34">
        <f t="shared" si="2"/>
        <v>8.1065001577371731E-3</v>
      </c>
      <c r="K34">
        <f t="shared" si="5"/>
        <v>8.1065001577371731E-3</v>
      </c>
      <c r="O34">
        <f t="shared" ca="1" si="3"/>
        <v>8.0803635098058608E-3</v>
      </c>
      <c r="Q34" s="2">
        <f t="shared" si="4"/>
        <v>43757.683240000159</v>
      </c>
    </row>
    <row r="35" spans="1:17" ht="12" customHeight="1">
      <c r="A35" s="47" t="s">
        <v>48</v>
      </c>
      <c r="B35" s="48" t="s">
        <v>2</v>
      </c>
      <c r="C35" s="49">
        <v>59089.194170351606</v>
      </c>
      <c r="D35" s="50">
        <v>3.39E-4</v>
      </c>
      <c r="E35">
        <f t="shared" si="0"/>
        <v>18143.023876961823</v>
      </c>
      <c r="F35">
        <f t="shared" si="1"/>
        <v>18143</v>
      </c>
      <c r="G35">
        <f t="shared" si="2"/>
        <v>8.0233516055159271E-3</v>
      </c>
      <c r="L35">
        <f>+G35</f>
        <v>8.0233516055159271E-3</v>
      </c>
      <c r="O35">
        <f t="shared" ca="1" si="3"/>
        <v>8.3311535160981096E-3</v>
      </c>
      <c r="Q35" s="2">
        <f t="shared" si="4"/>
        <v>44070.694170351606</v>
      </c>
    </row>
    <row r="36" spans="1:17" ht="12" customHeight="1">
      <c r="A36" s="47" t="s">
        <v>48</v>
      </c>
      <c r="B36" s="48" t="s">
        <v>45</v>
      </c>
      <c r="C36" s="49">
        <v>59089.36181542743</v>
      </c>
      <c r="D36" s="50">
        <v>4.5100000000000001E-4</v>
      </c>
      <c r="E36">
        <f t="shared" si="0"/>
        <v>18143.522777579998</v>
      </c>
      <c r="F36">
        <f t="shared" si="1"/>
        <v>18143.5</v>
      </c>
      <c r="G36">
        <f t="shared" si="2"/>
        <v>7.6539274305105209E-3</v>
      </c>
      <c r="L36">
        <f>+G36</f>
        <v>7.6539274305105209E-3</v>
      </c>
      <c r="O36">
        <f t="shared" ca="1" si="3"/>
        <v>8.3312881323119002E-3</v>
      </c>
      <c r="Q36" s="2">
        <f t="shared" si="4"/>
        <v>44070.86181542743</v>
      </c>
    </row>
    <row r="37" spans="1:17" ht="12" customHeight="1">
      <c r="A37" s="37" t="s">
        <v>44</v>
      </c>
      <c r="B37" s="38" t="s">
        <v>2</v>
      </c>
      <c r="C37" s="39">
        <v>59092.050190000002</v>
      </c>
      <c r="D37" s="39">
        <v>9.3999999999999997E-4</v>
      </c>
      <c r="E37">
        <f t="shared" si="0"/>
        <v>18151.523201866508</v>
      </c>
      <c r="F37">
        <f t="shared" si="1"/>
        <v>18151.5</v>
      </c>
      <c r="G37">
        <f t="shared" si="2"/>
        <v>7.7965000018593855E-3</v>
      </c>
      <c r="K37">
        <f t="shared" si="5"/>
        <v>7.7965000018593855E-3</v>
      </c>
      <c r="O37">
        <f t="shared" ca="1" si="3"/>
        <v>8.3334419917325542E-3</v>
      </c>
      <c r="Q37" s="2">
        <f t="shared" si="4"/>
        <v>44073.550190000002</v>
      </c>
    </row>
    <row r="38" spans="1:17" ht="12" customHeight="1">
      <c r="A38" s="47" t="s">
        <v>48</v>
      </c>
      <c r="B38" s="48" t="s">
        <v>2</v>
      </c>
      <c r="C38" s="49">
        <v>59103.307112001814</v>
      </c>
      <c r="D38" s="50">
        <v>3.5399999999999999E-4</v>
      </c>
      <c r="E38">
        <f t="shared" si="0"/>
        <v>18185.023054563186</v>
      </c>
      <c r="F38">
        <f t="shared" si="1"/>
        <v>18185</v>
      </c>
      <c r="G38">
        <f t="shared" si="2"/>
        <v>7.7470018150052056E-3</v>
      </c>
      <c r="K38">
        <f t="shared" si="5"/>
        <v>7.7470018150052056E-3</v>
      </c>
      <c r="O38">
        <f t="shared" ca="1" si="3"/>
        <v>8.3424612780565368E-3</v>
      </c>
      <c r="Q38" s="2">
        <f t="shared" si="4"/>
        <v>44084.807112001814</v>
      </c>
    </row>
    <row r="39" spans="1:17">
      <c r="A39" s="47" t="s">
        <v>48</v>
      </c>
      <c r="B39" s="48" t="s">
        <v>45</v>
      </c>
      <c r="C39" s="49">
        <v>59103.474941676017</v>
      </c>
      <c r="D39" s="50">
        <v>4.5199999999999998E-4</v>
      </c>
      <c r="E39">
        <f t="shared" si="0"/>
        <v>18185.522504533881</v>
      </c>
      <c r="F39">
        <f t="shared" si="1"/>
        <v>18185.5</v>
      </c>
      <c r="G39">
        <f t="shared" si="2"/>
        <v>7.562176018836908E-3</v>
      </c>
      <c r="L39">
        <f>+G39</f>
        <v>7.562176018836908E-3</v>
      </c>
      <c r="O39">
        <f t="shared" ca="1" si="3"/>
        <v>8.3425958942703275E-3</v>
      </c>
      <c r="Q39" s="2">
        <f t="shared" si="4"/>
        <v>44084.974941676017</v>
      </c>
    </row>
    <row r="40" spans="1:17">
      <c r="A40" s="47" t="s">
        <v>48</v>
      </c>
      <c r="B40" s="48" t="s">
        <v>2</v>
      </c>
      <c r="C40" s="49">
        <v>59113.388010360766</v>
      </c>
      <c r="D40" s="50">
        <v>5.0100000000000003E-4</v>
      </c>
      <c r="E40">
        <f t="shared" si="0"/>
        <v>18215.023138957546</v>
      </c>
      <c r="F40">
        <f t="shared" si="1"/>
        <v>18215</v>
      </c>
      <c r="G40">
        <f t="shared" si="2"/>
        <v>7.7753607620252296E-3</v>
      </c>
      <c r="L40">
        <f>+G40</f>
        <v>7.7753607620252296E-3</v>
      </c>
      <c r="O40">
        <f t="shared" ca="1" si="3"/>
        <v>8.3505382508839848E-3</v>
      </c>
      <c r="Q40" s="2">
        <f t="shared" si="4"/>
        <v>44094.888010360766</v>
      </c>
    </row>
    <row r="41" spans="1:17">
      <c r="A41" s="47" t="s">
        <v>48</v>
      </c>
      <c r="B41" s="48" t="s">
        <v>45</v>
      </c>
      <c r="C41" s="49">
        <v>59113.556031682063</v>
      </c>
      <c r="D41" s="50">
        <v>6.5600000000000001E-4</v>
      </c>
      <c r="E41">
        <f t="shared" si="0"/>
        <v>18215.523159257271</v>
      </c>
      <c r="F41">
        <f t="shared" si="1"/>
        <v>18215.5</v>
      </c>
      <c r="G41">
        <f t="shared" si="2"/>
        <v>7.782182059600018E-3</v>
      </c>
      <c r="L41">
        <f>+G41</f>
        <v>7.782182059600018E-3</v>
      </c>
      <c r="O41">
        <f t="shared" ca="1" si="3"/>
        <v>8.3506728670977755E-3</v>
      </c>
      <c r="Q41" s="2">
        <f t="shared" si="4"/>
        <v>44095.056031682063</v>
      </c>
    </row>
    <row r="42" spans="1:17">
      <c r="A42" s="37" t="s">
        <v>44</v>
      </c>
      <c r="B42" s="38" t="s">
        <v>2</v>
      </c>
      <c r="C42" s="39">
        <v>59128.005380000002</v>
      </c>
      <c r="D42" s="39">
        <v>9.7000000000000005E-4</v>
      </c>
      <c r="E42">
        <f t="shared" si="0"/>
        <v>18258.523460772733</v>
      </c>
      <c r="F42">
        <f t="shared" si="1"/>
        <v>18258.5</v>
      </c>
      <c r="G42">
        <f t="shared" si="2"/>
        <v>7.8835000022081658E-3</v>
      </c>
      <c r="K42">
        <f t="shared" si="5"/>
        <v>7.8835000022081658E-3</v>
      </c>
      <c r="O42">
        <f t="shared" ca="1" si="3"/>
        <v>8.3622498614837823E-3</v>
      </c>
      <c r="Q42" s="2">
        <f t="shared" si="4"/>
        <v>44109.505380000002</v>
      </c>
    </row>
    <row r="43" spans="1:17">
      <c r="A43" s="37" t="s">
        <v>44</v>
      </c>
      <c r="B43" s="38" t="s">
        <v>45</v>
      </c>
      <c r="C43" s="39">
        <v>59136.910750000003</v>
      </c>
      <c r="D43" s="39">
        <v>9.3999999999999997E-4</v>
      </c>
      <c r="E43">
        <f t="shared" si="0"/>
        <v>18285.025250796811</v>
      </c>
      <c r="F43">
        <f t="shared" si="1"/>
        <v>18285</v>
      </c>
      <c r="G43">
        <f t="shared" si="2"/>
        <v>8.484999998472631E-3</v>
      </c>
      <c r="K43">
        <f t="shared" si="5"/>
        <v>8.484999998472631E-3</v>
      </c>
      <c r="O43">
        <f t="shared" ca="1" si="3"/>
        <v>8.3693845208146957E-3</v>
      </c>
      <c r="Q43" s="2">
        <f t="shared" si="4"/>
        <v>44118.410750000003</v>
      </c>
    </row>
    <row r="44" spans="1:17">
      <c r="A44" s="43" t="s">
        <v>47</v>
      </c>
      <c r="B44" s="44" t="s">
        <v>2</v>
      </c>
      <c r="C44" s="45">
        <v>59846.935229999945</v>
      </c>
      <c r="D44" s="46">
        <v>1.1000000000000001E-3</v>
      </c>
      <c r="E44">
        <f t="shared" si="0"/>
        <v>20398.01097524304</v>
      </c>
      <c r="F44">
        <f t="shared" si="1"/>
        <v>20398</v>
      </c>
      <c r="G44">
        <f t="shared" si="2"/>
        <v>3.6879999461234547E-3</v>
      </c>
      <c r="K44">
        <f>+G44</f>
        <v>3.6879999461234547E-3</v>
      </c>
      <c r="O44">
        <f t="shared" ca="1" si="3"/>
        <v>8.9382726402945888E-3</v>
      </c>
      <c r="Q44" s="2">
        <f t="shared" si="4"/>
        <v>44828.435229999945</v>
      </c>
    </row>
    <row r="45" spans="1:17">
      <c r="A45" s="43" t="s">
        <v>47</v>
      </c>
      <c r="B45" s="44" t="s">
        <v>45</v>
      </c>
      <c r="C45" s="45">
        <v>59847.101770000067</v>
      </c>
      <c r="D45" s="46">
        <v>1.1000000000000001E-3</v>
      </c>
      <c r="E45">
        <f t="shared" si="0"/>
        <v>20398.506587229273</v>
      </c>
      <c r="F45">
        <f t="shared" si="1"/>
        <v>20398.5</v>
      </c>
      <c r="G45">
        <f t="shared" si="2"/>
        <v>2.2135000617709011E-3</v>
      </c>
      <c r="K45">
        <f>+G45</f>
        <v>2.2135000617709011E-3</v>
      </c>
      <c r="O45">
        <f t="shared" ca="1" si="3"/>
        <v>8.9384072565083794E-3</v>
      </c>
      <c r="Q45" s="2">
        <f t="shared" si="4"/>
        <v>44828.601770000067</v>
      </c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</sheetData>
  <sortState xmlns:xlrd2="http://schemas.microsoft.com/office/spreadsheetml/2017/richdata2" ref="A21:R45">
    <sortCondition ref="C21:C45"/>
  </sortState>
  <phoneticPr fontId="8" type="noConversion"/>
  <hyperlinks>
    <hyperlink ref="H64410" r:id="rId1" display="http://vsolj.cetus-net.org/bulletin.html" xr:uid="{00000000-0004-0000-0000-000000000000}"/>
    <hyperlink ref="H64403" r:id="rId2" display="https://www.aavso.org/ejaavso" xr:uid="{00000000-0004-0000-0000-000001000000}"/>
    <hyperlink ref="AP554" r:id="rId3" display="http://cdsbib.u-strasbg.fr/cgi-bin/cdsbib?1990RMxAA..21..381G" xr:uid="{00000000-0004-0000-0000-000002000000}"/>
    <hyperlink ref="AP558" r:id="rId4" display="http://cdsbib.u-strasbg.fr/cgi-bin/cdsbib?1990RMxAA..21..381G" xr:uid="{00000000-0004-0000-0000-000003000000}"/>
    <hyperlink ref="AP557" r:id="rId5" display="http://cdsbib.u-strasbg.fr/cgi-bin/cdsbib?1990RMxAA..21..381G" xr:uid="{00000000-0004-0000-0000-000004000000}"/>
    <hyperlink ref="AP538" r:id="rId6" display="http://cdsbib.u-strasbg.fr/cgi-bin/cdsbib?1990RMxAA..21..381G" xr:uid="{00000000-0004-0000-0000-000005000000}"/>
    <hyperlink ref="I64410" r:id="rId7" display="http://vsolj.cetus-net.org/bulletin.html" xr:uid="{00000000-0004-0000-0000-000006000000}"/>
    <hyperlink ref="AQ694" r:id="rId8" display="http://cdsbib.u-strasbg.fr/cgi-bin/cdsbib?1990RMxAA..21..381G" xr:uid="{00000000-0004-0000-0000-000007000000}"/>
    <hyperlink ref="AQ55460" r:id="rId9" display="http://cdsbib.u-strasbg.fr/cgi-bin/cdsbib?1990RMxAA..21..381G" xr:uid="{00000000-0004-0000-0000-000008000000}"/>
    <hyperlink ref="AQ695" r:id="rId10" display="http://cdsbib.u-strasbg.fr/cgi-bin/cdsbib?1990RMxAA..21..381G" xr:uid="{00000000-0004-0000-0000-000009000000}"/>
    <hyperlink ref="H64407" r:id="rId11" display="https://www.aavso.org/ejaavso" xr:uid="{00000000-0004-0000-0000-00000A000000}"/>
    <hyperlink ref="H1580" r:id="rId12" display="http://vsolj.cetus-net.org/bulletin.html" xr:uid="{00000000-0004-0000-0000-00000B000000}"/>
    <hyperlink ref="AP2824" r:id="rId13" display="http://cdsbib.u-strasbg.fr/cgi-bin/cdsbib?1990RMxAA..21..381G" xr:uid="{00000000-0004-0000-0000-00000C000000}"/>
    <hyperlink ref="AP2827" r:id="rId14" display="http://cdsbib.u-strasbg.fr/cgi-bin/cdsbib?1990RMxAA..21..381G" xr:uid="{00000000-0004-0000-0000-00000D000000}"/>
    <hyperlink ref="AP2825" r:id="rId15" display="http://cdsbib.u-strasbg.fr/cgi-bin/cdsbib?1990RMxAA..21..381G" xr:uid="{00000000-0004-0000-0000-00000E000000}"/>
    <hyperlink ref="AP2809" r:id="rId16" display="http://cdsbib.u-strasbg.fr/cgi-bin/cdsbib?1990RMxAA..21..381G" xr:uid="{00000000-0004-0000-0000-00000F000000}"/>
    <hyperlink ref="I1580" r:id="rId17" display="http://vsolj.cetus-net.org/bulletin.html" xr:uid="{00000000-0004-0000-0000-000010000000}"/>
    <hyperlink ref="AQ3038" r:id="rId18" display="http://cdsbib.u-strasbg.fr/cgi-bin/cdsbib?1990RMxAA..21..381G" xr:uid="{00000000-0004-0000-0000-000011000000}"/>
    <hyperlink ref="AQ65275" r:id="rId19" display="http://cdsbib.u-strasbg.fr/cgi-bin/cdsbib?1990RMxAA..21..381G" xr:uid="{00000000-0004-0000-0000-000012000000}"/>
    <hyperlink ref="AQ3042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2023-05-29T04:37:22Z</dcterms:modified>
</cp:coreProperties>
</file>