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537D70C-4E17-40A5-B6A1-8369CDCA2FB4}" xr6:coauthVersionLast="47" xr6:coauthVersionMax="47" xr10:uidLastSave="{00000000-0000-0000-0000-000000000000}"/>
  <bookViews>
    <workbookView xWindow="13995" yWindow="195" windowWidth="14100" windowHeight="14205" xr2:uid="{00000000-000D-0000-FFFF-FFFF00000000}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/>
  <c r="G24" i="1"/>
  <c r="L24" i="1" s="1"/>
  <c r="Q24" i="1"/>
  <c r="E25" i="1"/>
  <c r="F25" i="1" s="1"/>
  <c r="G25" i="1" s="1"/>
  <c r="L25" i="1" s="1"/>
  <c r="Q25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/>
  <c r="G34" i="1" s="1"/>
  <c r="L34" i="1" s="1"/>
  <c r="Q34" i="1"/>
  <c r="E40" i="1"/>
  <c r="F40" i="1" s="1"/>
  <c r="G40" i="1" s="1"/>
  <c r="L40" i="1" s="1"/>
  <c r="Q40" i="1"/>
  <c r="E41" i="1"/>
  <c r="F41" i="1" s="1"/>
  <c r="G41" i="1" s="1"/>
  <c r="L41" i="1" s="1"/>
  <c r="Q41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L30" i="1" s="1"/>
  <c r="Q30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2" i="1"/>
  <c r="F42" i="1" s="1"/>
  <c r="G42" i="1" s="1"/>
  <c r="K42" i="1" s="1"/>
  <c r="Q42" i="1"/>
  <c r="E26" i="1"/>
  <c r="F26" i="1" s="1"/>
  <c r="G26" i="1" s="1"/>
  <c r="K26" i="1" s="1"/>
  <c r="E27" i="1"/>
  <c r="F27" i="1" s="1"/>
  <c r="G27" i="1" s="1"/>
  <c r="K27" i="1" s="1"/>
  <c r="Q26" i="1"/>
  <c r="Q27" i="1"/>
  <c r="D9" i="1"/>
  <c r="E21" i="1"/>
  <c r="F21" i="1" s="1"/>
  <c r="G21" i="1" s="1"/>
  <c r="I21" i="1" s="1"/>
  <c r="E9" i="1"/>
  <c r="F16" i="1"/>
  <c r="C17" i="1"/>
  <c r="Q21" i="1"/>
  <c r="C11" i="1"/>
  <c r="F17" i="1" l="1"/>
  <c r="C12" i="1"/>
  <c r="O33" i="1" l="1"/>
  <c r="O40" i="1"/>
  <c r="O23" i="1"/>
  <c r="O32" i="1"/>
  <c r="O22" i="1"/>
  <c r="O41" i="1"/>
  <c r="O25" i="1"/>
  <c r="O34" i="1"/>
  <c r="O24" i="1"/>
  <c r="O31" i="1"/>
  <c r="O21" i="1"/>
  <c r="O30" i="1"/>
  <c r="O27" i="1"/>
  <c r="O35" i="1"/>
  <c r="O39" i="1"/>
  <c r="O29" i="1"/>
  <c r="O37" i="1"/>
  <c r="O28" i="1"/>
  <c r="C15" i="1"/>
  <c r="F18" i="1" s="1"/>
  <c r="O42" i="1"/>
  <c r="O36" i="1"/>
  <c r="C16" i="1"/>
  <c r="D18" i="1" s="1"/>
  <c r="O38" i="1"/>
  <c r="O26" i="1"/>
  <c r="C18" i="1" l="1"/>
  <c r="F19" i="1"/>
</calcChain>
</file>

<file path=xl/sharedStrings.xml><?xml version="1.0" encoding="utf-8"?>
<sst xmlns="http://schemas.openxmlformats.org/spreadsheetml/2006/main" count="97" uniqueCount="56">
  <si>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</si>
  <si>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</si>
  <si>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</si>
  <si>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</si>
  <si>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</si>
  <si>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</si>
  <si>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</si>
  <si>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</si>
  <si>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</si>
  <si>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</si>
  <si>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</si>
  <si>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</si>
  <si>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</si>
  <si>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</si>
  <si>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</si>
  <si>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</si>
  <si>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</si>
  <si>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</si>
  <si>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</si>
  <si>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</si>
  <si>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</si>
  <si>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</si>
  <si>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</si>
  <si>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</si>
  <si>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</si>
  <si>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</si>
  <si>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</si>
  <si>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</si>
  <si>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</si>
  <si>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</si>
  <si>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</si>
  <si>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</si>
  <si>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</si>
  <si>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</si>
  <si>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</si>
  <si>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</si>
  <si>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</si>
  <si>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</si>
  <si>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</si>
  <si>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</si>
  <si>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</si>
  <si>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</si>
  <si>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 Gru</t>
  </si>
  <si>
    <t>G7990-0646</t>
  </si>
  <si>
    <t>EW</t>
  </si>
  <si>
    <t>pr_0</t>
  </si>
  <si>
    <t xml:space="preserve">F2V              </t>
  </si>
  <si>
    <t>V</t>
  </si>
  <si>
    <t>V Gru / GSC 7990-0646</t>
  </si>
  <si>
    <t>as of 2019-07-05</t>
  </si>
  <si>
    <t>GCVS</t>
  </si>
  <si>
    <t>JAVSO 49, 251</t>
  </si>
  <si>
    <t>II</t>
  </si>
  <si>
    <t>JAVSO, 48, 250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</si>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</sst>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 applyAlignment="1"/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6" fillId="0" borderId="0" xfId="0" applyFont="1" applyAlignment="1"/>
    <xf numFmtId="0" fontId="37" fillId="0" borderId="0" xfId="0" applyFont="1" applyAlignment="1" applyProtection="1">
      <alignment horizontal="center" vertical="center" wrapText="1"/>
      <protection locked="0"/>
    </xf>
    <xf numFmtId="166" fontId="37" fillId="0" borderId="0" xfId="0" applyNumberFormat="1" applyFont="1" applyAlignment="1" applyProtection="1">
      <protection locked="0"/>
    </xf>
    <xf numFmtId="165" fontId="36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Gru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C-40CD-BA6E-2C90F6FAE5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C-40CD-BA6E-2C90F6FAE5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C-40CD-BA6E-2C90F6FAE5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0.11917499999981374</c:v>
                </c:pt>
                <c:pt idx="6">
                  <c:v>0.1163555000021006</c:v>
                </c:pt>
                <c:pt idx="7">
                  <c:v>-0.10933374979504151</c:v>
                </c:pt>
                <c:pt idx="8">
                  <c:v>-0.10900025005685166</c:v>
                </c:pt>
                <c:pt idx="14">
                  <c:v>-9.1502249997574836E-2</c:v>
                </c:pt>
                <c:pt idx="15">
                  <c:v>-9.1362249993835576E-2</c:v>
                </c:pt>
                <c:pt idx="16">
                  <c:v>-9.0642249997472391E-2</c:v>
                </c:pt>
                <c:pt idx="17">
                  <c:v>-9.225499999593012E-2</c:v>
                </c:pt>
                <c:pt idx="18">
                  <c:v>-9.1404999991937075E-2</c:v>
                </c:pt>
                <c:pt idx="21">
                  <c:v>-9.0829749991826247E-2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C-40CD-BA6E-2C90F6FAE5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">
                  <c:v>0.10912900014955085</c:v>
                </c:pt>
                <c:pt idx="2">
                  <c:v>0.10964924998552306</c:v>
                </c:pt>
                <c:pt idx="3">
                  <c:v>0.11011350010812748</c:v>
                </c:pt>
                <c:pt idx="4">
                  <c:v>0.11085375022958033</c:v>
                </c:pt>
                <c:pt idx="9">
                  <c:v>-0.10549499998160172</c:v>
                </c:pt>
                <c:pt idx="10">
                  <c:v>-9.705874999781372E-2</c:v>
                </c:pt>
                <c:pt idx="11">
                  <c:v>-9.5496500143781304E-2</c:v>
                </c:pt>
                <c:pt idx="12">
                  <c:v>-9.6495750032772776E-2</c:v>
                </c:pt>
                <c:pt idx="13">
                  <c:v>-9.4922499862150289E-2</c:v>
                </c:pt>
                <c:pt idx="19">
                  <c:v>-9.5509250146278646E-2</c:v>
                </c:pt>
                <c:pt idx="20">
                  <c:v>-9.5900999804143794E-2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BC-40CD-BA6E-2C90F6FAE5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BC-40CD-BA6E-2C90F6FAE5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6.0800000000000003E-4</c:v>
                  </c:pt>
                  <c:pt idx="2">
                    <c:v>8.4800000000000001E-4</c:v>
                  </c:pt>
                  <c:pt idx="3">
                    <c:v>5.0000000000000001E-4</c:v>
                  </c:pt>
                  <c:pt idx="4">
                    <c:v>8.1700000000000002E-4</c:v>
                  </c:pt>
                  <c:pt idx="5">
                    <c:v>3.8E-3</c:v>
                  </c:pt>
                  <c:pt idx="6">
                    <c:v>2.5999999999999999E-3</c:v>
                  </c:pt>
                  <c:pt idx="7">
                    <c:v>3.1E-4</c:v>
                  </c:pt>
                  <c:pt idx="8">
                    <c:v>1.1000000000000001E-3</c:v>
                  </c:pt>
                  <c:pt idx="9">
                    <c:v>5.1999999999999995E-4</c:v>
                  </c:pt>
                  <c:pt idx="10">
                    <c:v>6.5200000000000002E-4</c:v>
                  </c:pt>
                  <c:pt idx="11">
                    <c:v>7.8399999999999997E-4</c:v>
                  </c:pt>
                  <c:pt idx="12">
                    <c:v>6.9899999999999997E-4</c:v>
                  </c:pt>
                  <c:pt idx="13">
                    <c:v>1.065E-3</c:v>
                  </c:pt>
                  <c:pt idx="14">
                    <c:v>1.5399999999999999E-3</c:v>
                  </c:pt>
                  <c:pt idx="15">
                    <c:v>1.6299999999999999E-3</c:v>
                  </c:pt>
                  <c:pt idx="16">
                    <c:v>1.48E-3</c:v>
                  </c:pt>
                  <c:pt idx="17">
                    <c:v>2.9499999999999999E-3</c:v>
                  </c:pt>
                  <c:pt idx="18">
                    <c:v>3.0899999999999999E-3</c:v>
                  </c:pt>
                  <c:pt idx="19">
                    <c:v>6.5200000000000002E-4</c:v>
                  </c:pt>
                  <c:pt idx="20">
                    <c:v>8.9400000000000005E-4</c:v>
                  </c:pt>
                  <c:pt idx="21">
                    <c:v>1.0399999999999999E-3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BC-40CD-BA6E-2C90F6FAE5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3.8903752444529156E-2</c:v>
                </c:pt>
                <c:pt idx="1">
                  <c:v>-3.601589193368248E-2</c:v>
                </c:pt>
                <c:pt idx="2">
                  <c:v>-3.6017197244930264E-2</c:v>
                </c:pt>
                <c:pt idx="3">
                  <c:v>-3.6096821231045524E-2</c:v>
                </c:pt>
                <c:pt idx="4">
                  <c:v>-3.6098126542293309E-2</c:v>
                </c:pt>
                <c:pt idx="5">
                  <c:v>-3.6151644303452739E-2</c:v>
                </c:pt>
                <c:pt idx="6">
                  <c:v>-3.6227352355824617E-2</c:v>
                </c:pt>
                <c:pt idx="7">
                  <c:v>-3.7855075481819982E-2</c:v>
                </c:pt>
                <c:pt idx="8">
                  <c:v>-3.812396959886493E-2</c:v>
                </c:pt>
                <c:pt idx="9">
                  <c:v>-3.8135717400095047E-2</c:v>
                </c:pt>
                <c:pt idx="10">
                  <c:v>-3.9927909743312069E-2</c:v>
                </c:pt>
                <c:pt idx="11">
                  <c:v>-3.9929215054559868E-2</c:v>
                </c:pt>
                <c:pt idx="12">
                  <c:v>-3.9990564683206033E-2</c:v>
                </c:pt>
                <c:pt idx="13">
                  <c:v>-3.9991869994453831E-2</c:v>
                </c:pt>
                <c:pt idx="14">
                  <c:v>-4.0014060285666279E-2</c:v>
                </c:pt>
                <c:pt idx="15">
                  <c:v>-4.0014060285666279E-2</c:v>
                </c:pt>
                <c:pt idx="16">
                  <c:v>-4.0014060285666279E-2</c:v>
                </c:pt>
                <c:pt idx="17">
                  <c:v>-4.0015365596914064E-2</c:v>
                </c:pt>
                <c:pt idx="18">
                  <c:v>-4.0015365596914064E-2</c:v>
                </c:pt>
                <c:pt idx="19">
                  <c:v>-4.0061051490586759E-2</c:v>
                </c:pt>
                <c:pt idx="20">
                  <c:v>-4.0062356801834544E-2</c:v>
                </c:pt>
                <c:pt idx="21">
                  <c:v>-4.0079325848055826E-2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BC-40CD-BA6E-2C90F6FAE5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28698</c:v>
                </c:pt>
                <c:pt idx="2">
                  <c:v>28698.5</c:v>
                </c:pt>
                <c:pt idx="3">
                  <c:v>28729</c:v>
                </c:pt>
                <c:pt idx="4">
                  <c:v>28729.5</c:v>
                </c:pt>
                <c:pt idx="5">
                  <c:v>28750</c:v>
                </c:pt>
                <c:pt idx="6">
                  <c:v>28779</c:v>
                </c:pt>
                <c:pt idx="7">
                  <c:v>29402.5</c:v>
                </c:pt>
                <c:pt idx="8">
                  <c:v>29505.5</c:v>
                </c:pt>
                <c:pt idx="9">
                  <c:v>29510</c:v>
                </c:pt>
                <c:pt idx="10">
                  <c:v>30196.5</c:v>
                </c:pt>
                <c:pt idx="11">
                  <c:v>30197</c:v>
                </c:pt>
                <c:pt idx="12">
                  <c:v>30220.5</c:v>
                </c:pt>
                <c:pt idx="13">
                  <c:v>30221</c:v>
                </c:pt>
                <c:pt idx="14">
                  <c:v>30229.5</c:v>
                </c:pt>
                <c:pt idx="15">
                  <c:v>30229.5</c:v>
                </c:pt>
                <c:pt idx="16">
                  <c:v>30229.5</c:v>
                </c:pt>
                <c:pt idx="17">
                  <c:v>30230</c:v>
                </c:pt>
                <c:pt idx="18">
                  <c:v>30230</c:v>
                </c:pt>
                <c:pt idx="19">
                  <c:v>30247.5</c:v>
                </c:pt>
                <c:pt idx="20">
                  <c:v>30248</c:v>
                </c:pt>
                <c:pt idx="21">
                  <c:v>30254.5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BC-40CD-BA6E-2C90F6FA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49064"/>
        <c:axId val="1"/>
      </c:scatterChart>
      <c:valAx>
        <c:axId val="45254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4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733D06-5501-3F2F-6D7B-DC48F8410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48</v>
      </c>
      <c r="F1" s="38" t="s">
        <v>42</v>
      </c>
      <c r="G1" s="31">
        <v>0</v>
      </c>
      <c r="H1" s="32"/>
      <c r="I1" s="39" t="s">
        <v>43</v>
      </c>
      <c r="J1" s="40" t="s">
        <v>42</v>
      </c>
      <c r="K1" s="41">
        <v>21.515350000000002</v>
      </c>
      <c r="L1" s="34">
        <v>-42.2224</v>
      </c>
      <c r="M1" s="35">
        <v>44463.803999999996</v>
      </c>
      <c r="N1" s="35">
        <v>0.48344549999999997</v>
      </c>
      <c r="O1" s="33" t="s">
        <v>44</v>
      </c>
      <c r="P1" s="34">
        <v>9.5</v>
      </c>
      <c r="Q1" s="34">
        <v>9.8000000000000007</v>
      </c>
      <c r="R1" s="42" t="s">
        <v>45</v>
      </c>
      <c r="S1" s="33" t="s">
        <v>46</v>
      </c>
      <c r="T1" s="34" t="s">
        <v>47</v>
      </c>
    </row>
    <row r="2" spans="1:20" x14ac:dyDescent="0.2">
      <c r="A2" t="s">
        <v>25</v>
      </c>
      <c r="B2" t="s">
        <v>44</v>
      </c>
      <c r="C2" s="30"/>
      <c r="D2" s="3"/>
    </row>
    <row r="3" spans="1:20" ht="13.5" thickBot="1" x14ac:dyDescent="0.25"/>
    <row r="4" spans="1:20" ht="14.25" thickTop="1" thickBot="1" x14ac:dyDescent="0.25">
      <c r="A4" s="5" t="s">
        <v>2</v>
      </c>
      <c r="C4" s="27">
        <v>44463.803999999996</v>
      </c>
      <c r="D4" s="28">
        <v>0.48344549999999997</v>
      </c>
      <c r="E4" s="43" t="s">
        <v>49</v>
      </c>
    </row>
    <row r="5" spans="1:20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20" x14ac:dyDescent="0.2">
      <c r="A6" s="5" t="s">
        <v>3</v>
      </c>
    </row>
    <row r="7" spans="1:20" x14ac:dyDescent="0.2">
      <c r="A7" t="s">
        <v>4</v>
      </c>
      <c r="C7" s="8">
        <v>44463.803999999996</v>
      </c>
      <c r="D7" s="29" t="s">
        <v>50</v>
      </c>
    </row>
    <row r="8" spans="1:20" x14ac:dyDescent="0.2">
      <c r="A8" t="s">
        <v>5</v>
      </c>
      <c r="C8" s="8">
        <v>0.48344549999999997</v>
      </c>
      <c r="D8" s="29" t="s">
        <v>50</v>
      </c>
    </row>
    <row r="9" spans="1:20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0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0" x14ac:dyDescent="0.2">
      <c r="A11" s="10" t="s">
        <v>17</v>
      </c>
      <c r="B11" s="10"/>
      <c r="C11" s="21">
        <f ca="1">INTERCEPT(INDIRECT($E$9):G986,INDIRECT($D$9):F986)</f>
        <v>3.8903752444529156E-2</v>
      </c>
      <c r="D11" s="3"/>
      <c r="E11" s="10"/>
    </row>
    <row r="12" spans="1:20" x14ac:dyDescent="0.2">
      <c r="A12" s="10" t="s">
        <v>18</v>
      </c>
      <c r="B12" s="10"/>
      <c r="C12" s="21">
        <f ca="1">SLOPE(INDIRECT($E$9):G986,INDIRECT($D$9):F986)</f>
        <v>-2.610622495581979E-6</v>
      </c>
      <c r="D12" s="3"/>
      <c r="E12" s="10"/>
    </row>
    <row r="13" spans="1:20" x14ac:dyDescent="0.2">
      <c r="A13" s="10" t="s">
        <v>20</v>
      </c>
      <c r="B13" s="10"/>
      <c r="C13" s="3" t="s">
        <v>15</v>
      </c>
    </row>
    <row r="14" spans="1:20" x14ac:dyDescent="0.2">
      <c r="A14" s="10"/>
      <c r="B14" s="10"/>
      <c r="C14" s="10"/>
    </row>
    <row r="15" spans="1:20" x14ac:dyDescent="0.2">
      <c r="A15" s="12" t="s">
        <v>19</v>
      </c>
      <c r="B15" s="10"/>
      <c r="C15" s="13">
        <f ca="1">(C7+C11)+(C8+C12)*INT(MAX(F21:F3527))</f>
        <v>59089.924078979457</v>
      </c>
      <c r="E15" s="14" t="s">
        <v>35</v>
      </c>
      <c r="F15" s="36">
        <v>1</v>
      </c>
    </row>
    <row r="16" spans="1:20" x14ac:dyDescent="0.2">
      <c r="A16" s="16" t="s">
        <v>6</v>
      </c>
      <c r="B16" s="10"/>
      <c r="C16" s="17">
        <f ca="1">+C8+C12</f>
        <v>0.4834428893775044</v>
      </c>
      <c r="E16" s="14" t="s">
        <v>31</v>
      </c>
      <c r="F16" s="37">
        <f ca="1">NOW()+15018.5+$C$5/24</f>
        <v>60068.793238773149</v>
      </c>
    </row>
    <row r="17" spans="1:21" ht="13.5" thickBot="1" x14ac:dyDescent="0.25">
      <c r="A17" s="14" t="s">
        <v>28</v>
      </c>
      <c r="B17" s="10"/>
      <c r="C17" s="10">
        <f>COUNT(C21:C2185)</f>
        <v>22</v>
      </c>
      <c r="E17" s="14" t="s">
        <v>36</v>
      </c>
      <c r="F17" s="15">
        <f ca="1">ROUND(2*(F16-$C$7)/$C$8,0)/2+F15</f>
        <v>32279.5</v>
      </c>
    </row>
    <row r="18" spans="1:21" ht="14.25" thickTop="1" thickBot="1" x14ac:dyDescent="0.25">
      <c r="A18" s="16" t="s">
        <v>7</v>
      </c>
      <c r="B18" s="10"/>
      <c r="C18" s="19">
        <f ca="1">+C15</f>
        <v>59089.924078979457</v>
      </c>
      <c r="D18" s="20">
        <f ca="1">+C16</f>
        <v>0.4834428893775044</v>
      </c>
      <c r="E18" s="14" t="s">
        <v>37</v>
      </c>
      <c r="F18" s="23">
        <f ca="1">ROUND(2*(F16-$C$15)/$C$16,0)/2+F15</f>
        <v>2026</v>
      </c>
    </row>
    <row r="19" spans="1:21" ht="13.5" thickTop="1" x14ac:dyDescent="0.2">
      <c r="E19" s="14" t="s">
        <v>32</v>
      </c>
      <c r="F19" s="18">
        <f ca="1">+$C$15+$C$16*F18-15018.5-$C$5/24</f>
        <v>45051.275206191618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55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34</v>
      </c>
    </row>
    <row r="21" spans="1:21" x14ac:dyDescent="0.2">
      <c r="A21" t="s">
        <v>50</v>
      </c>
      <c r="C21" s="8">
        <v>44463.803999999996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3.8903752444529156E-2</v>
      </c>
      <c r="Q21" s="2">
        <f>+C21-15018.5</f>
        <v>29445.303999999996</v>
      </c>
    </row>
    <row r="22" spans="1:21" ht="12.75" customHeight="1" x14ac:dyDescent="0.25">
      <c r="A22" s="52" t="s">
        <v>54</v>
      </c>
      <c r="B22" s="53" t="s">
        <v>1</v>
      </c>
      <c r="C22" s="54">
        <v>58337.832088000141</v>
      </c>
      <c r="D22" s="55">
        <v>6.0800000000000003E-4</v>
      </c>
      <c r="E22">
        <f>+(C22-C$7)/C$8</f>
        <v>28698.225731752897</v>
      </c>
      <c r="F22">
        <f>ROUND(2*E22,0)/2</f>
        <v>28698</v>
      </c>
      <c r="G22">
        <f>+C22-(C$7+F22*C$8)</f>
        <v>0.10912900014955085</v>
      </c>
      <c r="L22">
        <f>+G22</f>
        <v>0.10912900014955085</v>
      </c>
      <c r="O22">
        <f ca="1">+C$11+C$12*$F22</f>
        <v>-3.601589193368248E-2</v>
      </c>
      <c r="Q22" s="2">
        <f>+C22-15018.5</f>
        <v>43319.332088000141</v>
      </c>
    </row>
    <row r="23" spans="1:21" ht="12.75" customHeight="1" x14ac:dyDescent="0.25">
      <c r="A23" s="52" t="s">
        <v>54</v>
      </c>
      <c r="B23" s="53" t="s">
        <v>52</v>
      </c>
      <c r="C23" s="54">
        <v>58338.074330999982</v>
      </c>
      <c r="D23" s="55">
        <v>8.4800000000000001E-4</v>
      </c>
      <c r="E23">
        <f>+(C23-C$7)/C$8</f>
        <v>28698.726807882143</v>
      </c>
      <c r="F23">
        <f>ROUND(2*E23,0)/2</f>
        <v>28698.5</v>
      </c>
      <c r="G23">
        <f>+C23-(C$7+F23*C$8)</f>
        <v>0.10964924998552306</v>
      </c>
      <c r="L23">
        <f>+G23</f>
        <v>0.10964924998552306</v>
      </c>
      <c r="O23">
        <f ca="1">+C$11+C$12*$F23</f>
        <v>-3.6017197244930264E-2</v>
      </c>
      <c r="Q23" s="2">
        <f>+C23-15018.5</f>
        <v>43319.574330999982</v>
      </c>
    </row>
    <row r="24" spans="1:21" ht="12" customHeight="1" x14ac:dyDescent="0.25">
      <c r="A24" s="52" t="s">
        <v>54</v>
      </c>
      <c r="B24" s="53" t="s">
        <v>1</v>
      </c>
      <c r="C24" s="54">
        <v>58352.819883000106</v>
      </c>
      <c r="D24" s="55">
        <v>5.0000000000000001E-4</v>
      </c>
      <c r="E24">
        <f>+(C24-C$7)/C$8</f>
        <v>28729.227768176785</v>
      </c>
      <c r="F24">
        <f>ROUND(2*E24,0)/2</f>
        <v>28729</v>
      </c>
      <c r="G24">
        <f>+C24-(C$7+F24*C$8)</f>
        <v>0.11011350010812748</v>
      </c>
      <c r="L24">
        <f>+G24</f>
        <v>0.11011350010812748</v>
      </c>
      <c r="O24">
        <f ca="1">+C$11+C$12*$F24</f>
        <v>-3.6096821231045524E-2</v>
      </c>
      <c r="Q24" s="2">
        <f>+C24-15018.5</f>
        <v>43334.319883000106</v>
      </c>
    </row>
    <row r="25" spans="1:21" ht="12" customHeight="1" x14ac:dyDescent="0.25">
      <c r="A25" s="52" t="s">
        <v>54</v>
      </c>
      <c r="B25" s="53" t="s">
        <v>52</v>
      </c>
      <c r="C25" s="54">
        <v>58353.062346000224</v>
      </c>
      <c r="D25" s="55">
        <v>8.1700000000000002E-4</v>
      </c>
      <c r="E25">
        <f>+(C25-C$7)/C$8</f>
        <v>28729.729299373412</v>
      </c>
      <c r="F25">
        <f>ROUND(2*E25,0)/2</f>
        <v>28729.5</v>
      </c>
      <c r="G25">
        <f>+C25-(C$7+F25*C$8)</f>
        <v>0.11085375022958033</v>
      </c>
      <c r="L25">
        <f>+G25</f>
        <v>0.11085375022958033</v>
      </c>
      <c r="O25">
        <f ca="1">+C$11+C$12*$F25</f>
        <v>-3.6098126542293309E-2</v>
      </c>
      <c r="Q25" s="2">
        <f>+C25-15018.5</f>
        <v>43334.562346000224</v>
      </c>
    </row>
    <row r="26" spans="1:21" ht="12" customHeight="1" x14ac:dyDescent="0.2">
      <c r="A26" s="44" t="s">
        <v>0</v>
      </c>
      <c r="B26" s="45" t="s">
        <v>1</v>
      </c>
      <c r="C26" s="44">
        <v>58362.981299999999</v>
      </c>
      <c r="D26" s="44">
        <v>3.8E-3</v>
      </c>
      <c r="E26">
        <f>+(C26-C$7)/C$8</f>
        <v>28750.246511757796</v>
      </c>
      <c r="F26">
        <f>ROUND(2*E26,0)/2</f>
        <v>28750</v>
      </c>
      <c r="G26">
        <f>+C26-(C$7+F26*C$8)</f>
        <v>0.11917499999981374</v>
      </c>
      <c r="K26">
        <f>+G26</f>
        <v>0.11917499999981374</v>
      </c>
      <c r="O26">
        <f ca="1">+C$11+C$12*$F26</f>
        <v>-3.6151644303452739E-2</v>
      </c>
      <c r="Q26" s="2">
        <f>+C26-15018.5</f>
        <v>43344.481299999999</v>
      </c>
    </row>
    <row r="27" spans="1:21" ht="12" customHeight="1" x14ac:dyDescent="0.2">
      <c r="A27" s="44" t="s">
        <v>0</v>
      </c>
      <c r="B27" s="45" t="s">
        <v>1</v>
      </c>
      <c r="C27" s="44">
        <v>58376.998399999997</v>
      </c>
      <c r="D27" s="44">
        <v>2.5999999999999999E-3</v>
      </c>
      <c r="E27">
        <f>+(C27-C$7)/C$8</f>
        <v>28779.240679662962</v>
      </c>
      <c r="F27">
        <f>ROUND(2*E27,0)/2</f>
        <v>28779</v>
      </c>
      <c r="G27">
        <f>+C27-(C$7+F27*C$8)</f>
        <v>0.1163555000021006</v>
      </c>
      <c r="K27">
        <f>+G27</f>
        <v>0.1163555000021006</v>
      </c>
      <c r="O27">
        <f ca="1">+C$11+C$12*$F27</f>
        <v>-3.6227352355824617E-2</v>
      </c>
      <c r="Q27" s="2">
        <f>+C27-15018.5</f>
        <v>43358.498399999997</v>
      </c>
    </row>
    <row r="28" spans="1:21" ht="12" customHeight="1" x14ac:dyDescent="0.2">
      <c r="A28" s="49" t="s">
        <v>53</v>
      </c>
      <c r="B28" s="50" t="s">
        <v>1</v>
      </c>
      <c r="C28" s="51">
        <v>58678.200980000198</v>
      </c>
      <c r="D28" s="49">
        <v>3.1E-4</v>
      </c>
      <c r="E28">
        <f>+(C28-C$7)/C$8</f>
        <v>29402.27384472542</v>
      </c>
      <c r="F28">
        <f>ROUND(2*E28,0)/2</f>
        <v>29402.5</v>
      </c>
      <c r="G28">
        <f>+C28-(C$7+F28*C$8)</f>
        <v>-0.10933374979504151</v>
      </c>
      <c r="K28">
        <f>+G28</f>
        <v>-0.10933374979504151</v>
      </c>
      <c r="O28">
        <f ca="1">+C$11+C$12*$F28</f>
        <v>-3.7855075481819982E-2</v>
      </c>
      <c r="Q28" s="2">
        <f>+C28-15018.5</f>
        <v>43659.700980000198</v>
      </c>
    </row>
    <row r="29" spans="1:21" ht="12" customHeight="1" x14ac:dyDescent="0.2">
      <c r="A29" s="49" t="s">
        <v>53</v>
      </c>
      <c r="B29" s="50" t="s">
        <v>1</v>
      </c>
      <c r="C29" s="51">
        <v>58727.996199999936</v>
      </c>
      <c r="D29" s="49">
        <v>1.1000000000000001E-3</v>
      </c>
      <c r="E29">
        <f>+(C29-C$7)/C$8</f>
        <v>29505.274534564785</v>
      </c>
      <c r="F29">
        <f>ROUND(2*E29,0)/2</f>
        <v>29505.5</v>
      </c>
      <c r="G29">
        <f>+C29-(C$7+F29*C$8)</f>
        <v>-0.10900025005685166</v>
      </c>
      <c r="K29">
        <f>+G29</f>
        <v>-0.10900025005685166</v>
      </c>
      <c r="O29">
        <f ca="1">+C$11+C$12*$F29</f>
        <v>-3.812396959886493E-2</v>
      </c>
      <c r="Q29" s="2">
        <f>+C29-15018.5</f>
        <v>43709.496199999936</v>
      </c>
    </row>
    <row r="30" spans="1:21" ht="12" customHeight="1" x14ac:dyDescent="0.2">
      <c r="A30" s="49" t="s">
        <v>53</v>
      </c>
      <c r="B30" s="50" t="s">
        <v>52</v>
      </c>
      <c r="C30" s="51">
        <v>58730.175210000016</v>
      </c>
      <c r="D30" s="49">
        <v>5.1999999999999995E-4</v>
      </c>
      <c r="E30">
        <f>+(C30-C$7)/C$8</f>
        <v>29509.781785123701</v>
      </c>
      <c r="F30">
        <f>ROUND(2*E30,0)/2</f>
        <v>29510</v>
      </c>
      <c r="G30">
        <f>+C30-(C$7+F30*C$8)</f>
        <v>-0.10549499998160172</v>
      </c>
      <c r="L30">
        <f>+G30</f>
        <v>-0.10549499998160172</v>
      </c>
      <c r="O30">
        <f ca="1">+C$11+C$12*$F30</f>
        <v>-3.8135717400095047E-2</v>
      </c>
      <c r="Q30" s="2">
        <f>+C30-15018.5</f>
        <v>43711.675210000016</v>
      </c>
    </row>
    <row r="31" spans="1:21" ht="12" customHeight="1" x14ac:dyDescent="0.25">
      <c r="A31" s="52" t="s">
        <v>54</v>
      </c>
      <c r="B31" s="53" t="s">
        <v>1</v>
      </c>
      <c r="C31" s="54">
        <v>59062.068981999997</v>
      </c>
      <c r="D31" s="55">
        <v>6.5200000000000002E-4</v>
      </c>
      <c r="E31">
        <f>+(C31-C$7)/C$8</f>
        <v>30196.299235384344</v>
      </c>
      <c r="F31">
        <f>ROUND(2*E31,0)/2</f>
        <v>30196.5</v>
      </c>
      <c r="G31">
        <f>+C31-(C$7+F31*C$8)</f>
        <v>-9.705874999781372E-2</v>
      </c>
      <c r="L31">
        <f>+G31</f>
        <v>-9.705874999781372E-2</v>
      </c>
      <c r="O31">
        <f ca="1">+C$11+C$12*$F31</f>
        <v>-3.9927909743312069E-2</v>
      </c>
      <c r="Q31" s="2">
        <f>+C31-15018.5</f>
        <v>44043.568981999997</v>
      </c>
    </row>
    <row r="32" spans="1:21" ht="12" customHeight="1" x14ac:dyDescent="0.25">
      <c r="A32" s="52" t="s">
        <v>54</v>
      </c>
      <c r="B32" s="53" t="s">
        <v>52</v>
      </c>
      <c r="C32" s="54">
        <v>59062.312266999856</v>
      </c>
      <c r="D32" s="55">
        <v>7.8399999999999997E-4</v>
      </c>
      <c r="E32">
        <f>+(C32-C$7)/C$8</f>
        <v>30196.802466875502</v>
      </c>
      <c r="F32">
        <f>ROUND(2*E32,0)/2</f>
        <v>30197</v>
      </c>
      <c r="G32">
        <f>+C32-(C$7+F32*C$8)</f>
        <v>-9.5496500143781304E-2</v>
      </c>
      <c r="L32">
        <f>+G32</f>
        <v>-9.5496500143781304E-2</v>
      </c>
      <c r="O32">
        <f ca="1">+C$11+C$12*$F32</f>
        <v>-3.9929215054559868E-2</v>
      </c>
      <c r="Q32" s="2">
        <f>+C32-15018.5</f>
        <v>44043.812266999856</v>
      </c>
    </row>
    <row r="33" spans="1:17" ht="12" customHeight="1" x14ac:dyDescent="0.25">
      <c r="A33" s="52" t="s">
        <v>54</v>
      </c>
      <c r="B33" s="53" t="s">
        <v>1</v>
      </c>
      <c r="C33" s="54">
        <v>59073.672236999962</v>
      </c>
      <c r="D33" s="55">
        <v>6.9899999999999997E-4</v>
      </c>
      <c r="E33">
        <f>+(C33-C$7)/C$8</f>
        <v>30220.3003999416</v>
      </c>
      <c r="F33">
        <f>ROUND(2*E33,0)/2</f>
        <v>30220.5</v>
      </c>
      <c r="G33">
        <f>+C33-(C$7+F33*C$8)</f>
        <v>-9.6495750032772776E-2</v>
      </c>
      <c r="L33">
        <f>+G33</f>
        <v>-9.6495750032772776E-2</v>
      </c>
      <c r="O33">
        <f ca="1">+C$11+C$12*$F33</f>
        <v>-3.9990564683206033E-2</v>
      </c>
      <c r="Q33" s="2">
        <f>+C33-15018.5</f>
        <v>44055.172236999962</v>
      </c>
    </row>
    <row r="34" spans="1:17" ht="12" customHeight="1" x14ac:dyDescent="0.25">
      <c r="A34" s="52" t="s">
        <v>54</v>
      </c>
      <c r="B34" s="53" t="s">
        <v>52</v>
      </c>
      <c r="C34" s="54">
        <v>59073.915533000138</v>
      </c>
      <c r="D34" s="55">
        <v>1.065E-3</v>
      </c>
      <c r="E34">
        <f>+(C34-C$7)/C$8</f>
        <v>30220.803654186755</v>
      </c>
      <c r="F34">
        <f>ROUND(2*E34,0)/2</f>
        <v>30221</v>
      </c>
      <c r="G34">
        <f>+C34-(C$7+F34*C$8)</f>
        <v>-9.4922499862150289E-2</v>
      </c>
      <c r="L34">
        <f>+G34</f>
        <v>-9.4922499862150289E-2</v>
      </c>
      <c r="O34">
        <f ca="1">+C$11+C$12*$F34</f>
        <v>-3.9991869994453831E-2</v>
      </c>
      <c r="Q34" s="2">
        <f>+C34-15018.5</f>
        <v>44055.415533000138</v>
      </c>
    </row>
    <row r="35" spans="1:17" ht="12" customHeight="1" x14ac:dyDescent="0.2">
      <c r="A35" s="46" t="s">
        <v>51</v>
      </c>
      <c r="B35" s="47" t="s">
        <v>1</v>
      </c>
      <c r="C35" s="48">
        <v>59078.02824</v>
      </c>
      <c r="D35" s="48">
        <v>1.5399999999999999E-3</v>
      </c>
      <c r="E35">
        <f>+(C35-C$7)/C$8</f>
        <v>30229.310728923952</v>
      </c>
      <c r="F35">
        <f>ROUND(2*E35,0)/2</f>
        <v>30229.5</v>
      </c>
      <c r="G35">
        <f>+C35-(C$7+F35*C$8)</f>
        <v>-9.1502249997574836E-2</v>
      </c>
      <c r="K35">
        <f>+G35</f>
        <v>-9.1502249997574836E-2</v>
      </c>
      <c r="O35">
        <f ca="1">+C$11+C$12*$F35</f>
        <v>-4.0014060285666279E-2</v>
      </c>
      <c r="Q35" s="2">
        <f>+C35-15018.5</f>
        <v>44059.52824</v>
      </c>
    </row>
    <row r="36" spans="1:17" ht="12" customHeight="1" x14ac:dyDescent="0.2">
      <c r="A36" s="46" t="s">
        <v>51</v>
      </c>
      <c r="B36" s="47" t="s">
        <v>1</v>
      </c>
      <c r="C36" s="48">
        <v>59078.028380000003</v>
      </c>
      <c r="D36" s="48">
        <v>1.6299999999999999E-3</v>
      </c>
      <c r="E36">
        <f>+(C36-C$7)/C$8</f>
        <v>30229.311018511926</v>
      </c>
      <c r="F36">
        <f>ROUND(2*E36,0)/2</f>
        <v>30229.5</v>
      </c>
      <c r="G36">
        <f>+C36-(C$7+F36*C$8)</f>
        <v>-9.1362249993835576E-2</v>
      </c>
      <c r="K36">
        <f>+G36</f>
        <v>-9.1362249993835576E-2</v>
      </c>
      <c r="O36">
        <f ca="1">+C$11+C$12*$F36</f>
        <v>-4.0014060285666279E-2</v>
      </c>
      <c r="Q36" s="2">
        <f>+C36-15018.5</f>
        <v>44059.528380000003</v>
      </c>
    </row>
    <row r="37" spans="1:17" ht="12" customHeight="1" x14ac:dyDescent="0.2">
      <c r="A37" s="46" t="s">
        <v>51</v>
      </c>
      <c r="B37" s="47" t="s">
        <v>1</v>
      </c>
      <c r="C37" s="48">
        <v>59078.0291</v>
      </c>
      <c r="D37" s="48">
        <v>1.48E-3</v>
      </c>
      <c r="E37">
        <f>+(C37-C$7)/C$8</f>
        <v>30229.312507821469</v>
      </c>
      <c r="F37">
        <f>ROUND(2*E37,0)/2</f>
        <v>30229.5</v>
      </c>
      <c r="G37">
        <f>+C37-(C$7+F37*C$8)</f>
        <v>-9.0642249997472391E-2</v>
      </c>
      <c r="K37">
        <f>+G37</f>
        <v>-9.0642249997472391E-2</v>
      </c>
      <c r="O37">
        <f ca="1">+C$11+C$12*$F37</f>
        <v>-4.0014060285666279E-2</v>
      </c>
      <c r="Q37" s="2">
        <f>+C37-15018.5</f>
        <v>44059.5291</v>
      </c>
    </row>
    <row r="38" spans="1:17" ht="12" customHeight="1" x14ac:dyDescent="0.2">
      <c r="A38" s="46" t="s">
        <v>51</v>
      </c>
      <c r="B38" s="47" t="s">
        <v>52</v>
      </c>
      <c r="C38" s="48">
        <v>59078.269209999999</v>
      </c>
      <c r="D38" s="48">
        <v>2.9499999999999999E-3</v>
      </c>
      <c r="E38">
        <f>+(C38-C$7)/C$8</f>
        <v>30229.8091718715</v>
      </c>
      <c r="F38">
        <f>ROUND(2*E38,0)/2</f>
        <v>30230</v>
      </c>
      <c r="G38">
        <f>+C38-(C$7+F38*C$8)</f>
        <v>-9.225499999593012E-2</v>
      </c>
      <c r="K38">
        <f>+G38</f>
        <v>-9.225499999593012E-2</v>
      </c>
      <c r="O38">
        <f ca="1">+C$11+C$12*$F38</f>
        <v>-4.0015365596914064E-2</v>
      </c>
      <c r="Q38" s="2">
        <f>+C38-15018.5</f>
        <v>44059.769209999999</v>
      </c>
    </row>
    <row r="39" spans="1:17" ht="12" customHeight="1" x14ac:dyDescent="0.2">
      <c r="A39" s="46" t="s">
        <v>51</v>
      </c>
      <c r="B39" s="47" t="s">
        <v>52</v>
      </c>
      <c r="C39" s="48">
        <v>59078.270060000003</v>
      </c>
      <c r="D39" s="48">
        <v>3.0899999999999999E-3</v>
      </c>
      <c r="E39">
        <f>+(C39-C$7)/C$8</f>
        <v>30229.810930084172</v>
      </c>
      <c r="F39">
        <f>ROUND(2*E39,0)/2</f>
        <v>30230</v>
      </c>
      <c r="G39">
        <f>+C39-(C$7+F39*C$8)</f>
        <v>-9.1404999991937075E-2</v>
      </c>
      <c r="K39">
        <f>+G39</f>
        <v>-9.1404999991937075E-2</v>
      </c>
      <c r="O39">
        <f ca="1">+C$11+C$12*$F39</f>
        <v>-4.0015365596914064E-2</v>
      </c>
      <c r="Q39" s="2">
        <f>+C39-15018.5</f>
        <v>44059.770060000003</v>
      </c>
    </row>
    <row r="40" spans="1:17" ht="12" customHeight="1" x14ac:dyDescent="0.25">
      <c r="A40" s="52" t="s">
        <v>54</v>
      </c>
      <c r="B40" s="53" t="s">
        <v>1</v>
      </c>
      <c r="C40" s="54">
        <v>59086.726251999848</v>
      </c>
      <c r="D40" s="55">
        <v>6.5200000000000002E-4</v>
      </c>
      <c r="E40">
        <f>+(C40-C$7)/C$8</f>
        <v>30247.302440502295</v>
      </c>
      <c r="F40">
        <f>ROUND(2*E40,0)/2</f>
        <v>30247.5</v>
      </c>
      <c r="G40">
        <f>+C40-(C$7+F40*C$8)</f>
        <v>-9.5509250146278646E-2</v>
      </c>
      <c r="L40">
        <f>+G40</f>
        <v>-9.5509250146278646E-2</v>
      </c>
      <c r="O40">
        <f ca="1">+C$11+C$12*$F40</f>
        <v>-4.0061051490586759E-2</v>
      </c>
      <c r="Q40" s="2">
        <f>+C40-15018.5</f>
        <v>44068.226251999848</v>
      </c>
    </row>
    <row r="41" spans="1:17" ht="12" customHeight="1" x14ac:dyDescent="0.25">
      <c r="A41" s="52" t="s">
        <v>54</v>
      </c>
      <c r="B41" s="53" t="s">
        <v>52</v>
      </c>
      <c r="C41" s="54">
        <v>59086.967583000194</v>
      </c>
      <c r="D41" s="55">
        <v>8.9400000000000005E-4</v>
      </c>
      <c r="E41">
        <f>+(C41-C$7)/C$8</f>
        <v>30247.801630173821</v>
      </c>
      <c r="F41">
        <f>ROUND(2*E41,0)/2</f>
        <v>30248</v>
      </c>
      <c r="G41">
        <f>+C41-(C$7+F41*C$8)</f>
        <v>-9.5900999804143794E-2</v>
      </c>
      <c r="L41">
        <f>+G41</f>
        <v>-9.5900999804143794E-2</v>
      </c>
      <c r="O41">
        <f ca="1">+C$11+C$12*$F41</f>
        <v>-4.0062356801834544E-2</v>
      </c>
      <c r="Q41" s="2">
        <f>+C41-15018.5</f>
        <v>44068.467583000194</v>
      </c>
    </row>
    <row r="42" spans="1:17" ht="12" customHeight="1" x14ac:dyDescent="0.2">
      <c r="A42" s="46" t="s">
        <v>51</v>
      </c>
      <c r="B42" s="47" t="s">
        <v>1</v>
      </c>
      <c r="C42" s="48">
        <v>59090.11505</v>
      </c>
      <c r="D42" s="48">
        <v>1.0399999999999999E-3</v>
      </c>
      <c r="E42">
        <f>+(C42-C$7)/C$8</f>
        <v>30254.312119980441</v>
      </c>
      <c r="F42">
        <f>ROUND(2*E42,0)/2</f>
        <v>30254.5</v>
      </c>
      <c r="G42">
        <f>+C42-(C$7+F42*C$8)</f>
        <v>-9.0829749991826247E-2</v>
      </c>
      <c r="K42">
        <f>+G42</f>
        <v>-9.0829749991826247E-2</v>
      </c>
      <c r="O42">
        <f ca="1">+C$11+C$12*$F42</f>
        <v>-4.0079325848055826E-2</v>
      </c>
      <c r="Q42" s="2">
        <f>+C42-15018.5</f>
        <v>44071.61505</v>
      </c>
    </row>
    <row r="43" spans="1:17" ht="12" customHeight="1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</sheetData>
  <sortState xmlns:xlrd2="http://schemas.microsoft.com/office/spreadsheetml/2017/richdata2" ref="A21:V43">
    <sortCondition ref="C21:C43"/>
  </sortState>
  <phoneticPr fontId="8" type="noConversion"/>
  <hyperlinks>
    <hyperlink ref="H64168" r:id="rId1" display="http://vsolj.cetus-net.org/bulletin.html" xr:uid="{00000000-0004-0000-0000-000000000000}"/>
    <hyperlink ref="H64161" r:id="rId2" display="https://www.aavso.org/ejaavso" xr:uid="{00000000-0004-0000-0000-000001000000}"/>
    <hyperlink ref="I64168" r:id="rId3" display="http://vsolj.cetus-net.org/bulletin.html" xr:uid="{00000000-0004-0000-0000-000002000000}"/>
    <hyperlink ref="AQ57819" r:id="rId4" display="http://cdsbib.u-strasbg.fr/cgi-bin/cdsbib?1990RMxAA..21..381G" xr:uid="{00000000-0004-0000-0000-000003000000}"/>
    <hyperlink ref="H64165" r:id="rId5" display="https://www.aavso.org/ejaavso" xr:uid="{00000000-0004-0000-0000-000004000000}"/>
    <hyperlink ref="AP5183" r:id="rId6" display="http://cdsbib.u-strasbg.fr/cgi-bin/cdsbib?1990RMxAA..21..381G" xr:uid="{00000000-0004-0000-0000-000005000000}"/>
    <hyperlink ref="AP5186" r:id="rId7" display="http://cdsbib.u-strasbg.fr/cgi-bin/cdsbib?1990RMxAA..21..381G" xr:uid="{00000000-0004-0000-0000-000006000000}"/>
    <hyperlink ref="AP5184" r:id="rId8" display="http://cdsbib.u-strasbg.fr/cgi-bin/cdsbib?1990RMxAA..21..381G" xr:uid="{00000000-0004-0000-0000-000007000000}"/>
    <hyperlink ref="AP5168" r:id="rId9" display="http://cdsbib.u-strasbg.fr/cgi-bin/cdsbib?1990RMxAA..21..381G" xr:uid="{00000000-0004-0000-0000-000008000000}"/>
    <hyperlink ref="AQ5397" r:id="rId10" display="http://cdsbib.u-strasbg.fr/cgi-bin/cdsbib?1990RMxAA..21..381G" xr:uid="{00000000-0004-0000-0000-000009000000}"/>
    <hyperlink ref="AQ5401" r:id="rId11" display="http://cdsbib.u-strasbg.fr/cgi-bin/cdsbib?1990RMxAA..21..381G" xr:uid="{00000000-0004-0000-0000-00000A000000}"/>
    <hyperlink ref="AQ65081" r:id="rId12" display="http://cdsbib.u-strasbg.fr/cgi-bin/cdsbib?1990RMxAA..21..381G" xr:uid="{00000000-0004-0000-0000-00000B000000}"/>
    <hyperlink ref="I2289" r:id="rId13" display="http://vsolj.cetus-net.org/bulletin.html" xr:uid="{00000000-0004-0000-0000-00000C000000}"/>
    <hyperlink ref="H2289" r:id="rId14" display="http://vsolj.cetus-net.org/bulletin.html" xr:uid="{00000000-0004-0000-0000-00000D000000}"/>
    <hyperlink ref="AQ206" r:id="rId15" display="http://cdsbib.u-strasbg.fr/cgi-bin/cdsbib?1990RMxAA..21..381G" xr:uid="{00000000-0004-0000-0000-00000E000000}"/>
    <hyperlink ref="AQ205" r:id="rId16" display="http://cdsbib.u-strasbg.fr/cgi-bin/cdsbib?1990RMxAA..21..381G" xr:uid="{00000000-0004-0000-0000-00000F000000}"/>
    <hyperlink ref="AP3459" r:id="rId17" display="http://cdsbib.u-strasbg.fr/cgi-bin/cdsbib?1990RMxAA..21..381G" xr:uid="{00000000-0004-0000-0000-000010000000}"/>
    <hyperlink ref="AP3477" r:id="rId18" display="http://cdsbib.u-strasbg.fr/cgi-bin/cdsbib?1990RMxAA..21..381G" xr:uid="{00000000-0004-0000-0000-000011000000}"/>
    <hyperlink ref="AP3478" r:id="rId19" display="http://cdsbib.u-strasbg.fr/cgi-bin/cdsbib?1990RMxAA..21..381G" xr:uid="{00000000-0004-0000-0000-000012000000}"/>
    <hyperlink ref="AP34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2023-05-04T07:02:15Z</dcterms:modified>
</cp:coreProperties>
</file>