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345AA5D7-0F80-4666-B765-7AA3E5953DBD}" xr6:coauthVersionLast="47" xr6:coauthVersionMax="47" xr10:uidLastSave="{00000000-0000-0000-0000-000000000000}"/>
  <bookViews>
    <workbookView xWindow="13320" yWindow="105" windowWidth="12975" windowHeight="14640"/>
  </bookViews>
  <sheets>
    <sheet name="Active" sheetId="1" r:id="rId1"/>
    <sheet name="BAV" sheetId="5" r:id="rId2"/>
    <sheet name="A (3)" sheetId="4" r:id="rId3"/>
    <sheet name="A (2)" sheetId="2" r:id="rId4"/>
  </sheets>
  <definedNames>
    <definedName name="solver_adj" localSheetId="2" hidden="1">'A (3)'!$E$11:$E$13</definedName>
    <definedName name="solver_adj" localSheetId="0" hidden="1">Active!$E$11:$E$13</definedName>
    <definedName name="solver_cvg" localSheetId="2" hidden="1">0.0001</definedName>
    <definedName name="solver_cvg" localSheetId="0" hidden="1">0.0001</definedName>
    <definedName name="solver_drv" localSheetId="2" hidden="1">1</definedName>
    <definedName name="solver_drv" localSheetId="0" hidden="1">1</definedName>
    <definedName name="solver_est" localSheetId="2" hidden="1">1</definedName>
    <definedName name="solver_est" localSheetId="0" hidden="1">1</definedName>
    <definedName name="solver_itr" localSheetId="2" hidden="1">100</definedName>
    <definedName name="solver_itr" localSheetId="0" hidden="1">100</definedName>
    <definedName name="solver_lin" localSheetId="2" hidden="1">2</definedName>
    <definedName name="solver_lin" localSheetId="0" hidden="1">2</definedName>
    <definedName name="solver_neg" localSheetId="2" hidden="1">2</definedName>
    <definedName name="solver_neg" localSheetId="0" hidden="1">2</definedName>
    <definedName name="solver_num" localSheetId="2" hidden="1">0</definedName>
    <definedName name="solver_num" localSheetId="0" hidden="1">0</definedName>
    <definedName name="solver_nwt" localSheetId="2" hidden="1">1</definedName>
    <definedName name="solver_nwt" localSheetId="0" hidden="1">1</definedName>
    <definedName name="solver_opt" localSheetId="2" hidden="1">'A (3)'!$E$14</definedName>
    <definedName name="solver_opt" localSheetId="0" hidden="1">Active!$E$14</definedName>
    <definedName name="solver_pre" localSheetId="2" hidden="1">0.000001</definedName>
    <definedName name="solver_pre" localSheetId="0" hidden="1">0.000001</definedName>
    <definedName name="solver_scl" localSheetId="2" hidden="1">2</definedName>
    <definedName name="solver_scl" localSheetId="0" hidden="1">2</definedName>
    <definedName name="solver_sho" localSheetId="2" hidden="1">2</definedName>
    <definedName name="solver_sho" localSheetId="0" hidden="1">2</definedName>
    <definedName name="solver_tim" localSheetId="2" hidden="1">100</definedName>
    <definedName name="solver_tim" localSheetId="0" hidden="1">100</definedName>
    <definedName name="solver_tol" localSheetId="2" hidden="1">0.05</definedName>
    <definedName name="solver_tol" localSheetId="0" hidden="1">0.05</definedName>
    <definedName name="solver_typ" localSheetId="2" hidden="1">2</definedName>
    <definedName name="solver_typ" localSheetId="0" hidden="1">2</definedName>
    <definedName name="solver_val" localSheetId="2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91" i="1" l="1"/>
  <c r="F91" i="1" s="1"/>
  <c r="P91" i="1"/>
  <c r="E92" i="1"/>
  <c r="F92" i="1" s="1"/>
  <c r="P92" i="1"/>
  <c r="E93" i="1"/>
  <c r="F93" i="1" s="1"/>
  <c r="P93" i="1"/>
  <c r="E94" i="1"/>
  <c r="F94" i="1" s="1"/>
  <c r="G94" i="1" s="1"/>
  <c r="K94" i="1" s="1"/>
  <c r="P94" i="1"/>
  <c r="D9" i="1"/>
  <c r="C9" i="1"/>
  <c r="E88" i="1"/>
  <c r="F88" i="1"/>
  <c r="G88" i="1" s="1"/>
  <c r="K88" i="1" s="1"/>
  <c r="E70" i="1"/>
  <c r="F70" i="1" s="1"/>
  <c r="G70" i="1" s="1"/>
  <c r="K70" i="1" s="1"/>
  <c r="E71" i="1"/>
  <c r="F71" i="1"/>
  <c r="G71" i="1" s="1"/>
  <c r="E72" i="1"/>
  <c r="F72" i="1" s="1"/>
  <c r="E73" i="1"/>
  <c r="F73" i="1" s="1"/>
  <c r="G73" i="1" s="1"/>
  <c r="I73" i="1" s="1"/>
  <c r="E74" i="1"/>
  <c r="F74" i="1" s="1"/>
  <c r="G74" i="1" s="1"/>
  <c r="K74" i="1" s="1"/>
  <c r="E75" i="1"/>
  <c r="F75" i="1" s="1"/>
  <c r="E76" i="1"/>
  <c r="F76" i="1" s="1"/>
  <c r="G76" i="1" s="1"/>
  <c r="K76" i="1" s="1"/>
  <c r="E77" i="1"/>
  <c r="F77" i="1" s="1"/>
  <c r="G77" i="1" s="1"/>
  <c r="J77" i="1" s="1"/>
  <c r="E78" i="1"/>
  <c r="F78" i="1" s="1"/>
  <c r="E79" i="1"/>
  <c r="F79" i="1" s="1"/>
  <c r="E80" i="1"/>
  <c r="F80" i="1" s="1"/>
  <c r="G80" i="1" s="1"/>
  <c r="K80" i="1" s="1"/>
  <c r="E81" i="1"/>
  <c r="F81" i="1" s="1"/>
  <c r="E82" i="1"/>
  <c r="F82" i="1" s="1"/>
  <c r="E83" i="1"/>
  <c r="F83" i="1" s="1"/>
  <c r="G83" i="1" s="1"/>
  <c r="J83" i="1" s="1"/>
  <c r="E84" i="1"/>
  <c r="F84" i="1" s="1"/>
  <c r="E85" i="1"/>
  <c r="F85" i="1" s="1"/>
  <c r="G85" i="1" s="1"/>
  <c r="K85" i="1" s="1"/>
  <c r="E86" i="1"/>
  <c r="F86" i="1"/>
  <c r="G86" i="1" s="1"/>
  <c r="K86" i="1" s="1"/>
  <c r="E87" i="1"/>
  <c r="F87" i="1" s="1"/>
  <c r="E89" i="1"/>
  <c r="F89" i="1" s="1"/>
  <c r="G89" i="1" s="1"/>
  <c r="K89" i="1" s="1"/>
  <c r="E90" i="1"/>
  <c r="F90" i="1" s="1"/>
  <c r="D11" i="1"/>
  <c r="D12" i="1"/>
  <c r="P88" i="1"/>
  <c r="P89" i="1"/>
  <c r="P90" i="1"/>
  <c r="D13" i="1"/>
  <c r="P86" i="1"/>
  <c r="P87" i="1"/>
  <c r="P85" i="1"/>
  <c r="P80" i="1"/>
  <c r="E58" i="1"/>
  <c r="F58" i="1" s="1"/>
  <c r="E69" i="1"/>
  <c r="F69" i="1" s="1"/>
  <c r="G69" i="1" s="1"/>
  <c r="K69" i="1" s="1"/>
  <c r="E57" i="1"/>
  <c r="F57" i="1" s="1"/>
  <c r="E59" i="1"/>
  <c r="F59" i="1" s="1"/>
  <c r="G59" i="1" s="1"/>
  <c r="K59" i="1" s="1"/>
  <c r="E60" i="1"/>
  <c r="F60" i="1" s="1"/>
  <c r="G60" i="1" s="1"/>
  <c r="J60" i="1" s="1"/>
  <c r="E61" i="1"/>
  <c r="F61" i="1"/>
  <c r="G61" i="1" s="1"/>
  <c r="J61" i="1" s="1"/>
  <c r="E62" i="1"/>
  <c r="F62" i="1" s="1"/>
  <c r="G62" i="1" s="1"/>
  <c r="J62" i="1" s="1"/>
  <c r="E63" i="1"/>
  <c r="F63" i="1" s="1"/>
  <c r="G63" i="1" s="1"/>
  <c r="J63" i="1" s="1"/>
  <c r="E64" i="1"/>
  <c r="F64" i="1"/>
  <c r="G64" i="1" s="1"/>
  <c r="E65" i="1"/>
  <c r="F65" i="1"/>
  <c r="G65" i="1" s="1"/>
  <c r="J65" i="1" s="1"/>
  <c r="E66" i="1"/>
  <c r="F66" i="1" s="1"/>
  <c r="G66" i="1" s="1"/>
  <c r="J66" i="1" s="1"/>
  <c r="E67" i="1"/>
  <c r="F67" i="1" s="1"/>
  <c r="G67" i="1" s="1"/>
  <c r="J67" i="1" s="1"/>
  <c r="E68" i="1"/>
  <c r="F68" i="1"/>
  <c r="G68" i="1" s="1"/>
  <c r="P78" i="1"/>
  <c r="P76" i="1"/>
  <c r="P75" i="1"/>
  <c r="P69" i="1"/>
  <c r="P58" i="1"/>
  <c r="G61" i="5"/>
  <c r="C61" i="5"/>
  <c r="E61" i="5"/>
  <c r="G60" i="5"/>
  <c r="C60" i="5"/>
  <c r="G59" i="5"/>
  <c r="C59" i="5"/>
  <c r="G67" i="5"/>
  <c r="C67" i="5"/>
  <c r="G58" i="5"/>
  <c r="C58" i="5"/>
  <c r="E58" i="5"/>
  <c r="G66" i="5"/>
  <c r="C66" i="5"/>
  <c r="E66" i="5"/>
  <c r="G57" i="5"/>
  <c r="C57" i="5"/>
  <c r="G65" i="5"/>
  <c r="C65" i="5"/>
  <c r="E65" i="5"/>
  <c r="G64" i="5"/>
  <c r="C64" i="5"/>
  <c r="E64" i="5"/>
  <c r="G56" i="5"/>
  <c r="C56" i="5"/>
  <c r="E56" i="5"/>
  <c r="G55" i="5"/>
  <c r="C55" i="5"/>
  <c r="E55" i="5"/>
  <c r="G54" i="5"/>
  <c r="C54" i="5"/>
  <c r="G53" i="5"/>
  <c r="C53" i="5"/>
  <c r="E53" i="5"/>
  <c r="G52" i="5"/>
  <c r="C52" i="5"/>
  <c r="E52" i="5"/>
  <c r="G63" i="5"/>
  <c r="C63" i="5"/>
  <c r="G51" i="5"/>
  <c r="C51" i="5"/>
  <c r="E51" i="5"/>
  <c r="G50" i="5"/>
  <c r="C50" i="5"/>
  <c r="E50" i="5"/>
  <c r="G49" i="5"/>
  <c r="C49" i="5"/>
  <c r="G48" i="5"/>
  <c r="C48" i="5"/>
  <c r="E48" i="5"/>
  <c r="G47" i="5"/>
  <c r="C47" i="5"/>
  <c r="E47" i="5"/>
  <c r="G46" i="5"/>
  <c r="C46" i="5"/>
  <c r="E46" i="5"/>
  <c r="G45" i="5"/>
  <c r="C45" i="5"/>
  <c r="G44" i="5"/>
  <c r="C44" i="5"/>
  <c r="E44" i="5"/>
  <c r="G62" i="5"/>
  <c r="C62" i="5"/>
  <c r="E62" i="5"/>
  <c r="G43" i="5"/>
  <c r="C43" i="5"/>
  <c r="E43" i="5"/>
  <c r="G42" i="5"/>
  <c r="C42" i="5"/>
  <c r="E56" i="1"/>
  <c r="E42" i="5"/>
  <c r="G41" i="5"/>
  <c r="C41" i="5"/>
  <c r="G40" i="5"/>
  <c r="C40" i="5"/>
  <c r="G39" i="5"/>
  <c r="C39" i="5"/>
  <c r="G38" i="5"/>
  <c r="C38" i="5"/>
  <c r="G37" i="5"/>
  <c r="C37" i="5"/>
  <c r="G36" i="5"/>
  <c r="C36" i="5"/>
  <c r="G35" i="5"/>
  <c r="C35" i="5"/>
  <c r="G34" i="5"/>
  <c r="C34" i="5"/>
  <c r="G33" i="5"/>
  <c r="C33" i="5"/>
  <c r="G32" i="5"/>
  <c r="C32" i="5"/>
  <c r="G31" i="5"/>
  <c r="C31" i="5"/>
  <c r="G30" i="5"/>
  <c r="C30" i="5"/>
  <c r="G29" i="5"/>
  <c r="C29" i="5"/>
  <c r="G28" i="5"/>
  <c r="C28" i="5"/>
  <c r="G27" i="5"/>
  <c r="C27" i="5"/>
  <c r="G26" i="5"/>
  <c r="C26" i="5"/>
  <c r="G25" i="5"/>
  <c r="C25" i="5"/>
  <c r="G24" i="5"/>
  <c r="C24" i="5"/>
  <c r="G23" i="5"/>
  <c r="C23" i="5"/>
  <c r="G22" i="5"/>
  <c r="C22" i="5"/>
  <c r="G21" i="5"/>
  <c r="C21" i="5"/>
  <c r="G20" i="5"/>
  <c r="C20" i="5"/>
  <c r="G19" i="5"/>
  <c r="C19" i="5"/>
  <c r="G18" i="5"/>
  <c r="C18" i="5"/>
  <c r="G17" i="5"/>
  <c r="C17" i="5"/>
  <c r="G16" i="5"/>
  <c r="C16" i="5"/>
  <c r="G15" i="5"/>
  <c r="C15" i="5"/>
  <c r="G14" i="5"/>
  <c r="C14" i="5"/>
  <c r="G13" i="5"/>
  <c r="C13" i="5"/>
  <c r="G12" i="5"/>
  <c r="C12" i="5"/>
  <c r="G11" i="5"/>
  <c r="C11" i="5"/>
  <c r="H61" i="5"/>
  <c r="D61" i="5"/>
  <c r="B61" i="5"/>
  <c r="A61" i="5"/>
  <c r="H60" i="5"/>
  <c r="D60" i="5"/>
  <c r="B60" i="5"/>
  <c r="A60" i="5"/>
  <c r="H59" i="5"/>
  <c r="D59" i="5"/>
  <c r="B59" i="5"/>
  <c r="A59" i="5"/>
  <c r="H67" i="5"/>
  <c r="D67" i="5"/>
  <c r="B67" i="5"/>
  <c r="A67" i="5"/>
  <c r="H58" i="5"/>
  <c r="D58" i="5"/>
  <c r="B58" i="5"/>
  <c r="A58" i="5"/>
  <c r="H66" i="5"/>
  <c r="D66" i="5"/>
  <c r="B66" i="5"/>
  <c r="A66" i="5"/>
  <c r="H57" i="5"/>
  <c r="D57" i="5"/>
  <c r="B57" i="5"/>
  <c r="A57" i="5"/>
  <c r="H65" i="5"/>
  <c r="D65" i="5"/>
  <c r="B65" i="5"/>
  <c r="A65" i="5"/>
  <c r="H64" i="5"/>
  <c r="D64" i="5"/>
  <c r="B64" i="5"/>
  <c r="A64" i="5"/>
  <c r="H56" i="5"/>
  <c r="D56" i="5"/>
  <c r="B56" i="5"/>
  <c r="A56" i="5"/>
  <c r="H55" i="5"/>
  <c r="D55" i="5"/>
  <c r="B55" i="5"/>
  <c r="A55" i="5"/>
  <c r="H54" i="5"/>
  <c r="D54" i="5"/>
  <c r="B54" i="5"/>
  <c r="A54" i="5"/>
  <c r="H53" i="5"/>
  <c r="D53" i="5"/>
  <c r="B53" i="5"/>
  <c r="A53" i="5"/>
  <c r="H52" i="5"/>
  <c r="D52" i="5"/>
  <c r="B52" i="5"/>
  <c r="A52" i="5"/>
  <c r="H63" i="5"/>
  <c r="D63" i="5"/>
  <c r="B63" i="5"/>
  <c r="A63" i="5"/>
  <c r="H51" i="5"/>
  <c r="D51" i="5"/>
  <c r="B51" i="5"/>
  <c r="A51" i="5"/>
  <c r="H50" i="5"/>
  <c r="D50" i="5"/>
  <c r="B50" i="5"/>
  <c r="A50" i="5"/>
  <c r="H49" i="5"/>
  <c r="D49" i="5"/>
  <c r="B49" i="5"/>
  <c r="A49" i="5"/>
  <c r="H48" i="5"/>
  <c r="D48" i="5"/>
  <c r="B48" i="5"/>
  <c r="A48" i="5"/>
  <c r="H47" i="5"/>
  <c r="D47" i="5"/>
  <c r="B47" i="5"/>
  <c r="A47" i="5"/>
  <c r="H46" i="5"/>
  <c r="D46" i="5"/>
  <c r="B46" i="5"/>
  <c r="A46" i="5"/>
  <c r="H45" i="5"/>
  <c r="D45" i="5"/>
  <c r="B45" i="5"/>
  <c r="A45" i="5"/>
  <c r="H44" i="5"/>
  <c r="D44" i="5"/>
  <c r="B44" i="5"/>
  <c r="A44" i="5"/>
  <c r="H62" i="5"/>
  <c r="D62" i="5"/>
  <c r="B62" i="5"/>
  <c r="A62" i="5"/>
  <c r="H43" i="5"/>
  <c r="D43" i="5"/>
  <c r="B43" i="5"/>
  <c r="A43" i="5"/>
  <c r="H42" i="5"/>
  <c r="D42" i="5"/>
  <c r="B42" i="5"/>
  <c r="A42" i="5"/>
  <c r="H41" i="5"/>
  <c r="D41" i="5"/>
  <c r="B41" i="5"/>
  <c r="A41" i="5"/>
  <c r="H40" i="5"/>
  <c r="D40" i="5"/>
  <c r="B40" i="5"/>
  <c r="A40" i="5"/>
  <c r="H39" i="5"/>
  <c r="D39" i="5"/>
  <c r="B39" i="5"/>
  <c r="A39" i="5"/>
  <c r="H38" i="5"/>
  <c r="D38" i="5"/>
  <c r="B38" i="5"/>
  <c r="A38" i="5"/>
  <c r="H37" i="5"/>
  <c r="D37" i="5"/>
  <c r="B37" i="5"/>
  <c r="A37" i="5"/>
  <c r="H36" i="5"/>
  <c r="D36" i="5"/>
  <c r="B36" i="5"/>
  <c r="A36" i="5"/>
  <c r="H35" i="5"/>
  <c r="D35" i="5"/>
  <c r="B35" i="5"/>
  <c r="A35" i="5"/>
  <c r="H34" i="5"/>
  <c r="D34" i="5"/>
  <c r="B34" i="5"/>
  <c r="A34" i="5"/>
  <c r="H33" i="5"/>
  <c r="D33" i="5"/>
  <c r="B33" i="5"/>
  <c r="A33" i="5"/>
  <c r="H32" i="5"/>
  <c r="D32" i="5"/>
  <c r="B32" i="5"/>
  <c r="A32" i="5"/>
  <c r="H31" i="5"/>
  <c r="D31" i="5"/>
  <c r="B31" i="5"/>
  <c r="A31" i="5"/>
  <c r="H30" i="5"/>
  <c r="D30" i="5"/>
  <c r="B30" i="5"/>
  <c r="A30" i="5"/>
  <c r="H29" i="5"/>
  <c r="D29" i="5"/>
  <c r="B29" i="5"/>
  <c r="A29" i="5"/>
  <c r="H28" i="5"/>
  <c r="D28" i="5"/>
  <c r="B28" i="5"/>
  <c r="A28" i="5"/>
  <c r="H27" i="5"/>
  <c r="D27" i="5"/>
  <c r="B27" i="5"/>
  <c r="A27" i="5"/>
  <c r="H26" i="5"/>
  <c r="D26" i="5"/>
  <c r="B26" i="5"/>
  <c r="A26" i="5"/>
  <c r="H25" i="5"/>
  <c r="D25" i="5"/>
  <c r="B25" i="5"/>
  <c r="A25" i="5"/>
  <c r="H24" i="5"/>
  <c r="D24" i="5"/>
  <c r="B24" i="5"/>
  <c r="A24" i="5"/>
  <c r="H23" i="5"/>
  <c r="D23" i="5"/>
  <c r="B23" i="5"/>
  <c r="A23" i="5"/>
  <c r="H22" i="5"/>
  <c r="D22" i="5"/>
  <c r="B22" i="5"/>
  <c r="A22" i="5"/>
  <c r="H21" i="5"/>
  <c r="D21" i="5"/>
  <c r="B21" i="5"/>
  <c r="A21" i="5"/>
  <c r="H20" i="5"/>
  <c r="D20" i="5"/>
  <c r="B20" i="5"/>
  <c r="A20" i="5"/>
  <c r="H19" i="5"/>
  <c r="D19" i="5"/>
  <c r="B19" i="5"/>
  <c r="A19" i="5"/>
  <c r="H18" i="5"/>
  <c r="D18" i="5"/>
  <c r="B18" i="5"/>
  <c r="A18" i="5"/>
  <c r="H17" i="5"/>
  <c r="D17" i="5"/>
  <c r="B17" i="5"/>
  <c r="A17" i="5"/>
  <c r="H16" i="5"/>
  <c r="D16" i="5"/>
  <c r="B16" i="5"/>
  <c r="A16" i="5"/>
  <c r="H15" i="5"/>
  <c r="D15" i="5"/>
  <c r="B15" i="5"/>
  <c r="A15" i="5"/>
  <c r="H14" i="5"/>
  <c r="D14" i="5"/>
  <c r="B14" i="5"/>
  <c r="A14" i="5"/>
  <c r="H13" i="5"/>
  <c r="D13" i="5"/>
  <c r="B13" i="5"/>
  <c r="A13" i="5"/>
  <c r="H12" i="5"/>
  <c r="D12" i="5"/>
  <c r="B12" i="5"/>
  <c r="A12" i="5"/>
  <c r="H11" i="5"/>
  <c r="D11" i="5"/>
  <c r="B11" i="5"/>
  <c r="A11" i="5"/>
  <c r="D12" i="4"/>
  <c r="J5" i="4" s="1"/>
  <c r="J4" i="4"/>
  <c r="D11" i="4"/>
  <c r="X3" i="4" s="1"/>
  <c r="F76" i="4"/>
  <c r="G76" i="4"/>
  <c r="D13" i="4"/>
  <c r="J7" i="4"/>
  <c r="C9" i="4"/>
  <c r="D9" i="4"/>
  <c r="F16" i="4"/>
  <c r="F17" i="4" s="1"/>
  <c r="C17" i="4"/>
  <c r="E21" i="4"/>
  <c r="F21" i="4"/>
  <c r="G21" i="4"/>
  <c r="J21" i="4"/>
  <c r="P21" i="4"/>
  <c r="E22" i="4"/>
  <c r="F22" i="4"/>
  <c r="G22" i="4"/>
  <c r="P22" i="4"/>
  <c r="E23" i="4"/>
  <c r="F23" i="4"/>
  <c r="G23" i="4"/>
  <c r="J23" i="4"/>
  <c r="P23" i="4"/>
  <c r="E24" i="4"/>
  <c r="F24" i="4"/>
  <c r="G24" i="4"/>
  <c r="P24" i="4"/>
  <c r="E25" i="4"/>
  <c r="F25" i="4"/>
  <c r="G25" i="4"/>
  <c r="J25" i="4"/>
  <c r="P25" i="4"/>
  <c r="E26" i="4"/>
  <c r="F26" i="4"/>
  <c r="P26" i="4"/>
  <c r="E27" i="4"/>
  <c r="F27" i="4"/>
  <c r="G27" i="4"/>
  <c r="J27" i="4"/>
  <c r="P27" i="4"/>
  <c r="E28" i="4"/>
  <c r="F28" i="4"/>
  <c r="G28" i="4"/>
  <c r="P28" i="4"/>
  <c r="E29" i="4"/>
  <c r="F29" i="4"/>
  <c r="G29" i="4"/>
  <c r="J29" i="4"/>
  <c r="P29" i="4"/>
  <c r="E30" i="4"/>
  <c r="F30" i="4"/>
  <c r="G30" i="4"/>
  <c r="P30" i="4"/>
  <c r="E31" i="4"/>
  <c r="F31" i="4"/>
  <c r="G31" i="4"/>
  <c r="J31" i="4"/>
  <c r="P31" i="4"/>
  <c r="E32" i="4"/>
  <c r="F32" i="4"/>
  <c r="G32" i="4"/>
  <c r="P32" i="4"/>
  <c r="E33" i="4"/>
  <c r="F33" i="4"/>
  <c r="G33" i="4"/>
  <c r="P33" i="4"/>
  <c r="E34" i="4"/>
  <c r="F34" i="4"/>
  <c r="G34" i="4"/>
  <c r="P34" i="4"/>
  <c r="E35" i="4"/>
  <c r="F35" i="4"/>
  <c r="G35" i="4"/>
  <c r="J35" i="4"/>
  <c r="P35" i="4"/>
  <c r="E36" i="4"/>
  <c r="F36" i="4"/>
  <c r="G36" i="4"/>
  <c r="J36" i="4"/>
  <c r="P36" i="4"/>
  <c r="E37" i="4"/>
  <c r="F37" i="4"/>
  <c r="G37" i="4"/>
  <c r="P37" i="4"/>
  <c r="E38" i="4"/>
  <c r="F38" i="4"/>
  <c r="G38" i="4"/>
  <c r="J38" i="4"/>
  <c r="P38" i="4"/>
  <c r="E39" i="4"/>
  <c r="F39" i="4"/>
  <c r="G39" i="4"/>
  <c r="J39" i="4"/>
  <c r="P39" i="4"/>
  <c r="E40" i="4"/>
  <c r="F40" i="4"/>
  <c r="G40" i="4"/>
  <c r="J40" i="4"/>
  <c r="P40" i="4"/>
  <c r="E41" i="4"/>
  <c r="F41" i="4"/>
  <c r="G41" i="4"/>
  <c r="P41" i="4"/>
  <c r="E42" i="4"/>
  <c r="F42" i="4"/>
  <c r="P42" i="4"/>
  <c r="E43" i="4"/>
  <c r="F43" i="4"/>
  <c r="G43" i="4"/>
  <c r="J43" i="4"/>
  <c r="P43" i="4"/>
  <c r="E44" i="4"/>
  <c r="F44" i="4"/>
  <c r="G44" i="4"/>
  <c r="P44" i="4"/>
  <c r="E45" i="4"/>
  <c r="F45" i="4"/>
  <c r="G45" i="4"/>
  <c r="P45" i="4"/>
  <c r="E46" i="4"/>
  <c r="F46" i="4"/>
  <c r="O46" i="4"/>
  <c r="R46" i="4" s="1"/>
  <c r="T46" i="4" s="1"/>
  <c r="G46" i="4"/>
  <c r="P46" i="4"/>
  <c r="E47" i="4"/>
  <c r="F47" i="4"/>
  <c r="G47" i="4"/>
  <c r="J47" i="4"/>
  <c r="P47" i="4"/>
  <c r="E48" i="4"/>
  <c r="F48" i="4"/>
  <c r="G48" i="4"/>
  <c r="J48" i="4"/>
  <c r="P48" i="4"/>
  <c r="E49" i="4"/>
  <c r="F49" i="4"/>
  <c r="G49" i="4"/>
  <c r="P49" i="4"/>
  <c r="E50" i="4"/>
  <c r="F50" i="4"/>
  <c r="P50" i="4"/>
  <c r="E51" i="4"/>
  <c r="F51" i="4"/>
  <c r="G51" i="4"/>
  <c r="J51" i="4"/>
  <c r="P51" i="4"/>
  <c r="E52" i="4"/>
  <c r="F52" i="4"/>
  <c r="G52" i="4"/>
  <c r="K52" i="4"/>
  <c r="P52" i="4"/>
  <c r="E53" i="4"/>
  <c r="F53" i="4"/>
  <c r="G53" i="4"/>
  <c r="P53" i="4"/>
  <c r="E54" i="4"/>
  <c r="F54" i="4"/>
  <c r="P54" i="4"/>
  <c r="E55" i="4"/>
  <c r="F55" i="4"/>
  <c r="G55" i="4"/>
  <c r="K55" i="4"/>
  <c r="P55" i="4"/>
  <c r="E56" i="4"/>
  <c r="F56" i="4"/>
  <c r="G56" i="4"/>
  <c r="J56" i="4"/>
  <c r="P56" i="4"/>
  <c r="E57" i="4"/>
  <c r="F57" i="4"/>
  <c r="G57" i="4"/>
  <c r="P57" i="4"/>
  <c r="E58" i="4"/>
  <c r="F58" i="4"/>
  <c r="P58" i="4"/>
  <c r="E59" i="4"/>
  <c r="F59" i="4"/>
  <c r="G59" i="4"/>
  <c r="J59" i="4"/>
  <c r="P59" i="4"/>
  <c r="E60" i="4"/>
  <c r="F60" i="4"/>
  <c r="G60" i="4"/>
  <c r="J60" i="4"/>
  <c r="P60" i="4"/>
  <c r="E61" i="4"/>
  <c r="F61" i="4"/>
  <c r="G61" i="4"/>
  <c r="P61" i="4"/>
  <c r="E62" i="4"/>
  <c r="F62" i="4"/>
  <c r="P62" i="4"/>
  <c r="E63" i="4"/>
  <c r="F63" i="4"/>
  <c r="G63" i="4"/>
  <c r="J63" i="4"/>
  <c r="P63" i="4"/>
  <c r="E64" i="4"/>
  <c r="F64" i="4"/>
  <c r="G64" i="4"/>
  <c r="J64" i="4"/>
  <c r="P64" i="4"/>
  <c r="E65" i="4"/>
  <c r="F65" i="4"/>
  <c r="G65" i="4"/>
  <c r="P65" i="4"/>
  <c r="E66" i="4"/>
  <c r="F66" i="4"/>
  <c r="P66" i="4"/>
  <c r="E67" i="4"/>
  <c r="F67" i="4"/>
  <c r="P67" i="4"/>
  <c r="E68" i="4"/>
  <c r="F68" i="4"/>
  <c r="G68" i="4"/>
  <c r="P68" i="4"/>
  <c r="E69" i="4"/>
  <c r="F69" i="4"/>
  <c r="G69" i="4"/>
  <c r="P69" i="4"/>
  <c r="E70" i="4"/>
  <c r="F70" i="4"/>
  <c r="P70" i="4"/>
  <c r="E71" i="4"/>
  <c r="F71" i="4"/>
  <c r="G71" i="4"/>
  <c r="J71" i="4"/>
  <c r="P71" i="4"/>
  <c r="E72" i="4"/>
  <c r="F72" i="4"/>
  <c r="P72" i="4"/>
  <c r="E73" i="4"/>
  <c r="F73" i="4"/>
  <c r="G73" i="4"/>
  <c r="P73" i="4"/>
  <c r="E74" i="4"/>
  <c r="F74" i="4"/>
  <c r="P74" i="4"/>
  <c r="E75" i="4"/>
  <c r="F75" i="4"/>
  <c r="G75" i="4"/>
  <c r="J75" i="4"/>
  <c r="P75" i="4"/>
  <c r="E76" i="4"/>
  <c r="P76" i="4"/>
  <c r="E77" i="4"/>
  <c r="F77" i="4"/>
  <c r="G77" i="4"/>
  <c r="K77" i="4"/>
  <c r="P77" i="4"/>
  <c r="E78" i="4"/>
  <c r="F78" i="4"/>
  <c r="P78" i="4"/>
  <c r="F56" i="1"/>
  <c r="E47" i="1"/>
  <c r="E45" i="1"/>
  <c r="F45" i="1" s="1"/>
  <c r="E49" i="1"/>
  <c r="F49" i="1" s="1"/>
  <c r="G49" i="1" s="1"/>
  <c r="J49" i="1" s="1"/>
  <c r="E51" i="1"/>
  <c r="F51" i="1" s="1"/>
  <c r="G51" i="1" s="1"/>
  <c r="J51" i="1" s="1"/>
  <c r="E52" i="1"/>
  <c r="F52" i="1" s="1"/>
  <c r="G52" i="1" s="1"/>
  <c r="K52" i="1" s="1"/>
  <c r="E53" i="1"/>
  <c r="F53" i="1" s="1"/>
  <c r="G53" i="1" s="1"/>
  <c r="K53" i="1" s="1"/>
  <c r="E55" i="1"/>
  <c r="F55" i="1" s="1"/>
  <c r="G55" i="1" s="1"/>
  <c r="K55" i="1" s="1"/>
  <c r="E54" i="1"/>
  <c r="F54" i="1"/>
  <c r="G54" i="1" s="1"/>
  <c r="K54" i="1" s="1"/>
  <c r="E21" i="1"/>
  <c r="E11" i="5" s="1"/>
  <c r="E22" i="1"/>
  <c r="F22" i="1" s="1"/>
  <c r="G22" i="1" s="1"/>
  <c r="J22" i="1" s="1"/>
  <c r="E23" i="1"/>
  <c r="E13" i="5" s="1"/>
  <c r="E24" i="1"/>
  <c r="E14" i="5" s="1"/>
  <c r="E25" i="1"/>
  <c r="F25" i="1" s="1"/>
  <c r="G25" i="1" s="1"/>
  <c r="J25" i="1" s="1"/>
  <c r="E26" i="1"/>
  <c r="E16" i="5" s="1"/>
  <c r="F26" i="1"/>
  <c r="G26" i="1" s="1"/>
  <c r="J26" i="1" s="1"/>
  <c r="E27" i="1"/>
  <c r="F27" i="1" s="1"/>
  <c r="G27" i="1" s="1"/>
  <c r="J27" i="1" s="1"/>
  <c r="E28" i="1"/>
  <c r="F28" i="1" s="1"/>
  <c r="G28" i="1" s="1"/>
  <c r="J28" i="1" s="1"/>
  <c r="E29" i="1"/>
  <c r="E18" i="5" s="1"/>
  <c r="E30" i="1"/>
  <c r="E19" i="5" s="1"/>
  <c r="F30" i="1"/>
  <c r="G30" i="1" s="1"/>
  <c r="J30" i="1" s="1"/>
  <c r="E31" i="1"/>
  <c r="F31" i="1" s="1"/>
  <c r="E32" i="1"/>
  <c r="F32" i="1" s="1"/>
  <c r="G32" i="1" s="1"/>
  <c r="J32" i="1" s="1"/>
  <c r="E33" i="1"/>
  <c r="F33" i="1" s="1"/>
  <c r="E34" i="1"/>
  <c r="E22" i="5" s="1"/>
  <c r="F34" i="1"/>
  <c r="G34" i="1" s="1"/>
  <c r="J34" i="1" s="1"/>
  <c r="E35" i="1"/>
  <c r="E23" i="5" s="1"/>
  <c r="E36" i="1"/>
  <c r="F36" i="1"/>
  <c r="G36" i="1" s="1"/>
  <c r="J36" i="1" s="1"/>
  <c r="E37" i="1"/>
  <c r="E25" i="5" s="1"/>
  <c r="E38" i="1"/>
  <c r="E39" i="1"/>
  <c r="F39" i="1" s="1"/>
  <c r="G39" i="1" s="1"/>
  <c r="J39" i="1" s="1"/>
  <c r="E40" i="1"/>
  <c r="E28" i="5" s="1"/>
  <c r="F40" i="1"/>
  <c r="E41" i="1"/>
  <c r="F41" i="1" s="1"/>
  <c r="E42" i="1"/>
  <c r="E30" i="5"/>
  <c r="F42" i="1"/>
  <c r="G42" i="1"/>
  <c r="E43" i="1"/>
  <c r="E31" i="5" s="1"/>
  <c r="E46" i="1"/>
  <c r="F46" i="1" s="1"/>
  <c r="G46" i="1" s="1"/>
  <c r="E48" i="1"/>
  <c r="F48" i="1" s="1"/>
  <c r="G48" i="1" s="1"/>
  <c r="J48" i="1" s="1"/>
  <c r="E50" i="1"/>
  <c r="E36" i="5" s="1"/>
  <c r="E44" i="1"/>
  <c r="F44" i="1" s="1"/>
  <c r="G44" i="1" s="1"/>
  <c r="J44" i="1" s="1"/>
  <c r="D11" i="2"/>
  <c r="O55" i="2" s="1"/>
  <c r="D12" i="2"/>
  <c r="D13" i="2"/>
  <c r="W5" i="2"/>
  <c r="D9" i="2"/>
  <c r="E9" i="2"/>
  <c r="E14" i="2"/>
  <c r="F16" i="2"/>
  <c r="F17" i="2" s="1"/>
  <c r="C17" i="2"/>
  <c r="E21" i="2"/>
  <c r="F21" i="2"/>
  <c r="G21" i="2"/>
  <c r="H21" i="2"/>
  <c r="P21" i="2"/>
  <c r="S21" i="2"/>
  <c r="E22" i="2"/>
  <c r="F22" i="2"/>
  <c r="P22" i="2"/>
  <c r="E23" i="2"/>
  <c r="F23" i="2"/>
  <c r="P23" i="2"/>
  <c r="E24" i="2"/>
  <c r="F24" i="2"/>
  <c r="G24" i="2"/>
  <c r="H24" i="2"/>
  <c r="P24" i="2"/>
  <c r="E25" i="2"/>
  <c r="F25" i="2"/>
  <c r="G25" i="2"/>
  <c r="H25" i="2"/>
  <c r="P25" i="2"/>
  <c r="E26" i="2"/>
  <c r="F26" i="2"/>
  <c r="G26" i="2"/>
  <c r="H26" i="2"/>
  <c r="P26" i="2"/>
  <c r="E27" i="2"/>
  <c r="F27" i="2"/>
  <c r="G27" i="2"/>
  <c r="H27" i="2"/>
  <c r="P27" i="2"/>
  <c r="E28" i="2"/>
  <c r="F28" i="2"/>
  <c r="G28" i="2"/>
  <c r="J28" i="2"/>
  <c r="P28" i="2"/>
  <c r="E29" i="2"/>
  <c r="F29" i="2"/>
  <c r="G29" i="2"/>
  <c r="H29" i="2"/>
  <c r="P29" i="2"/>
  <c r="E30" i="2"/>
  <c r="F30" i="2"/>
  <c r="P30" i="2"/>
  <c r="E31" i="2"/>
  <c r="F31" i="2"/>
  <c r="G31" i="2"/>
  <c r="H31" i="2"/>
  <c r="O31" i="2"/>
  <c r="P31" i="2"/>
  <c r="E32" i="2"/>
  <c r="F32" i="2"/>
  <c r="O32" i="2"/>
  <c r="P32" i="2"/>
  <c r="E33" i="2"/>
  <c r="F33" i="2"/>
  <c r="P33" i="2"/>
  <c r="E34" i="2"/>
  <c r="F34" i="2"/>
  <c r="P34" i="2"/>
  <c r="E35" i="2"/>
  <c r="F35" i="2"/>
  <c r="P35" i="2"/>
  <c r="E36" i="2"/>
  <c r="F36" i="2"/>
  <c r="P36" i="2"/>
  <c r="E37" i="2"/>
  <c r="F37" i="2"/>
  <c r="O37" i="2"/>
  <c r="G37" i="2"/>
  <c r="J37" i="2"/>
  <c r="P37" i="2"/>
  <c r="E38" i="2"/>
  <c r="F38" i="2"/>
  <c r="P38" i="2"/>
  <c r="E39" i="2"/>
  <c r="F39" i="2"/>
  <c r="G39" i="2"/>
  <c r="J39" i="2"/>
  <c r="P39" i="2"/>
  <c r="E40" i="2"/>
  <c r="F40" i="2"/>
  <c r="G40" i="2"/>
  <c r="J40" i="2"/>
  <c r="P40" i="2"/>
  <c r="E41" i="2"/>
  <c r="F41" i="2"/>
  <c r="P41" i="2"/>
  <c r="E42" i="2"/>
  <c r="F42" i="2"/>
  <c r="P42" i="2"/>
  <c r="E43" i="2"/>
  <c r="F43" i="2"/>
  <c r="P43" i="2"/>
  <c r="E44" i="2"/>
  <c r="F44" i="2"/>
  <c r="G44" i="2"/>
  <c r="M44" i="2"/>
  <c r="P44" i="2"/>
  <c r="E45" i="2"/>
  <c r="F45" i="2"/>
  <c r="G45" i="2"/>
  <c r="O45" i="2"/>
  <c r="J45" i="2"/>
  <c r="P45" i="2"/>
  <c r="E46" i="2"/>
  <c r="F46" i="2"/>
  <c r="P46" i="2"/>
  <c r="E47" i="2"/>
  <c r="F47" i="2"/>
  <c r="G47" i="2"/>
  <c r="M47" i="2"/>
  <c r="P47" i="2"/>
  <c r="E48" i="2"/>
  <c r="F48" i="2"/>
  <c r="G48" i="2"/>
  <c r="M48" i="2"/>
  <c r="P48" i="2"/>
  <c r="E49" i="2"/>
  <c r="F49" i="2"/>
  <c r="P49" i="2"/>
  <c r="E50" i="2"/>
  <c r="F50" i="2"/>
  <c r="G50" i="2"/>
  <c r="M50" i="2"/>
  <c r="P50" i="2"/>
  <c r="E51" i="2"/>
  <c r="F51" i="2"/>
  <c r="P51" i="2"/>
  <c r="E52" i="2"/>
  <c r="F52" i="2"/>
  <c r="G52" i="2"/>
  <c r="J52" i="2"/>
  <c r="P52" i="2"/>
  <c r="E53" i="2"/>
  <c r="F53" i="2"/>
  <c r="P53" i="2"/>
  <c r="E54" i="2"/>
  <c r="F54" i="2"/>
  <c r="P54" i="2"/>
  <c r="E55" i="2"/>
  <c r="F55" i="2"/>
  <c r="P55" i="2"/>
  <c r="E56" i="2"/>
  <c r="F56" i="2"/>
  <c r="G56" i="2"/>
  <c r="J56" i="2"/>
  <c r="P56" i="2"/>
  <c r="E57" i="2"/>
  <c r="F57" i="2"/>
  <c r="P57" i="2"/>
  <c r="E58" i="2"/>
  <c r="F58" i="2"/>
  <c r="G58" i="2"/>
  <c r="L58" i="2"/>
  <c r="P58" i="2"/>
  <c r="E59" i="2"/>
  <c r="F59" i="2"/>
  <c r="G59" i="2"/>
  <c r="J59" i="2"/>
  <c r="P59" i="2"/>
  <c r="E60" i="2"/>
  <c r="F60" i="2"/>
  <c r="G60" i="2"/>
  <c r="J60" i="2"/>
  <c r="P60" i="2"/>
  <c r="E61" i="2"/>
  <c r="F61" i="2"/>
  <c r="P61" i="2"/>
  <c r="E62" i="2"/>
  <c r="F62" i="2"/>
  <c r="O62" i="2"/>
  <c r="P62" i="2"/>
  <c r="E63" i="2"/>
  <c r="F63" i="2"/>
  <c r="G63" i="2"/>
  <c r="J63" i="2"/>
  <c r="P63" i="2"/>
  <c r="E64" i="2"/>
  <c r="F64" i="2"/>
  <c r="P64" i="2"/>
  <c r="E65" i="2"/>
  <c r="F65" i="2"/>
  <c r="P65" i="2"/>
  <c r="E66" i="2"/>
  <c r="F66" i="2"/>
  <c r="O66" i="2"/>
  <c r="P66" i="2"/>
  <c r="E67" i="2"/>
  <c r="F67" i="2"/>
  <c r="G67" i="2"/>
  <c r="J67" i="2"/>
  <c r="P67" i="2"/>
  <c r="E68" i="2"/>
  <c r="F68" i="2"/>
  <c r="G68" i="2"/>
  <c r="J68" i="2"/>
  <c r="P68" i="2"/>
  <c r="E69" i="2"/>
  <c r="F69" i="2"/>
  <c r="G69" i="2"/>
  <c r="J69" i="2"/>
  <c r="P69" i="2"/>
  <c r="E70" i="2"/>
  <c r="F70" i="2"/>
  <c r="P70" i="2"/>
  <c r="E71" i="2"/>
  <c r="F71" i="2"/>
  <c r="G71" i="2"/>
  <c r="M71" i="2"/>
  <c r="P71" i="2"/>
  <c r="E72" i="2"/>
  <c r="F72" i="2"/>
  <c r="G72" i="2"/>
  <c r="J72" i="2"/>
  <c r="P72" i="2"/>
  <c r="E73" i="2"/>
  <c r="F73" i="2"/>
  <c r="P73" i="2"/>
  <c r="E74" i="2"/>
  <c r="F74" i="2"/>
  <c r="G74" i="2"/>
  <c r="K74" i="2"/>
  <c r="P74" i="2"/>
  <c r="E75" i="2"/>
  <c r="F75" i="2"/>
  <c r="G75" i="2"/>
  <c r="K75" i="2"/>
  <c r="P75" i="2"/>
  <c r="E76" i="2"/>
  <c r="F76" i="2"/>
  <c r="G76" i="2"/>
  <c r="J76" i="2"/>
  <c r="O76" i="2"/>
  <c r="P76" i="2"/>
  <c r="E77" i="2"/>
  <c r="F77" i="2"/>
  <c r="P77" i="2"/>
  <c r="E78" i="2"/>
  <c r="F78" i="2"/>
  <c r="P78" i="2"/>
  <c r="P21" i="1"/>
  <c r="P84" i="1"/>
  <c r="P83" i="1"/>
  <c r="P82" i="1"/>
  <c r="P81" i="1"/>
  <c r="P79" i="1"/>
  <c r="C17" i="1"/>
  <c r="P77" i="1"/>
  <c r="P28" i="1"/>
  <c r="P33" i="1"/>
  <c r="P61" i="1"/>
  <c r="P64" i="1"/>
  <c r="P65" i="1"/>
  <c r="P66" i="1"/>
  <c r="P67" i="1"/>
  <c r="P68" i="1"/>
  <c r="P71" i="1"/>
  <c r="P74" i="1"/>
  <c r="P72" i="1"/>
  <c r="P73" i="1"/>
  <c r="F16" i="1"/>
  <c r="F17" i="1" s="1"/>
  <c r="P70" i="1"/>
  <c r="P60" i="1"/>
  <c r="P62" i="1"/>
  <c r="P63" i="1"/>
  <c r="P59" i="1"/>
  <c r="P22" i="1"/>
  <c r="P23" i="1"/>
  <c r="P24" i="1"/>
  <c r="P25" i="1"/>
  <c r="P26" i="1"/>
  <c r="P27" i="1"/>
  <c r="P29" i="1"/>
  <c r="P30" i="1"/>
  <c r="P31" i="1"/>
  <c r="P32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E60" i="5"/>
  <c r="G61" i="2"/>
  <c r="J61" i="2"/>
  <c r="O51" i="2"/>
  <c r="G51" i="2"/>
  <c r="J51" i="2"/>
  <c r="G55" i="2"/>
  <c r="I55" i="2"/>
  <c r="G46" i="2"/>
  <c r="M46" i="2"/>
  <c r="G78" i="2"/>
  <c r="J78" i="2"/>
  <c r="O70" i="2"/>
  <c r="G70" i="2"/>
  <c r="J70" i="2"/>
  <c r="G62" i="2"/>
  <c r="J62" i="2"/>
  <c r="O58" i="2"/>
  <c r="G43" i="2"/>
  <c r="J43" i="2"/>
  <c r="G35" i="2"/>
  <c r="J35" i="2"/>
  <c r="O35" i="2"/>
  <c r="G34" i="2"/>
  <c r="J34" i="2"/>
  <c r="O34" i="2"/>
  <c r="G38" i="2"/>
  <c r="J38" i="2"/>
  <c r="O38" i="2"/>
  <c r="G40" i="1"/>
  <c r="J40" i="1"/>
  <c r="G56" i="1"/>
  <c r="J56" i="1" s="1"/>
  <c r="K73" i="4"/>
  <c r="O69" i="4"/>
  <c r="R69" i="4" s="1"/>
  <c r="T69" i="4" s="1"/>
  <c r="K69" i="4"/>
  <c r="J30" i="4"/>
  <c r="J76" i="4"/>
  <c r="O76" i="4"/>
  <c r="R76" i="4" s="1"/>
  <c r="T76" i="4" s="1"/>
  <c r="O48" i="4"/>
  <c r="R48" i="4" s="1"/>
  <c r="T48" i="4" s="1"/>
  <c r="X10" i="4"/>
  <c r="O33" i="4"/>
  <c r="R33" i="4" s="1"/>
  <c r="T33" i="4" s="1"/>
  <c r="O57" i="4"/>
  <c r="O31" i="4"/>
  <c r="R31" i="4" s="1"/>
  <c r="T31" i="4" s="1"/>
  <c r="O71" i="1"/>
  <c r="O75" i="2"/>
  <c r="O71" i="2"/>
  <c r="G53" i="2"/>
  <c r="I53" i="2"/>
  <c r="O40" i="2"/>
  <c r="G42" i="2"/>
  <c r="J42" i="2"/>
  <c r="J34" i="4"/>
  <c r="J32" i="4"/>
  <c r="J24" i="4"/>
  <c r="J22" i="4"/>
  <c r="O63" i="2"/>
  <c r="O59" i="2"/>
  <c r="O50" i="2"/>
  <c r="J33" i="4"/>
  <c r="O67" i="2"/>
  <c r="G23" i="2"/>
  <c r="H23" i="2"/>
  <c r="O23" i="2"/>
  <c r="O22" i="2"/>
  <c r="G22" i="2"/>
  <c r="H22" i="2"/>
  <c r="J65" i="4"/>
  <c r="J61" i="4"/>
  <c r="R57" i="4"/>
  <c r="T57" i="4" s="1"/>
  <c r="J57" i="4"/>
  <c r="K53" i="4"/>
  <c r="J49" i="4"/>
  <c r="J45" i="4"/>
  <c r="J41" i="4"/>
  <c r="J37" i="4"/>
  <c r="J28" i="4"/>
  <c r="G41" i="2"/>
  <c r="J41" i="2"/>
  <c r="G33" i="2"/>
  <c r="J33" i="2"/>
  <c r="G30" i="2"/>
  <c r="H30" i="2"/>
  <c r="O27" i="2"/>
  <c r="O25" i="2"/>
  <c r="E41" i="5"/>
  <c r="W14" i="2"/>
  <c r="W7" i="2"/>
  <c r="W3" i="2"/>
  <c r="J6" i="4"/>
  <c r="W12" i="2"/>
  <c r="W10" i="2"/>
  <c r="D16" i="2"/>
  <c r="D19" i="2" s="1"/>
  <c r="D15" i="2"/>
  <c r="C19" i="2"/>
  <c r="G77" i="2"/>
  <c r="J77" i="2"/>
  <c r="J68" i="4"/>
  <c r="G62" i="4"/>
  <c r="D16" i="4"/>
  <c r="D19" i="4"/>
  <c r="G78" i="4"/>
  <c r="O42" i="1"/>
  <c r="R42" i="1" s="1"/>
  <c r="T42" i="1" s="1"/>
  <c r="O54" i="1"/>
  <c r="X8" i="1"/>
  <c r="O26" i="1"/>
  <c r="X14" i="1"/>
  <c r="X5" i="1"/>
  <c r="O64" i="1"/>
  <c r="X10" i="1"/>
  <c r="X4" i="1"/>
  <c r="X16" i="1"/>
  <c r="X13" i="1"/>
  <c r="O77" i="2"/>
  <c r="X9" i="1"/>
  <c r="J42" i="1"/>
  <c r="G42" i="4"/>
  <c r="O42" i="4"/>
  <c r="R42" i="4" s="1"/>
  <c r="G74" i="4"/>
  <c r="G54" i="4"/>
  <c r="G65" i="2"/>
  <c r="J65" i="2"/>
  <c r="O65" i="2"/>
  <c r="O57" i="2"/>
  <c r="G57" i="2"/>
  <c r="G70" i="4"/>
  <c r="G67" i="4"/>
  <c r="J44" i="4"/>
  <c r="G73" i="2"/>
  <c r="K73" i="2"/>
  <c r="O73" i="2"/>
  <c r="G54" i="2"/>
  <c r="K54" i="2"/>
  <c r="O54" i="2"/>
  <c r="W4" i="2"/>
  <c r="W9" i="2"/>
  <c r="W8" i="2"/>
  <c r="W17" i="2"/>
  <c r="O44" i="2"/>
  <c r="W11" i="2"/>
  <c r="W13" i="2"/>
  <c r="J46" i="4"/>
  <c r="O69" i="2"/>
  <c r="G58" i="4"/>
  <c r="G26" i="4"/>
  <c r="G66" i="2"/>
  <c r="J66" i="2"/>
  <c r="O72" i="2"/>
  <c r="G49" i="2"/>
  <c r="J49" i="2"/>
  <c r="O49" i="2"/>
  <c r="O41" i="2"/>
  <c r="O39" i="2"/>
  <c r="G36" i="2"/>
  <c r="J36" i="2"/>
  <c r="O36" i="2"/>
  <c r="O33" i="2"/>
  <c r="G72" i="4"/>
  <c r="G64" i="2"/>
  <c r="J64" i="2"/>
  <c r="O64" i="2"/>
  <c r="G50" i="4"/>
  <c r="O56" i="2"/>
  <c r="O47" i="2"/>
  <c r="O48" i="2"/>
  <c r="O68" i="2"/>
  <c r="E15" i="5"/>
  <c r="E33" i="5"/>
  <c r="W2" i="2"/>
  <c r="E24" i="5"/>
  <c r="G32" i="2"/>
  <c r="J32" i="2"/>
  <c r="E39" i="5"/>
  <c r="F47" i="1"/>
  <c r="G47" i="1" s="1"/>
  <c r="J47" i="1" s="1"/>
  <c r="E34" i="5"/>
  <c r="E12" i="5"/>
  <c r="O53" i="2"/>
  <c r="O24" i="2"/>
  <c r="W6" i="2"/>
  <c r="F38" i="1"/>
  <c r="O38" i="1" s="1"/>
  <c r="E26" i="5"/>
  <c r="E27" i="5"/>
  <c r="E40" i="5"/>
  <c r="O66" i="4"/>
  <c r="R66" i="4" s="1"/>
  <c r="T66" i="4" s="1"/>
  <c r="G66" i="4"/>
  <c r="X9" i="4"/>
  <c r="O29" i="2"/>
  <c r="O28" i="2"/>
  <c r="W16" i="2"/>
  <c r="J8" i="4"/>
  <c r="O26" i="2"/>
  <c r="O21" i="2"/>
  <c r="W15" i="2"/>
  <c r="K66" i="4"/>
  <c r="K54" i="4"/>
  <c r="I78" i="4"/>
  <c r="J62" i="4"/>
  <c r="K72" i="4"/>
  <c r="J70" i="4"/>
  <c r="J67" i="4"/>
  <c r="J50" i="4"/>
  <c r="J58" i="4"/>
  <c r="J74" i="4"/>
  <c r="J26" i="4"/>
  <c r="J57" i="2"/>
  <c r="J42" i="4"/>
  <c r="T42" i="4"/>
  <c r="C11" i="4"/>
  <c r="C12" i="2"/>
  <c r="C11" i="2"/>
  <c r="C12" i="4"/>
  <c r="G87" i="1" l="1"/>
  <c r="K87" i="1" s="1"/>
  <c r="O87" i="1"/>
  <c r="R64" i="1"/>
  <c r="T64" i="1" s="1"/>
  <c r="J64" i="1"/>
  <c r="G79" i="1"/>
  <c r="O79" i="1"/>
  <c r="G78" i="1"/>
  <c r="O78" i="1"/>
  <c r="R78" i="1" s="1"/>
  <c r="T78" i="1" s="1"/>
  <c r="G45" i="1"/>
  <c r="J45" i="1" s="1"/>
  <c r="O45" i="1"/>
  <c r="O84" i="1"/>
  <c r="R84" i="1" s="1"/>
  <c r="T84" i="1" s="1"/>
  <c r="G84" i="1"/>
  <c r="J84" i="1" s="1"/>
  <c r="G33" i="1"/>
  <c r="O33" i="1"/>
  <c r="O86" i="1"/>
  <c r="F29" i="1"/>
  <c r="F21" i="1"/>
  <c r="G21" i="1" s="1"/>
  <c r="J21" i="1" s="1"/>
  <c r="E17" i="5"/>
  <c r="E38" i="5"/>
  <c r="E35" i="5"/>
  <c r="E29" i="5"/>
  <c r="O47" i="1"/>
  <c r="R47" i="1" s="1"/>
  <c r="T47" i="1" s="1"/>
  <c r="F24" i="1"/>
  <c r="G24" i="1" s="1"/>
  <c r="J24" i="1" s="1"/>
  <c r="E49" i="5"/>
  <c r="E57" i="5"/>
  <c r="E63" i="5"/>
  <c r="G38" i="1"/>
  <c r="J38" i="1" s="1"/>
  <c r="R79" i="1"/>
  <c r="T79" i="1" s="1"/>
  <c r="K79" i="1"/>
  <c r="J68" i="1"/>
  <c r="O90" i="1"/>
  <c r="R90" i="1" s="1"/>
  <c r="T90" i="1" s="1"/>
  <c r="G90" i="1"/>
  <c r="K90" i="1" s="1"/>
  <c r="G75" i="1"/>
  <c r="K75" i="1" s="1"/>
  <c r="O75" i="1"/>
  <c r="R75" i="1" s="1"/>
  <c r="T75" i="1" s="1"/>
  <c r="K78" i="1"/>
  <c r="G31" i="1"/>
  <c r="J31" i="1" s="1"/>
  <c r="O31" i="1"/>
  <c r="O57" i="1"/>
  <c r="R57" i="1" s="1"/>
  <c r="T57" i="1" s="1"/>
  <c r="G57" i="1"/>
  <c r="J57" i="1" s="1"/>
  <c r="R87" i="1"/>
  <c r="T87" i="1" s="1"/>
  <c r="G72" i="1"/>
  <c r="J72" i="1" s="1"/>
  <c r="O72" i="1"/>
  <c r="R72" i="1" s="1"/>
  <c r="T72" i="1" s="1"/>
  <c r="O41" i="1"/>
  <c r="R41" i="1" s="1"/>
  <c r="T41" i="1" s="1"/>
  <c r="G41" i="1"/>
  <c r="J41" i="1" s="1"/>
  <c r="O82" i="1"/>
  <c r="G82" i="1"/>
  <c r="J71" i="1"/>
  <c r="R71" i="1"/>
  <c r="T71" i="1" s="1"/>
  <c r="J46" i="1"/>
  <c r="G58" i="1"/>
  <c r="K58" i="1" s="1"/>
  <c r="O58" i="1"/>
  <c r="G81" i="1"/>
  <c r="O81" i="1"/>
  <c r="R54" i="1"/>
  <c r="T54" i="1" s="1"/>
  <c r="E67" i="5"/>
  <c r="F50" i="1"/>
  <c r="F37" i="1"/>
  <c r="G37" i="1" s="1"/>
  <c r="J37" i="1" s="1"/>
  <c r="E37" i="5"/>
  <c r="E45" i="5"/>
  <c r="E59" i="5"/>
  <c r="O60" i="1"/>
  <c r="R60" i="1" s="1"/>
  <c r="T60" i="1" s="1"/>
  <c r="O28" i="1"/>
  <c r="R28" i="1" s="1"/>
  <c r="T28" i="1" s="1"/>
  <c r="F43" i="1"/>
  <c r="G43" i="1" s="1"/>
  <c r="J43" i="1" s="1"/>
  <c r="E21" i="5"/>
  <c r="E20" i="5"/>
  <c r="R86" i="1"/>
  <c r="T86" i="1" s="1"/>
  <c r="R26" i="1"/>
  <c r="T26" i="1" s="1"/>
  <c r="F35" i="1"/>
  <c r="G35" i="1" s="1"/>
  <c r="J35" i="1" s="1"/>
  <c r="F23" i="1"/>
  <c r="D16" i="1" s="1"/>
  <c r="D19" i="1" s="1"/>
  <c r="E32" i="5"/>
  <c r="O85" i="1"/>
  <c r="R85" i="1" s="1"/>
  <c r="T85" i="1" s="1"/>
  <c r="O68" i="1"/>
  <c r="R68" i="1" s="1"/>
  <c r="T68" i="1" s="1"/>
  <c r="O46" i="1"/>
  <c r="R46" i="1" s="1"/>
  <c r="T46" i="1" s="1"/>
  <c r="O88" i="1"/>
  <c r="R88" i="1" s="1"/>
  <c r="T88" i="1" s="1"/>
  <c r="R45" i="1"/>
  <c r="T45" i="1" s="1"/>
  <c r="E54" i="5"/>
  <c r="O93" i="1"/>
  <c r="G93" i="1"/>
  <c r="O92" i="1"/>
  <c r="G92" i="1"/>
  <c r="G91" i="1"/>
  <c r="O91" i="1"/>
  <c r="C16" i="4"/>
  <c r="D18" i="4" s="1"/>
  <c r="N47" i="2"/>
  <c r="N63" i="2"/>
  <c r="N66" i="2"/>
  <c r="N69" i="2"/>
  <c r="N33" i="2"/>
  <c r="N51" i="2"/>
  <c r="N77" i="2"/>
  <c r="N34" i="2"/>
  <c r="N67" i="2"/>
  <c r="N28" i="2"/>
  <c r="N65" i="2"/>
  <c r="N55" i="2"/>
  <c r="N59" i="2"/>
  <c r="N64" i="2"/>
  <c r="N35" i="2"/>
  <c r="N61" i="2"/>
  <c r="N70" i="2"/>
  <c r="N53" i="2"/>
  <c r="N78" i="2"/>
  <c r="N52" i="2"/>
  <c r="N68" i="2"/>
  <c r="N62" i="2"/>
  <c r="N39" i="2"/>
  <c r="N56" i="2"/>
  <c r="N60" i="2"/>
  <c r="N74" i="2"/>
  <c r="N57" i="2"/>
  <c r="N75" i="2"/>
  <c r="N45" i="2"/>
  <c r="N73" i="2"/>
  <c r="N44" i="2"/>
  <c r="N72" i="2"/>
  <c r="N42" i="2"/>
  <c r="N43" i="2"/>
  <c r="N38" i="2"/>
  <c r="N36" i="2"/>
  <c r="N32" i="2"/>
  <c r="N49" i="2"/>
  <c r="N48" i="2"/>
  <c r="N37" i="2"/>
  <c r="N76" i="2"/>
  <c r="C15" i="2"/>
  <c r="N41" i="2"/>
  <c r="N71" i="2"/>
  <c r="N46" i="2"/>
  <c r="N50" i="2"/>
  <c r="N40" i="2"/>
  <c r="N58" i="2"/>
  <c r="N54" i="2"/>
  <c r="C16" i="2"/>
  <c r="D18" i="2" s="1"/>
  <c r="N66" i="4"/>
  <c r="N71" i="4"/>
  <c r="N44" i="4"/>
  <c r="N75" i="4"/>
  <c r="N57" i="4"/>
  <c r="N38" i="4"/>
  <c r="N24" i="4"/>
  <c r="N73" i="4"/>
  <c r="N77" i="4"/>
  <c r="N49" i="4"/>
  <c r="N70" i="4"/>
  <c r="N74" i="4"/>
  <c r="N46" i="4"/>
  <c r="N45" i="4"/>
  <c r="N53" i="4"/>
  <c r="N60" i="4"/>
  <c r="N42" i="4"/>
  <c r="N58" i="4"/>
  <c r="N40" i="4"/>
  <c r="N78" i="4"/>
  <c r="N59" i="4"/>
  <c r="N67" i="4"/>
  <c r="N23" i="4"/>
  <c r="N76" i="4"/>
  <c r="N47" i="4"/>
  <c r="N68" i="4"/>
  <c r="N55" i="4"/>
  <c r="N52" i="4"/>
  <c r="N56" i="4"/>
  <c r="N72" i="4"/>
  <c r="N39" i="4"/>
  <c r="N22" i="4"/>
  <c r="N37" i="4"/>
  <c r="N61" i="4"/>
  <c r="N41" i="4"/>
  <c r="N65" i="4"/>
  <c r="N50" i="4"/>
  <c r="N36" i="4"/>
  <c r="N43" i="4"/>
  <c r="N51" i="4"/>
  <c r="C15" i="4"/>
  <c r="N48" i="4"/>
  <c r="N69" i="4"/>
  <c r="N54" i="4"/>
  <c r="N62" i="4"/>
  <c r="N21" i="4"/>
  <c r="N32" i="4"/>
  <c r="N64" i="4"/>
  <c r="N63" i="4"/>
  <c r="O58" i="4"/>
  <c r="R58" i="4" s="1"/>
  <c r="T58" i="4" s="1"/>
  <c r="O71" i="4"/>
  <c r="R71" i="4" s="1"/>
  <c r="T71" i="4" s="1"/>
  <c r="O43" i="4"/>
  <c r="R43" i="4" s="1"/>
  <c r="T43" i="4" s="1"/>
  <c r="O53" i="4"/>
  <c r="R53" i="4" s="1"/>
  <c r="T53" i="4" s="1"/>
  <c r="X8" i="4"/>
  <c r="O64" i="4"/>
  <c r="R64" i="4" s="1"/>
  <c r="T64" i="4" s="1"/>
  <c r="O44" i="4"/>
  <c r="R44" i="4" s="1"/>
  <c r="T44" i="4" s="1"/>
  <c r="X7" i="4"/>
  <c r="O80" i="1"/>
  <c r="R80" i="1" s="1"/>
  <c r="T80" i="1" s="1"/>
  <c r="I5" i="4"/>
  <c r="X11" i="1"/>
  <c r="O53" i="1"/>
  <c r="R53" i="1" s="1"/>
  <c r="T53" i="1" s="1"/>
  <c r="X2" i="1"/>
  <c r="O63" i="1"/>
  <c r="R63" i="1" s="1"/>
  <c r="T63" i="1" s="1"/>
  <c r="X3" i="1"/>
  <c r="O30" i="1"/>
  <c r="R30" i="1" s="1"/>
  <c r="T30" i="1" s="1"/>
  <c r="X17" i="1"/>
  <c r="X7" i="1"/>
  <c r="O78" i="4"/>
  <c r="R78" i="4" s="1"/>
  <c r="T78" i="4" s="1"/>
  <c r="X16" i="4"/>
  <c r="O55" i="4"/>
  <c r="R55" i="4" s="1"/>
  <c r="T55" i="4" s="1"/>
  <c r="O39" i="4"/>
  <c r="R39" i="4" s="1"/>
  <c r="T39" i="4" s="1"/>
  <c r="O77" i="4"/>
  <c r="R77" i="4" s="1"/>
  <c r="T77" i="4" s="1"/>
  <c r="O49" i="4"/>
  <c r="R49" i="4" s="1"/>
  <c r="T49" i="4" s="1"/>
  <c r="X4" i="4"/>
  <c r="O24" i="4"/>
  <c r="R24" i="4" s="1"/>
  <c r="T24" i="4" s="1"/>
  <c r="O43" i="2"/>
  <c r="X13" i="4"/>
  <c r="O67" i="4"/>
  <c r="R67" i="4" s="1"/>
  <c r="T67" i="4" s="1"/>
  <c r="O62" i="1"/>
  <c r="R62" i="1" s="1"/>
  <c r="T62" i="1" s="1"/>
  <c r="O56" i="1"/>
  <c r="R56" i="1" s="1"/>
  <c r="T56" i="1" s="1"/>
  <c r="O34" i="1"/>
  <c r="R34" i="1" s="1"/>
  <c r="T34" i="1" s="1"/>
  <c r="O67" i="1"/>
  <c r="R67" i="1" s="1"/>
  <c r="T67" i="1" s="1"/>
  <c r="O43" i="1"/>
  <c r="R43" i="1" s="1"/>
  <c r="T43" i="1" s="1"/>
  <c r="X12" i="1"/>
  <c r="O77" i="1"/>
  <c r="R77" i="1" s="1"/>
  <c r="T77" i="1" s="1"/>
  <c r="O74" i="1"/>
  <c r="R74" i="1" s="1"/>
  <c r="T74" i="1" s="1"/>
  <c r="X15" i="1"/>
  <c r="O34" i="4"/>
  <c r="R34" i="4" s="1"/>
  <c r="T34" i="4" s="1"/>
  <c r="X15" i="4"/>
  <c r="O51" i="4"/>
  <c r="R51" i="4" s="1"/>
  <c r="T51" i="4" s="1"/>
  <c r="O23" i="4"/>
  <c r="R23" i="4" s="1"/>
  <c r="T23" i="4" s="1"/>
  <c r="O73" i="4"/>
  <c r="R73" i="4" s="1"/>
  <c r="T73" i="4" s="1"/>
  <c r="O45" i="4"/>
  <c r="R45" i="4" s="1"/>
  <c r="T45" i="4" s="1"/>
  <c r="O29" i="4"/>
  <c r="R29" i="4" s="1"/>
  <c r="T29" i="4" s="1"/>
  <c r="I4" i="4"/>
  <c r="O60" i="4"/>
  <c r="R60" i="4" s="1"/>
  <c r="T60" i="4" s="1"/>
  <c r="X11" i="4"/>
  <c r="O78" i="2"/>
  <c r="O52" i="2"/>
  <c r="O72" i="4"/>
  <c r="R72" i="4" s="1"/>
  <c r="T72" i="4" s="1"/>
  <c r="X14" i="4"/>
  <c r="O39" i="1"/>
  <c r="R39" i="1" s="1"/>
  <c r="T39" i="1" s="1"/>
  <c r="O24" i="1"/>
  <c r="R24" i="1" s="1"/>
  <c r="T24" i="1" s="1"/>
  <c r="O44" i="1"/>
  <c r="R44" i="1" s="1"/>
  <c r="T44" i="1" s="1"/>
  <c r="O32" i="1"/>
  <c r="R32" i="1" s="1"/>
  <c r="T32" i="1" s="1"/>
  <c r="X6" i="1"/>
  <c r="O65" i="1"/>
  <c r="R65" i="1" s="1"/>
  <c r="T65" i="1" s="1"/>
  <c r="O49" i="1"/>
  <c r="R49" i="1" s="1"/>
  <c r="T49" i="1" s="1"/>
  <c r="O36" i="1"/>
  <c r="R36" i="1" s="1"/>
  <c r="T36" i="1" s="1"/>
  <c r="O73" i="1"/>
  <c r="R73" i="1" s="1"/>
  <c r="T73" i="1" s="1"/>
  <c r="O63" i="4"/>
  <c r="R63" i="4" s="1"/>
  <c r="T63" i="4" s="1"/>
  <c r="X12" i="4"/>
  <c r="O41" i="4"/>
  <c r="R41" i="4" s="1"/>
  <c r="T41" i="4" s="1"/>
  <c r="I6" i="4"/>
  <c r="O40" i="4"/>
  <c r="R40" i="4" s="1"/>
  <c r="T40" i="4" s="1"/>
  <c r="X5" i="4"/>
  <c r="O27" i="4"/>
  <c r="R27" i="4" s="1"/>
  <c r="T27" i="4" s="1"/>
  <c r="O50" i="4"/>
  <c r="R50" i="4" s="1"/>
  <c r="T50" i="4" s="1"/>
  <c r="O54" i="4"/>
  <c r="R54" i="4" s="1"/>
  <c r="T54" i="4" s="1"/>
  <c r="O62" i="4"/>
  <c r="R62" i="4" s="1"/>
  <c r="T62" i="4" s="1"/>
  <c r="O35" i="4"/>
  <c r="R35" i="4" s="1"/>
  <c r="T35" i="4" s="1"/>
  <c r="X6" i="4"/>
  <c r="O37" i="4"/>
  <c r="R37" i="4" s="1"/>
  <c r="T37" i="4" s="1"/>
  <c r="X17" i="4"/>
  <c r="O36" i="4"/>
  <c r="R36" i="4" s="1"/>
  <c r="T36" i="4" s="1"/>
  <c r="I7" i="4"/>
  <c r="O38" i="4"/>
  <c r="R38" i="4" s="1"/>
  <c r="T38" i="4" s="1"/>
  <c r="O76" i="1"/>
  <c r="R76" i="1" s="1"/>
  <c r="T76" i="1" s="1"/>
  <c r="O26" i="4"/>
  <c r="R26" i="4" s="1"/>
  <c r="T26" i="4" s="1"/>
  <c r="O70" i="4"/>
  <c r="R70" i="4" s="1"/>
  <c r="T70" i="4" s="1"/>
  <c r="O74" i="4"/>
  <c r="R74" i="4" s="1"/>
  <c r="T74" i="4" s="1"/>
  <c r="O40" i="1"/>
  <c r="R40" i="1" s="1"/>
  <c r="T40" i="1" s="1"/>
  <c r="O21" i="1"/>
  <c r="R21" i="1" s="1"/>
  <c r="T21" i="1" s="1"/>
  <c r="O48" i="1"/>
  <c r="R48" i="1" s="1"/>
  <c r="T48" i="1" s="1"/>
  <c r="O70" i="1"/>
  <c r="R70" i="1" s="1"/>
  <c r="T70" i="1" s="1"/>
  <c r="O69" i="1"/>
  <c r="R69" i="1" s="1"/>
  <c r="T69" i="1" s="1"/>
  <c r="O25" i="1"/>
  <c r="R25" i="1" s="1"/>
  <c r="T25" i="1" s="1"/>
  <c r="O55" i="1"/>
  <c r="R55" i="1" s="1"/>
  <c r="T55" i="1" s="1"/>
  <c r="O83" i="1"/>
  <c r="R83" i="1" s="1"/>
  <c r="T83" i="1" s="1"/>
  <c r="O22" i="1"/>
  <c r="R22" i="1" s="1"/>
  <c r="T22" i="1" s="1"/>
  <c r="O52" i="1"/>
  <c r="R52" i="1" s="1"/>
  <c r="T52" i="1" s="1"/>
  <c r="O27" i="1"/>
  <c r="R27" i="1" s="1"/>
  <c r="T27" i="1" s="1"/>
  <c r="O75" i="4"/>
  <c r="R75" i="4" s="1"/>
  <c r="T75" i="4" s="1"/>
  <c r="O47" i="4"/>
  <c r="R47" i="4" s="1"/>
  <c r="T47" i="4" s="1"/>
  <c r="X2" i="4"/>
  <c r="O65" i="4"/>
  <c r="R65" i="4" s="1"/>
  <c r="T65" i="4" s="1"/>
  <c r="O25" i="4"/>
  <c r="R25" i="4" s="1"/>
  <c r="T25" i="4" s="1"/>
  <c r="O68" i="4"/>
  <c r="R68" i="4" s="1"/>
  <c r="T68" i="4" s="1"/>
  <c r="O56" i="4"/>
  <c r="R56" i="4" s="1"/>
  <c r="T56" i="4" s="1"/>
  <c r="O32" i="4"/>
  <c r="R32" i="4" s="1"/>
  <c r="T32" i="4" s="1"/>
  <c r="O46" i="2"/>
  <c r="O74" i="2"/>
  <c r="O42" i="2"/>
  <c r="O30" i="2"/>
  <c r="O22" i="4"/>
  <c r="R22" i="4" s="1"/>
  <c r="T22" i="4" s="1"/>
  <c r="O94" i="1"/>
  <c r="R94" i="1" s="1"/>
  <c r="T94" i="1" s="1"/>
  <c r="O66" i="1"/>
  <c r="R66" i="1" s="1"/>
  <c r="T66" i="1" s="1"/>
  <c r="O37" i="1"/>
  <c r="R37" i="1" s="1"/>
  <c r="T37" i="1" s="1"/>
  <c r="O59" i="1"/>
  <c r="R59" i="1" s="1"/>
  <c r="T59" i="1" s="1"/>
  <c r="O51" i="1"/>
  <c r="R51" i="1" s="1"/>
  <c r="T51" i="1" s="1"/>
  <c r="O61" i="1"/>
  <c r="R61" i="1" s="1"/>
  <c r="T61" i="1" s="1"/>
  <c r="O89" i="1"/>
  <c r="R89" i="1" s="1"/>
  <c r="T89" i="1" s="1"/>
  <c r="D15" i="4"/>
  <c r="C19" i="4" s="1"/>
  <c r="O59" i="4"/>
  <c r="R59" i="4" s="1"/>
  <c r="T59" i="4" s="1"/>
  <c r="I8" i="4"/>
  <c r="O61" i="4"/>
  <c r="R61" i="4" s="1"/>
  <c r="T61" i="4" s="1"/>
  <c r="O21" i="4"/>
  <c r="R21" i="4" s="1"/>
  <c r="T21" i="4" s="1"/>
  <c r="O52" i="4"/>
  <c r="R52" i="4" s="1"/>
  <c r="T52" i="4" s="1"/>
  <c r="O28" i="4"/>
  <c r="R28" i="4" s="1"/>
  <c r="T28" i="4" s="1"/>
  <c r="O61" i="2"/>
  <c r="O60" i="2"/>
  <c r="O30" i="4"/>
  <c r="R30" i="4" s="1"/>
  <c r="T30" i="4" s="1"/>
  <c r="C12" i="1"/>
  <c r="C11" i="1"/>
  <c r="D15" i="1" l="1"/>
  <c r="C19" i="1" s="1"/>
  <c r="O29" i="1"/>
  <c r="G29" i="1"/>
  <c r="J29" i="1" s="1"/>
  <c r="R33" i="1"/>
  <c r="T33" i="1" s="1"/>
  <c r="J33" i="1"/>
  <c r="R38" i="1"/>
  <c r="T38" i="1" s="1"/>
  <c r="O35" i="1"/>
  <c r="R35" i="1" s="1"/>
  <c r="T35" i="1" s="1"/>
  <c r="O23" i="1"/>
  <c r="G23" i="1"/>
  <c r="J23" i="1" s="1"/>
  <c r="R82" i="1"/>
  <c r="T82" i="1" s="1"/>
  <c r="J82" i="1"/>
  <c r="K81" i="1"/>
  <c r="R81" i="1"/>
  <c r="T81" i="1" s="1"/>
  <c r="R58" i="1"/>
  <c r="T58" i="1" s="1"/>
  <c r="R31" i="1"/>
  <c r="T31" i="1" s="1"/>
  <c r="G50" i="1"/>
  <c r="J50" i="1" s="1"/>
  <c r="O50" i="1"/>
  <c r="R50" i="1" s="1"/>
  <c r="T50" i="1" s="1"/>
  <c r="N93" i="1"/>
  <c r="N91" i="1"/>
  <c r="N92" i="1"/>
  <c r="N49" i="1"/>
  <c r="N74" i="1"/>
  <c r="N51" i="1"/>
  <c r="N42" i="1"/>
  <c r="N44" i="1"/>
  <c r="N41" i="1"/>
  <c r="N72" i="1"/>
  <c r="C15" i="1"/>
  <c r="C18" i="1" s="1"/>
  <c r="N71" i="1"/>
  <c r="N57" i="1"/>
  <c r="N73" i="1"/>
  <c r="N90" i="1"/>
  <c r="N70" i="1"/>
  <c r="N83" i="1"/>
  <c r="N32" i="1"/>
  <c r="N50" i="1"/>
  <c r="N53" i="1"/>
  <c r="N69" i="1"/>
  <c r="N46" i="1"/>
  <c r="N78" i="1"/>
  <c r="N33" i="1"/>
  <c r="N35" i="1"/>
  <c r="N81" i="1"/>
  <c r="N66" i="1"/>
  <c r="N48" i="1"/>
  <c r="N34" i="1"/>
  <c r="N84" i="1"/>
  <c r="N85" i="1"/>
  <c r="N52" i="1"/>
  <c r="N37" i="1"/>
  <c r="N61" i="1"/>
  <c r="N82" i="1"/>
  <c r="N79" i="1"/>
  <c r="N39" i="1"/>
  <c r="N28" i="1"/>
  <c r="N64" i="1"/>
  <c r="N94" i="1"/>
  <c r="N88" i="1"/>
  <c r="N65" i="1"/>
  <c r="N45" i="1"/>
  <c r="N36" i="1"/>
  <c r="N54" i="1"/>
  <c r="N40" i="1"/>
  <c r="N56" i="1"/>
  <c r="N87" i="1"/>
  <c r="N67" i="1"/>
  <c r="N62" i="1"/>
  <c r="N58" i="1"/>
  <c r="N60" i="1"/>
  <c r="N55" i="1"/>
  <c r="N59" i="1"/>
  <c r="N89" i="1"/>
  <c r="N80" i="1"/>
  <c r="N76" i="1"/>
  <c r="N43" i="1"/>
  <c r="N68" i="1"/>
  <c r="N47" i="1"/>
  <c r="N38" i="1"/>
  <c r="N77" i="1"/>
  <c r="N86" i="1"/>
  <c r="N75" i="1"/>
  <c r="N63" i="1"/>
  <c r="C16" i="1"/>
  <c r="D18" i="1" s="1"/>
  <c r="R91" i="1"/>
  <c r="T91" i="1" s="1"/>
  <c r="K91" i="1"/>
  <c r="R92" i="1"/>
  <c r="T92" i="1" s="1"/>
  <c r="K92" i="1"/>
  <c r="R93" i="1"/>
  <c r="T93" i="1" s="1"/>
  <c r="K93" i="1"/>
  <c r="C18" i="4"/>
  <c r="F18" i="4"/>
  <c r="F19" i="4" s="1"/>
  <c r="F18" i="2"/>
  <c r="F19" i="2" s="1"/>
  <c r="C18" i="2"/>
  <c r="E14" i="4"/>
  <c r="R29" i="1" l="1"/>
  <c r="T29" i="1" s="1"/>
  <c r="R23" i="1"/>
  <c r="T23" i="1" s="1"/>
  <c r="E14" i="1" s="1"/>
  <c r="F18" i="1"/>
  <c r="F19" i="1" s="1"/>
</calcChain>
</file>

<file path=xl/sharedStrings.xml><?xml version="1.0" encoding="utf-8"?>
<sst xmlns="http://schemas.openxmlformats.org/spreadsheetml/2006/main" count="1013" uniqueCount="339">
  <si>
    <t>IBVS 6244</t>
  </si>
  <si>
    <t>IBVS 6196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</si>
  <si>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</si>
  <si>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</si>
  <si>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</si>
  <si>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</si>
  <si>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</si>
  <si>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</si>
  <si>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</si>
  <si>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</si>
  <si>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</si>
  <si>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</si>
  <si>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</si>
  <si>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</si>
  <si>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</si>
  <si>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</si>
  <si>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</si>
  <si>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</si>
  <si>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</si>
  <si>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</si>
  <si>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</si>
  <si>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</si>
  <si>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</si>
  <si>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</si>
  <si>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</si>
  <si>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IBVS 4711</t>
  </si>
  <si>
    <t>IBVS 5296</t>
  </si>
  <si>
    <t>Krajci</t>
  </si>
  <si>
    <t>IBVS 5017</t>
  </si>
  <si>
    <t>IBVS</t>
  </si>
  <si>
    <t>IBVS 4472</t>
  </si>
  <si>
    <t>H ptg</t>
  </si>
  <si>
    <t>I</t>
  </si>
  <si>
    <t>K pep</t>
  </si>
  <si>
    <t>II</t>
  </si>
  <si>
    <t>K ccd</t>
  </si>
  <si>
    <t>L ccd</t>
  </si>
  <si>
    <t>IBVS 4284</t>
  </si>
  <si>
    <t>pg</t>
  </si>
  <si>
    <t>Nelson</t>
  </si>
  <si>
    <t>F.Agerer BAVM 133</t>
  </si>
  <si>
    <t>S5</t>
  </si>
  <si>
    <t>Misc</t>
  </si>
  <si>
    <t>IBVS 4754</t>
  </si>
  <si>
    <t>IBVS 5502</t>
  </si>
  <si>
    <t>IBVS 5602</t>
  </si>
  <si>
    <t>IBVS 5592</t>
  </si>
  <si>
    <t>EB</t>
  </si>
  <si>
    <t># of data points:</t>
  </si>
  <si>
    <t>IBVS 5731</t>
  </si>
  <si>
    <t>IBVS 5761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</si>
  <si>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</si>
  <si>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</si>
  <si>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</si>
  <si>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</si>
  <si>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</si>
  <si>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</si>
  <si>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5887</t>
  </si>
  <si>
    <t>OEJV 0094</t>
  </si>
  <si>
    <t>IBVS 5945</t>
  </si>
  <si>
    <t>Add cycle</t>
  </si>
  <si>
    <t>Old Cycle</t>
  </si>
  <si>
    <t>PE</t>
  </si>
  <si>
    <t>IBVS 5918</t>
  </si>
  <si>
    <t>IBVS 5959</t>
  </si>
  <si>
    <t>IBVS 5992</t>
  </si>
  <si>
    <t>IBVS 6010</t>
  </si>
  <si>
    <t>OEJV 0142</t>
  </si>
  <si>
    <t>V0878 Her / GSC 03516-00047 / DHK 40</t>
  </si>
  <si>
    <t>IBVS 6092</t>
  </si>
  <si>
    <t>IBVS 6149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</si>
  <si>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</si>
  <si>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</si>
  <si>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</si>
  <si>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</si>
  <si>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</si>
  <si>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</si>
  <si>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vis</t>
  </si>
  <si>
    <t>CCD</t>
  </si>
  <si>
    <t>Generate Instantaneous Elements</t>
  </si>
  <si>
    <t>cycle</t>
  </si>
  <si>
    <t>epoch</t>
  </si>
  <si>
    <t>period</t>
  </si>
  <si>
    <t>date</t>
  </si>
  <si>
    <t>2009-04</t>
  </si>
  <si>
    <t>2011-04</t>
  </si>
  <si>
    <t>2013-04</t>
  </si>
  <si>
    <t>2014-04</t>
  </si>
  <si>
    <t>2016-04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</si>
  <si>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</si>
  <si>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</si>
  <si>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</si>
  <si>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</si>
  <si>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</si>
  <si>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</si>
  <si>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</si>
  <si>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 -0.003 </t>
  </si>
  <si>
    <t>2443759.582 </t>
  </si>
  <si>
    <t> 08.09.1978 01:58 </t>
  </si>
  <si>
    <t> -0.048 </t>
  </si>
  <si>
    <t>P </t>
  </si>
  <si>
    <t> D.B.Williams </t>
  </si>
  <si>
    <t>IBVS 4284 </t>
  </si>
  <si>
    <t>2443777.558 </t>
  </si>
  <si>
    <t> 26.09.1978 01:23 </t>
  </si>
  <si>
    <t> -0.074 </t>
  </si>
  <si>
    <t>2444512.510 </t>
  </si>
  <si>
    <t> 30.09.1980 00:14 </t>
  </si>
  <si>
    <t> -0.032 </t>
  </si>
  <si>
    <t>2444733.813 </t>
  </si>
  <si>
    <t> 09.05.1981 07:30 </t>
  </si>
  <si>
    <t> -0.050 </t>
  </si>
  <si>
    <t>2445161.657 </t>
  </si>
  <si>
    <t> 11.07.1982 03:46 </t>
  </si>
  <si>
    <t> -0.021 </t>
  </si>
  <si>
    <t>2446590.700 </t>
  </si>
  <si>
    <t> 09.06.1986 04:48 </t>
  </si>
  <si>
    <t> -0.029 </t>
  </si>
  <si>
    <t>2446669.598 </t>
  </si>
  <si>
    <t> 27.08.1986 02:21 </t>
  </si>
  <si>
    <t> -0.023 </t>
  </si>
  <si>
    <t>2446757.468 </t>
  </si>
  <si>
    <t> 22.11.1986 23:13 </t>
  </si>
  <si>
    <t> -0.046 </t>
  </si>
  <si>
    <t>2446879.815 </t>
  </si>
  <si>
    <t> 25.03.1987 07:33 </t>
  </si>
  <si>
    <t> -0.007 </t>
  </si>
  <si>
    <t>2447466.464 </t>
  </si>
  <si>
    <t> 31.10.1988 23:08 </t>
  </si>
  <si>
    <t> -0.016 </t>
  </si>
  <si>
    <t>2449637.5821 </t>
  </si>
  <si>
    <t> 12.10.1994 01:58 </t>
  </si>
  <si>
    <t> -0.0076 </t>
  </si>
  <si>
    <t>E </t>
  </si>
  <si>
    <t>?</t>
  </si>
  <si>
    <t> D.Kaiser </t>
  </si>
  <si>
    <t>2449917.6769 </t>
  </si>
  <si>
    <t> 19.07.1995 04:14 </t>
  </si>
  <si>
    <t> -0.0047 </t>
  </si>
  <si>
    <t>2449922.7073 </t>
  </si>
  <si>
    <t> 24.07.1995 04:58 </t>
  </si>
  <si>
    <t> -0.0043 </t>
  </si>
  <si>
    <t> G.Lubcke </t>
  </si>
  <si>
    <t>2449927.7383 </t>
  </si>
  <si>
    <t> 29.07.1995 05:43 </t>
  </si>
  <si>
    <t> -0.0033 </t>
  </si>
  <si>
    <t>2449983.5979 </t>
  </si>
  <si>
    <t> 23.09.1995 02:20 </t>
  </si>
  <si>
    <t>2450001.5979 </t>
  </si>
  <si>
    <t> 11.10.1995 02:20 </t>
  </si>
  <si>
    <t> -0.0054 </t>
  </si>
  <si>
    <t>2450251.5088 </t>
  </si>
  <si>
    <t> 17.06.1996 00:12 </t>
  </si>
  <si>
    <t> -0.0064 </t>
  </si>
  <si>
    <t>B</t>
  </si>
  <si>
    <t> F.Agerer </t>
  </si>
  <si>
    <t>BAVM 99 </t>
  </si>
  <si>
    <t>2450251.5090 </t>
  </si>
  <si>
    <t> -0.0062 </t>
  </si>
  <si>
    <t>B;V</t>
  </si>
  <si>
    <t>2450291.4891 </t>
  </si>
  <si>
    <t> 26.07.1996 23:44 </t>
  </si>
  <si>
    <t> -0.0014 </t>
  </si>
  <si>
    <t>G</t>
  </si>
  <si>
    <t>2450291.4924 </t>
  </si>
  <si>
    <t> 26.07.1996 23:49 </t>
  </si>
  <si>
    <t> 0.0019 </t>
  </si>
  <si>
    <t>2450573.4298 </t>
  </si>
  <si>
    <t> 04.05.1997 22:18 </t>
  </si>
  <si>
    <t> -0.0059 </t>
  </si>
  <si>
    <t>BAVM 117 </t>
  </si>
  <si>
    <t>2451323.433 </t>
  </si>
  <si>
    <t> 24.05.1999 22:23 </t>
  </si>
  <si>
    <t>BAVM 133 </t>
  </si>
  <si>
    <t>2451323.438 </t>
  </si>
  <si>
    <t> 24.05.1999 22:30 </t>
  </si>
  <si>
    <t> 0.002 </t>
  </si>
  <si>
    <t>2451338.7938 </t>
  </si>
  <si>
    <t> 09.06.1999 07:03 </t>
  </si>
  <si>
    <t> 0.0029 </t>
  </si>
  <si>
    <t>R</t>
  </si>
  <si>
    <t> Bloomer&amp;Ngwele </t>
  </si>
  <si>
    <t>IBVS 4754 </t>
  </si>
  <si>
    <t>2451386.4421 </t>
  </si>
  <si>
    <t> 26.07.1999 22:36 </t>
  </si>
  <si>
    <t> -0.0015 </t>
  </si>
  <si>
    <t>2451386.4482 </t>
  </si>
  <si>
    <t> 26.07.1999 22:45 </t>
  </si>
  <si>
    <t> 0.0046 </t>
  </si>
  <si>
    <t>2452118.4404 </t>
  </si>
  <si>
    <t> 27.07.2001 22:34 </t>
  </si>
  <si>
    <t> -0.0016 </t>
  </si>
  <si>
    <t>BAVM 152 </t>
  </si>
  <si>
    <t>2452743.7486 </t>
  </si>
  <si>
    <t> 14.04.2003 05:57 </t>
  </si>
  <si>
    <t> -0.0026 </t>
  </si>
  <si>
    <t> S.Dvorak </t>
  </si>
  <si>
    <t>IBVS 5502 </t>
  </si>
  <si>
    <t>2452859.1761 </t>
  </si>
  <si>
    <t> 07.08.2003 16:13 </t>
  </si>
  <si>
    <t> -0.0005 </t>
  </si>
  <si>
    <t> T.Krajci </t>
  </si>
  <si>
    <t>IBVS 5592 </t>
  </si>
  <si>
    <t>2453088.9686 </t>
  </si>
  <si>
    <t> 24.03.2004 11:14 </t>
  </si>
  <si>
    <t> 0.0001 </t>
  </si>
  <si>
    <t> R.Nelson </t>
  </si>
  <si>
    <t>IBVS 5602 </t>
  </si>
  <si>
    <t>2453115.4406 </t>
  </si>
  <si>
    <t> 19.04.2004 22:34 </t>
  </si>
  <si>
    <t> -0.0017 </t>
  </si>
  <si>
    <t>2453932.4204 </t>
  </si>
  <si>
    <t> 15.07.2006 22:05 </t>
  </si>
  <si>
    <t> -0.0009 </t>
  </si>
  <si>
    <t>C </t>
  </si>
  <si>
    <t>o</t>
  </si>
  <si>
    <t> H.Jungbluth </t>
  </si>
  <si>
    <t>BAVM 178 </t>
  </si>
  <si>
    <t>2453941.4214 </t>
  </si>
  <si>
    <t> 24.07.2006 22:06 </t>
  </si>
  <si>
    <t>BAVM 183 </t>
  </si>
  <si>
    <t>2454628.4213 </t>
  </si>
  <si>
    <t> 10.06.2008 22:06 </t>
  </si>
  <si>
    <t> 0.0059 </t>
  </si>
  <si>
    <t> R.Ehrenberger </t>
  </si>
  <si>
    <t>OEJV 0094 </t>
  </si>
  <si>
    <t>2454669.4497 </t>
  </si>
  <si>
    <t> 21.07.2008 22:47 </t>
  </si>
  <si>
    <t>m</t>
  </si>
  <si>
    <t> G.Aysan &amp; G.Erdogan </t>
  </si>
  <si>
    <t>IBVS 5887 </t>
  </si>
  <si>
    <t>2454683.4818 </t>
  </si>
  <si>
    <t> 04.08.2008 23:33 </t>
  </si>
  <si>
    <t> 0.0011 </t>
  </si>
  <si>
    <t> T.Çakir &amp; P.Oruç </t>
  </si>
  <si>
    <t>2454701.4879 </t>
  </si>
  <si>
    <t> 22.08.2008 23:42 </t>
  </si>
  <si>
    <t> 0.0051 </t>
  </si>
  <si>
    <t> E.Civelek &amp; Z.Ay </t>
  </si>
  <si>
    <t>2454928.3621 </t>
  </si>
  <si>
    <t> 06.04.2009 20:41 </t>
  </si>
  <si>
    <t> U.Schmidt </t>
  </si>
  <si>
    <t>BAVM 209 </t>
  </si>
  <si>
    <t>2454932.5981 </t>
  </si>
  <si>
    <t> 11.04.2009 02:21 </t>
  </si>
  <si>
    <t> -0.0003 </t>
  </si>
  <si>
    <t>-I</t>
  </si>
  <si>
    <t> P.Frank </t>
  </si>
  <si>
    <t>2454933.3945 </t>
  </si>
  <si>
    <t> 11.04.2009 21:28 </t>
  </si>
  <si>
    <t>4595.5</t>
  </si>
  <si>
    <t>2454971.5224 </t>
  </si>
  <si>
    <t> 20.05.2009 00:32 </t>
  </si>
  <si>
    <t>4667.5</t>
  </si>
  <si>
    <t> 0.0076 </t>
  </si>
  <si>
    <t>2455045.3760 </t>
  </si>
  <si>
    <t> 01.08.2009 21:01 </t>
  </si>
  <si>
    <t>4807</t>
  </si>
  <si>
    <t> -0.0004 </t>
  </si>
  <si>
    <t>-U;-I</t>
  </si>
  <si>
    <t> M.Rätz &amp; K.Rätz </t>
  </si>
  <si>
    <t>BAVM 214 </t>
  </si>
  <si>
    <t>2455275.1686 </t>
  </si>
  <si>
    <t> 19.03.2010 16:02 </t>
  </si>
  <si>
    <t>5241</t>
  </si>
  <si>
    <t> 0.0003 </t>
  </si>
  <si>
    <t>Rc</t>
  </si>
  <si>
    <t> K.Shiokawa </t>
  </si>
  <si>
    <t>VSB 51 </t>
  </si>
  <si>
    <t>2455321.7629 </t>
  </si>
  <si>
    <t> 05.05.2010 06:18 </t>
  </si>
  <si>
    <t>5329</t>
  </si>
  <si>
    <t> 0.0008 </t>
  </si>
  <si>
    <t> R.Diethelm </t>
  </si>
  <si>
    <t>IBVS 5945 </t>
  </si>
  <si>
    <t>2455396.4184 </t>
  </si>
  <si>
    <t> 18.07.2010 22:02 </t>
  </si>
  <si>
    <t>5470</t>
  </si>
  <si>
    <t> 0.0004 </t>
  </si>
  <si>
    <t>2455662.4798 </t>
  </si>
  <si>
    <t> 10.04.2011 23:30 </t>
  </si>
  <si>
    <t>5972.5</t>
  </si>
  <si>
    <t> 0.0009 </t>
  </si>
  <si>
    <t>BAVM 220 </t>
  </si>
  <si>
    <t>2455695.567 </t>
  </si>
  <si>
    <t> 14.05.2011 01:36 </t>
  </si>
  <si>
    <t>6035</t>
  </si>
  <si>
    <t> -0.004 </t>
  </si>
  <si>
    <t> A.Paschke </t>
  </si>
  <si>
    <t>OEJV 0142 </t>
  </si>
  <si>
    <t>2455725.7476 </t>
  </si>
  <si>
    <t> 13.06.2011 05:56 </t>
  </si>
  <si>
    <t>6092</t>
  </si>
  <si>
    <t> -0.0034 </t>
  </si>
  <si>
    <t>IBVS 5992 </t>
  </si>
  <si>
    <t>2456077.3202 </t>
  </si>
  <si>
    <t> 29.05.2012 19:41 </t>
  </si>
  <si>
    <t>6756</t>
  </si>
  <si>
    <t> -0.0018 </t>
  </si>
  <si>
    <t> A.Liakos et al. </t>
  </si>
  <si>
    <t>IBVS 6095 </t>
  </si>
  <si>
    <t>2456082.3525 </t>
  </si>
  <si>
    <t> 03.06.2012 20:27 </t>
  </si>
  <si>
    <t>6765.5</t>
  </si>
  <si>
    <t>2456398.975 </t>
  </si>
  <si>
    <t> 16.04.2013 11:24 </t>
  </si>
  <si>
    <t>7363.5</t>
  </si>
  <si>
    <t>IBVS 6092 </t>
  </si>
  <si>
    <t>2456416.1822 </t>
  </si>
  <si>
    <t> 03.05.2013 16:22 </t>
  </si>
  <si>
    <t>7396</t>
  </si>
  <si>
    <t> -0.0035 </t>
  </si>
  <si>
    <t>VSB 56 </t>
  </si>
  <si>
    <t>2456418.8298 </t>
  </si>
  <si>
    <t> 06.05.2013 07:54 </t>
  </si>
  <si>
    <t>7401</t>
  </si>
  <si>
    <t> -0.0032 </t>
  </si>
  <si>
    <t>2456422.8038 </t>
  </si>
  <si>
    <t> 10.05.2013 07:17 </t>
  </si>
  <si>
    <t>7408.5</t>
  </si>
  <si>
    <t>2456750.5524 </t>
  </si>
  <si>
    <t> 03.04.2014 01:15 </t>
  </si>
  <si>
    <t>8027.5</t>
  </si>
  <si>
    <t> 0.0037 </t>
  </si>
  <si>
    <t>BAVM 238 </t>
  </si>
  <si>
    <t>2456799.5203 </t>
  </si>
  <si>
    <t> 22.05.2014 00:29 </t>
  </si>
  <si>
    <t>8120</t>
  </si>
  <si>
    <t> -0.0048 </t>
  </si>
  <si>
    <t>2456808.5199 </t>
  </si>
  <si>
    <t> 31.05.2014 00:28 </t>
  </si>
  <si>
    <t>8137</t>
  </si>
  <si>
    <t> -0.0063 </t>
  </si>
  <si>
    <t>JAVSO..45..215</t>
  </si>
  <si>
    <t>RHN 2021</t>
  </si>
  <si>
    <t>IBVS 6262</t>
  </si>
  <si>
    <t>as of 2021-05-29</t>
  </si>
  <si>
    <t>JBAV, 55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</si>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</sst>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_);\(&quot;$&quot;#,##0\)"/>
    <numFmt numFmtId="172" formatCode="0.0000"/>
    <numFmt numFmtId="173" formatCode="0.00000"/>
    <numFmt numFmtId="176" formatCode="0.00000000"/>
  </numFmts>
  <fonts count="53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 Unicode MS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6"/>
      <color indexed="12"/>
      <name val="Arial"/>
      <family val="2"/>
    </font>
    <font>
      <sz val="10"/>
      <color indexed="12"/>
      <name val="Arial"/>
      <family val="2"/>
    </font>
    <font>
      <sz val="10"/>
      <color indexed="12"/>
      <name val="Arial Unicode MS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34" fillId="3" borderId="0" applyNumberFormat="0" applyBorder="0" applyAlignment="0" applyProtection="0"/>
    <xf numFmtId="0" fontId="35" fillId="20" borderId="1" applyNumberFormat="0" applyAlignment="0" applyProtection="0"/>
    <xf numFmtId="0" fontId="36" fillId="21" borderId="2" applyNumberFormat="0" applyAlignment="0" applyProtection="0"/>
    <xf numFmtId="3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2" fontId="46" fillId="0" borderId="0" applyFont="0" applyFill="0" applyBorder="0" applyAlignment="0" applyProtection="0"/>
    <xf numFmtId="0" fontId="3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9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40" fillId="7" borderId="1" applyNumberFormat="0" applyAlignment="0" applyProtection="0"/>
    <xf numFmtId="0" fontId="41" fillId="0" borderId="4" applyNumberFormat="0" applyFill="0" applyAlignment="0" applyProtection="0"/>
    <xf numFmtId="0" fontId="42" fillId="22" borderId="0" applyNumberFormat="0" applyBorder="0" applyAlignment="0" applyProtection="0"/>
    <xf numFmtId="0" fontId="6" fillId="0" borderId="0"/>
    <xf numFmtId="0" fontId="15" fillId="23" borderId="5" applyNumberFormat="0" applyFont="0" applyAlignment="0" applyProtection="0"/>
    <xf numFmtId="0" fontId="43" fillId="20" borderId="6" applyNumberFormat="0" applyAlignment="0" applyProtection="0"/>
    <xf numFmtId="0" fontId="44" fillId="0" borderId="0" applyNumberFormat="0" applyFill="0" applyBorder="0" applyAlignment="0" applyProtection="0"/>
    <xf numFmtId="0" fontId="46" fillId="0" borderId="7" applyNumberFormat="0" applyFont="0" applyFill="0" applyAlignment="0" applyProtection="0"/>
    <xf numFmtId="0" fontId="45" fillId="0" borderId="0" applyNumberFormat="0" applyFill="0" applyBorder="0" applyAlignment="0" applyProtection="0"/>
  </cellStyleXfs>
  <cellXfs count="133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72" fontId="0" fillId="0" borderId="0" xfId="0" applyNumberFormat="1" applyAlignment="1"/>
    <xf numFmtId="2" fontId="0" fillId="0" borderId="0" xfId="0" applyNumberFormat="1" applyAlignment="1"/>
    <xf numFmtId="22" fontId="0" fillId="0" borderId="0" xfId="0" applyNumberFormat="1" applyAlignment="1"/>
    <xf numFmtId="14" fontId="0" fillId="0" borderId="0" xfId="0" applyNumberFormat="1" applyAlignment="1"/>
    <xf numFmtId="176" fontId="0" fillId="0" borderId="0" xfId="0" applyNumberFormat="1" applyAlignmen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/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172" fontId="15" fillId="0" borderId="0" xfId="0" applyNumberFormat="1" applyFont="1" applyAlignment="1"/>
    <xf numFmtId="0" fontId="16" fillId="0" borderId="0" xfId="0" applyFont="1">
      <alignment vertical="top"/>
    </xf>
    <xf numFmtId="0" fontId="17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4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8" fillId="0" borderId="0" xfId="0" applyFont="1" applyAlignment="1">
      <alignment vertical="top"/>
    </xf>
    <xf numFmtId="0" fontId="17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left" vertical="center"/>
    </xf>
    <xf numFmtId="172" fontId="15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vertical="center"/>
    </xf>
    <xf numFmtId="172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22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72" fontId="9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172" fontId="11" fillId="0" borderId="0" xfId="0" applyNumberFormat="1" applyFont="1" applyAlignment="1">
      <alignment horizontal="left" vertical="center"/>
    </xf>
    <xf numFmtId="172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172" fontId="5" fillId="0" borderId="0" xfId="0" applyNumberFormat="1" applyFont="1" applyAlignment="1">
      <alignment vertical="center"/>
    </xf>
    <xf numFmtId="0" fontId="11" fillId="0" borderId="0" xfId="0" applyFont="1" applyAlignment="1"/>
    <xf numFmtId="172" fontId="5" fillId="0" borderId="0" xfId="0" applyNumberFormat="1" applyFont="1" applyAlignment="1"/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center" wrapText="1"/>
    </xf>
    <xf numFmtId="0" fontId="0" fillId="0" borderId="11" xfId="0" applyBorder="1" applyAlignment="1"/>
    <xf numFmtId="0" fontId="0" fillId="0" borderId="12" xfId="0" applyBorder="1" applyAlignment="1"/>
    <xf numFmtId="11" fontId="0" fillId="0" borderId="0" xfId="0" applyNumberFormat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15" fillId="0" borderId="0" xfId="0" applyFont="1" applyAlignment="1"/>
    <xf numFmtId="0" fontId="16" fillId="0" borderId="8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23" fillId="0" borderId="8" xfId="0" applyFont="1" applyFill="1" applyBorder="1" applyAlignment="1">
      <alignment horizontal="center"/>
    </xf>
    <xf numFmtId="0" fontId="18" fillId="0" borderId="0" xfId="0" applyFont="1" applyAlignment="1"/>
    <xf numFmtId="0" fontId="24" fillId="0" borderId="0" xfId="0" applyFont="1" applyAlignment="1"/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/>
    <xf numFmtId="0" fontId="4" fillId="0" borderId="8" xfId="0" applyNumberFormat="1" applyFont="1" applyBorder="1" applyAlignment="1">
      <alignment horizontal="center"/>
    </xf>
    <xf numFmtId="0" fontId="4" fillId="0" borderId="8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top"/>
    </xf>
    <xf numFmtId="0" fontId="20" fillId="0" borderId="8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8" fillId="0" borderId="0" xfId="0" applyFont="1" applyAlignment="1"/>
    <xf numFmtId="172" fontId="0" fillId="0" borderId="8" xfId="0" applyNumberFormat="1" applyBorder="1" applyAlignment="1">
      <alignment horizontal="center"/>
    </xf>
    <xf numFmtId="172" fontId="0" fillId="0" borderId="0" xfId="0" quotePrefix="1" applyNumberFormat="1" applyAlignment="1"/>
    <xf numFmtId="0" fontId="0" fillId="0" borderId="0" xfId="0" quotePrefix="1" applyAlignment="1"/>
    <xf numFmtId="0" fontId="2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30" fillId="0" borderId="0" xfId="38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>
      <alignment vertical="top"/>
    </xf>
    <xf numFmtId="0" fontId="0" fillId="0" borderId="0" xfId="0" quotePrefix="1">
      <alignment vertical="top"/>
    </xf>
    <xf numFmtId="0" fontId="5" fillId="24" borderId="24" xfId="0" applyFont="1" applyFill="1" applyBorder="1" applyAlignment="1">
      <alignment horizontal="left" vertical="top" wrapText="1" indent="1"/>
    </xf>
    <xf numFmtId="0" fontId="5" fillId="24" borderId="24" xfId="0" applyFont="1" applyFill="1" applyBorder="1" applyAlignment="1">
      <alignment horizontal="center" vertical="top" wrapText="1"/>
    </xf>
    <xf numFmtId="0" fontId="5" fillId="24" borderId="24" xfId="0" applyFont="1" applyFill="1" applyBorder="1" applyAlignment="1">
      <alignment horizontal="right" vertical="top" wrapText="1"/>
    </xf>
    <xf numFmtId="0" fontId="30" fillId="24" borderId="24" xfId="38" applyFill="1" applyBorder="1" applyAlignment="1" applyProtection="1">
      <alignment horizontal="right" vertical="top" wrapText="1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172" fontId="31" fillId="0" borderId="0" xfId="0" applyNumberFormat="1" applyFont="1" applyAlignment="1">
      <alignment vertical="center"/>
    </xf>
    <xf numFmtId="0" fontId="47" fillId="0" borderId="0" xfId="0" applyFont="1" applyAlignment="1">
      <alignment horizontal="left" wrapText="1"/>
    </xf>
    <xf numFmtId="0" fontId="47" fillId="0" borderId="0" xfId="0" applyFont="1" applyAlignment="1">
      <alignment horizontal="center" wrapText="1"/>
    </xf>
    <xf numFmtId="2" fontId="47" fillId="0" borderId="0" xfId="0" applyNumberFormat="1" applyFont="1" applyAlignment="1">
      <alignment vertical="center"/>
    </xf>
    <xf numFmtId="0" fontId="47" fillId="0" borderId="0" xfId="42" applyFont="1" applyAlignment="1">
      <alignment wrapText="1"/>
    </xf>
    <xf numFmtId="0" fontId="47" fillId="0" borderId="0" xfId="42" applyFont="1" applyAlignment="1">
      <alignment horizontal="center" wrapText="1"/>
    </xf>
    <xf numFmtId="0" fontId="47" fillId="0" borderId="0" xfId="42" applyFont="1" applyAlignment="1">
      <alignment horizontal="left" wrapText="1"/>
    </xf>
    <xf numFmtId="0" fontId="47" fillId="0" borderId="0" xfId="0" applyFont="1" applyAlignment="1">
      <alignment horizontal="center" vertical="center"/>
    </xf>
    <xf numFmtId="172" fontId="47" fillId="0" borderId="0" xfId="0" applyNumberFormat="1" applyFont="1" applyAlignment="1">
      <alignment horizontal="left" vertical="center"/>
    </xf>
    <xf numFmtId="0" fontId="48" fillId="0" borderId="0" xfId="0" applyFont="1" applyAlignment="1">
      <alignment vertical="center"/>
    </xf>
    <xf numFmtId="0" fontId="49" fillId="0" borderId="0" xfId="42" applyFont="1" applyAlignment="1">
      <alignment horizontal="left" vertical="center"/>
    </xf>
    <xf numFmtId="0" fontId="49" fillId="0" borderId="0" xfId="42" applyFont="1" applyAlignment="1">
      <alignment horizontal="center" vertical="center"/>
    </xf>
    <xf numFmtId="0" fontId="49" fillId="0" borderId="0" xfId="42" applyFont="1" applyAlignment="1">
      <alignment horizontal="left"/>
    </xf>
    <xf numFmtId="0" fontId="50" fillId="0" borderId="0" xfId="42" applyFont="1" applyAlignment="1">
      <alignment horizontal="left"/>
    </xf>
    <xf numFmtId="0" fontId="50" fillId="0" borderId="0" xfId="42" applyFont="1" applyAlignment="1">
      <alignment horizontal="left" wrapText="1"/>
    </xf>
    <xf numFmtId="172" fontId="13" fillId="0" borderId="0" xfId="0" applyNumberFormat="1" applyFont="1" applyAlignment="1">
      <alignment horizontal="left" vertical="center"/>
    </xf>
    <xf numFmtId="0" fontId="51" fillId="0" borderId="0" xfId="0" applyFont="1" applyAlignment="1"/>
    <xf numFmtId="0" fontId="52" fillId="0" borderId="0" xfId="0" applyFont="1" applyAlignment="1">
      <alignment vertical="center" wrapText="1"/>
    </xf>
    <xf numFmtId="0" fontId="52" fillId="0" borderId="0" xfId="0" applyFont="1" applyAlignment="1">
      <alignment horizontal="center" vertical="center" wrapText="1"/>
    </xf>
    <xf numFmtId="173" fontId="52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V878 Her - O-C Diagr.</a:t>
            </a:r>
          </a:p>
        </c:rich>
      </c:tx>
      <c:layout>
        <c:manualLayout>
          <c:xMode val="edge"/>
          <c:yMode val="edge"/>
          <c:x val="0.3627291347317026"/>
          <c:y val="1.5479876160990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05902033315272E-2"/>
          <c:y val="0.13312693498452013"/>
          <c:w val="0.87021701316248079"/>
          <c:h val="0.6842105263157894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-17186</c:v>
                </c:pt>
                <c:pt idx="1">
                  <c:v>-17152</c:v>
                </c:pt>
                <c:pt idx="2">
                  <c:v>-15764</c:v>
                </c:pt>
                <c:pt idx="3">
                  <c:v>-15346</c:v>
                </c:pt>
                <c:pt idx="4">
                  <c:v>-14538</c:v>
                </c:pt>
                <c:pt idx="5">
                  <c:v>-11839</c:v>
                </c:pt>
                <c:pt idx="6">
                  <c:v>-11690</c:v>
                </c:pt>
                <c:pt idx="7">
                  <c:v>-11690</c:v>
                </c:pt>
                <c:pt idx="8">
                  <c:v>-11524</c:v>
                </c:pt>
                <c:pt idx="9">
                  <c:v>-11293</c:v>
                </c:pt>
                <c:pt idx="10">
                  <c:v>-10185</c:v>
                </c:pt>
                <c:pt idx="11">
                  <c:v>-6084.5</c:v>
                </c:pt>
                <c:pt idx="12">
                  <c:v>-6084.5</c:v>
                </c:pt>
                <c:pt idx="13">
                  <c:v>-5555.5</c:v>
                </c:pt>
                <c:pt idx="14">
                  <c:v>-5546</c:v>
                </c:pt>
                <c:pt idx="15">
                  <c:v>-5536.5</c:v>
                </c:pt>
                <c:pt idx="16">
                  <c:v>-5431</c:v>
                </c:pt>
                <c:pt idx="17">
                  <c:v>-5397</c:v>
                </c:pt>
                <c:pt idx="18">
                  <c:v>-4925</c:v>
                </c:pt>
                <c:pt idx="19">
                  <c:v>-4925</c:v>
                </c:pt>
                <c:pt idx="20">
                  <c:v>-4849.5</c:v>
                </c:pt>
                <c:pt idx="21">
                  <c:v>-4849.5</c:v>
                </c:pt>
                <c:pt idx="22">
                  <c:v>-4317</c:v>
                </c:pt>
                <c:pt idx="23">
                  <c:v>-2900.5</c:v>
                </c:pt>
                <c:pt idx="24">
                  <c:v>-2900.5</c:v>
                </c:pt>
                <c:pt idx="25">
                  <c:v>-2900.5</c:v>
                </c:pt>
                <c:pt idx="26">
                  <c:v>-2871.5</c:v>
                </c:pt>
                <c:pt idx="27">
                  <c:v>-2781.5</c:v>
                </c:pt>
                <c:pt idx="28">
                  <c:v>-2781.5</c:v>
                </c:pt>
                <c:pt idx="29">
                  <c:v>-2781.5</c:v>
                </c:pt>
                <c:pt idx="30">
                  <c:v>-1399</c:v>
                </c:pt>
                <c:pt idx="31">
                  <c:v>-218</c:v>
                </c:pt>
                <c:pt idx="32">
                  <c:v>0</c:v>
                </c:pt>
                <c:pt idx="33">
                  <c:v>434</c:v>
                </c:pt>
                <c:pt idx="34">
                  <c:v>484</c:v>
                </c:pt>
                <c:pt idx="35">
                  <c:v>2027</c:v>
                </c:pt>
                <c:pt idx="36">
                  <c:v>2044</c:v>
                </c:pt>
                <c:pt idx="37">
                  <c:v>3341.5</c:v>
                </c:pt>
                <c:pt idx="38">
                  <c:v>3341.5</c:v>
                </c:pt>
                <c:pt idx="39">
                  <c:v>3419</c:v>
                </c:pt>
                <c:pt idx="40">
                  <c:v>3419</c:v>
                </c:pt>
                <c:pt idx="41">
                  <c:v>3445.5</c:v>
                </c:pt>
                <c:pt idx="42">
                  <c:v>3479.5</c:v>
                </c:pt>
                <c:pt idx="43">
                  <c:v>3908</c:v>
                </c:pt>
                <c:pt idx="44">
                  <c:v>3916</c:v>
                </c:pt>
                <c:pt idx="45">
                  <c:v>3917.5</c:v>
                </c:pt>
                <c:pt idx="46">
                  <c:v>3989.5</c:v>
                </c:pt>
                <c:pt idx="47">
                  <c:v>4129</c:v>
                </c:pt>
                <c:pt idx="48">
                  <c:v>4563</c:v>
                </c:pt>
                <c:pt idx="49">
                  <c:v>4651</c:v>
                </c:pt>
                <c:pt idx="50">
                  <c:v>4792</c:v>
                </c:pt>
                <c:pt idx="51">
                  <c:v>5294.5</c:v>
                </c:pt>
                <c:pt idx="52">
                  <c:v>5357</c:v>
                </c:pt>
                <c:pt idx="53">
                  <c:v>5414</c:v>
                </c:pt>
                <c:pt idx="54">
                  <c:v>6078</c:v>
                </c:pt>
                <c:pt idx="55">
                  <c:v>6087.5</c:v>
                </c:pt>
                <c:pt idx="56">
                  <c:v>6685.5</c:v>
                </c:pt>
                <c:pt idx="57">
                  <c:v>6718</c:v>
                </c:pt>
                <c:pt idx="58">
                  <c:v>6723</c:v>
                </c:pt>
                <c:pt idx="59">
                  <c:v>6730.5</c:v>
                </c:pt>
                <c:pt idx="60">
                  <c:v>6730.5</c:v>
                </c:pt>
                <c:pt idx="61">
                  <c:v>7349.5</c:v>
                </c:pt>
                <c:pt idx="62">
                  <c:v>7442</c:v>
                </c:pt>
                <c:pt idx="63">
                  <c:v>7459</c:v>
                </c:pt>
                <c:pt idx="64">
                  <c:v>8069</c:v>
                </c:pt>
                <c:pt idx="65">
                  <c:v>8080.5</c:v>
                </c:pt>
                <c:pt idx="66">
                  <c:v>8764</c:v>
                </c:pt>
                <c:pt idx="67">
                  <c:v>9436.5</c:v>
                </c:pt>
                <c:pt idx="68">
                  <c:v>9550</c:v>
                </c:pt>
                <c:pt idx="69">
                  <c:v>10175.5</c:v>
                </c:pt>
                <c:pt idx="70">
                  <c:v>12205</c:v>
                </c:pt>
                <c:pt idx="71">
                  <c:v>12222</c:v>
                </c:pt>
                <c:pt idx="72">
                  <c:v>12222</c:v>
                </c:pt>
                <c:pt idx="73">
                  <c:v>12285</c:v>
                </c:pt>
              </c:numCache>
            </c:numRef>
          </c:xVal>
          <c:yVal>
            <c:numRef>
              <c:f>Active!$H$21:$H$991</c:f>
              <c:numCache>
                <c:formatCode>0.0000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7E-453B-B014-DA13FE304FC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Active!$D$21:$D$939</c:f>
                <c:numCache>
                  <c:formatCode>General</c:formatCode>
                  <c:ptCount val="919"/>
                  <c:pt idx="7">
                    <c:v>0</c:v>
                  </c:pt>
                  <c:pt idx="11">
                    <c:v>8.9999999999999998E-4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1.4E-3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4">
                    <c:v>2E-3</c:v>
                  </c:pt>
                  <c:pt idx="28">
                    <c:v>4.0000000000000001E-3</c:v>
                  </c:pt>
                  <c:pt idx="30">
                    <c:v>2E-3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8.9999999999999998E-4</c:v>
                  </c:pt>
                  <c:pt idx="36">
                    <c:v>1.9E-3</c:v>
                  </c:pt>
                  <c:pt idx="37">
                    <c:v>0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1.5E-3</c:v>
                  </c:pt>
                  <c:pt idx="44">
                    <c:v>2.0000000000000001E-4</c:v>
                  </c:pt>
                  <c:pt idx="45">
                    <c:v>1E-3</c:v>
                  </c:pt>
                  <c:pt idx="46">
                    <c:v>1.8E-3</c:v>
                  </c:pt>
                  <c:pt idx="47">
                    <c:v>4.0000000000000002E-4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1.1900000000000001E-2</c:v>
                  </c:pt>
                  <c:pt idx="52">
                    <c:v>1.2E-2</c:v>
                  </c:pt>
                  <c:pt idx="53">
                    <c:v>2.9999999999999997E-4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2E-3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5.9999999999999995E-4</c:v>
                  </c:pt>
                  <c:pt idx="61">
                    <c:v>2.5999999999999999E-3</c:v>
                  </c:pt>
                  <c:pt idx="62">
                    <c:v>2.3999999999999998E-3</c:v>
                  </c:pt>
                  <c:pt idx="63">
                    <c:v>2.8E-3</c:v>
                  </c:pt>
                  <c:pt idx="64">
                    <c:v>1.9E-3</c:v>
                  </c:pt>
                  <c:pt idx="65">
                    <c:v>2.8999999999999998E-3</c:v>
                  </c:pt>
                  <c:pt idx="66">
                    <c:v>1.9E-3</c:v>
                  </c:pt>
                  <c:pt idx="67">
                    <c:v>2.0999999999999999E-3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1E-3</c:v>
                  </c:pt>
                  <c:pt idx="71">
                    <c:v>1E-3</c:v>
                  </c:pt>
                  <c:pt idx="72">
                    <c:v>6.9999999999999999E-4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Active!$D$21:$D$939</c:f>
                <c:numCache>
                  <c:formatCode>General</c:formatCode>
                  <c:ptCount val="919"/>
                  <c:pt idx="7">
                    <c:v>0</c:v>
                  </c:pt>
                  <c:pt idx="11">
                    <c:v>8.9999999999999998E-4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1.4E-3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4">
                    <c:v>2E-3</c:v>
                  </c:pt>
                  <c:pt idx="28">
                    <c:v>4.0000000000000001E-3</c:v>
                  </c:pt>
                  <c:pt idx="30">
                    <c:v>2E-3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8.9999999999999998E-4</c:v>
                  </c:pt>
                  <c:pt idx="36">
                    <c:v>1.9E-3</c:v>
                  </c:pt>
                  <c:pt idx="37">
                    <c:v>0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1.5E-3</c:v>
                  </c:pt>
                  <c:pt idx="44">
                    <c:v>2.0000000000000001E-4</c:v>
                  </c:pt>
                  <c:pt idx="45">
                    <c:v>1E-3</c:v>
                  </c:pt>
                  <c:pt idx="46">
                    <c:v>1.8E-3</c:v>
                  </c:pt>
                  <c:pt idx="47">
                    <c:v>4.0000000000000002E-4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1.1900000000000001E-2</c:v>
                  </c:pt>
                  <c:pt idx="52">
                    <c:v>1.2E-2</c:v>
                  </c:pt>
                  <c:pt idx="53">
                    <c:v>2.9999999999999997E-4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2E-3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5.9999999999999995E-4</c:v>
                  </c:pt>
                  <c:pt idx="61">
                    <c:v>2.5999999999999999E-3</c:v>
                  </c:pt>
                  <c:pt idx="62">
                    <c:v>2.3999999999999998E-3</c:v>
                  </c:pt>
                  <c:pt idx="63">
                    <c:v>2.8E-3</c:v>
                  </c:pt>
                  <c:pt idx="64">
                    <c:v>1.9E-3</c:v>
                  </c:pt>
                  <c:pt idx="65">
                    <c:v>2.8999999999999998E-3</c:v>
                  </c:pt>
                  <c:pt idx="66">
                    <c:v>1.9E-3</c:v>
                  </c:pt>
                  <c:pt idx="67">
                    <c:v>2.0999999999999999E-3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1E-3</c:v>
                  </c:pt>
                  <c:pt idx="71">
                    <c:v>1E-3</c:v>
                  </c:pt>
                  <c:pt idx="72">
                    <c:v>6.9999999999999999E-4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-17186</c:v>
                </c:pt>
                <c:pt idx="1">
                  <c:v>-17152</c:v>
                </c:pt>
                <c:pt idx="2">
                  <c:v>-15764</c:v>
                </c:pt>
                <c:pt idx="3">
                  <c:v>-15346</c:v>
                </c:pt>
                <c:pt idx="4">
                  <c:v>-14538</c:v>
                </c:pt>
                <c:pt idx="5">
                  <c:v>-11839</c:v>
                </c:pt>
                <c:pt idx="6">
                  <c:v>-11690</c:v>
                </c:pt>
                <c:pt idx="7">
                  <c:v>-11690</c:v>
                </c:pt>
                <c:pt idx="8">
                  <c:v>-11524</c:v>
                </c:pt>
                <c:pt idx="9">
                  <c:v>-11293</c:v>
                </c:pt>
                <c:pt idx="10">
                  <c:v>-10185</c:v>
                </c:pt>
                <c:pt idx="11">
                  <c:v>-6084.5</c:v>
                </c:pt>
                <c:pt idx="12">
                  <c:v>-6084.5</c:v>
                </c:pt>
                <c:pt idx="13">
                  <c:v>-5555.5</c:v>
                </c:pt>
                <c:pt idx="14">
                  <c:v>-5546</c:v>
                </c:pt>
                <c:pt idx="15">
                  <c:v>-5536.5</c:v>
                </c:pt>
                <c:pt idx="16">
                  <c:v>-5431</c:v>
                </c:pt>
                <c:pt idx="17">
                  <c:v>-5397</c:v>
                </c:pt>
                <c:pt idx="18">
                  <c:v>-4925</c:v>
                </c:pt>
                <c:pt idx="19">
                  <c:v>-4925</c:v>
                </c:pt>
                <c:pt idx="20">
                  <c:v>-4849.5</c:v>
                </c:pt>
                <c:pt idx="21">
                  <c:v>-4849.5</c:v>
                </c:pt>
                <c:pt idx="22">
                  <c:v>-4317</c:v>
                </c:pt>
                <c:pt idx="23">
                  <c:v>-2900.5</c:v>
                </c:pt>
                <c:pt idx="24">
                  <c:v>-2900.5</c:v>
                </c:pt>
                <c:pt idx="25">
                  <c:v>-2900.5</c:v>
                </c:pt>
                <c:pt idx="26">
                  <c:v>-2871.5</c:v>
                </c:pt>
                <c:pt idx="27">
                  <c:v>-2781.5</c:v>
                </c:pt>
                <c:pt idx="28">
                  <c:v>-2781.5</c:v>
                </c:pt>
                <c:pt idx="29">
                  <c:v>-2781.5</c:v>
                </c:pt>
                <c:pt idx="30">
                  <c:v>-1399</c:v>
                </c:pt>
                <c:pt idx="31">
                  <c:v>-218</c:v>
                </c:pt>
                <c:pt idx="32">
                  <c:v>0</c:v>
                </c:pt>
                <c:pt idx="33">
                  <c:v>434</c:v>
                </c:pt>
                <c:pt idx="34">
                  <c:v>484</c:v>
                </c:pt>
                <c:pt idx="35">
                  <c:v>2027</c:v>
                </c:pt>
                <c:pt idx="36">
                  <c:v>2044</c:v>
                </c:pt>
                <c:pt idx="37">
                  <c:v>3341.5</c:v>
                </c:pt>
                <c:pt idx="38">
                  <c:v>3341.5</c:v>
                </c:pt>
                <c:pt idx="39">
                  <c:v>3419</c:v>
                </c:pt>
                <c:pt idx="40">
                  <c:v>3419</c:v>
                </c:pt>
                <c:pt idx="41">
                  <c:v>3445.5</c:v>
                </c:pt>
                <c:pt idx="42">
                  <c:v>3479.5</c:v>
                </c:pt>
                <c:pt idx="43">
                  <c:v>3908</c:v>
                </c:pt>
                <c:pt idx="44">
                  <c:v>3916</c:v>
                </c:pt>
                <c:pt idx="45">
                  <c:v>3917.5</c:v>
                </c:pt>
                <c:pt idx="46">
                  <c:v>3989.5</c:v>
                </c:pt>
                <c:pt idx="47">
                  <c:v>4129</c:v>
                </c:pt>
                <c:pt idx="48">
                  <c:v>4563</c:v>
                </c:pt>
                <c:pt idx="49">
                  <c:v>4651</c:v>
                </c:pt>
                <c:pt idx="50">
                  <c:v>4792</c:v>
                </c:pt>
                <c:pt idx="51">
                  <c:v>5294.5</c:v>
                </c:pt>
                <c:pt idx="52">
                  <c:v>5357</c:v>
                </c:pt>
                <c:pt idx="53">
                  <c:v>5414</c:v>
                </c:pt>
                <c:pt idx="54">
                  <c:v>6078</c:v>
                </c:pt>
                <c:pt idx="55">
                  <c:v>6087.5</c:v>
                </c:pt>
                <c:pt idx="56">
                  <c:v>6685.5</c:v>
                </c:pt>
                <c:pt idx="57">
                  <c:v>6718</c:v>
                </c:pt>
                <c:pt idx="58">
                  <c:v>6723</c:v>
                </c:pt>
                <c:pt idx="59">
                  <c:v>6730.5</c:v>
                </c:pt>
                <c:pt idx="60">
                  <c:v>6730.5</c:v>
                </c:pt>
                <c:pt idx="61">
                  <c:v>7349.5</c:v>
                </c:pt>
                <c:pt idx="62">
                  <c:v>7442</c:v>
                </c:pt>
                <c:pt idx="63">
                  <c:v>7459</c:v>
                </c:pt>
                <c:pt idx="64">
                  <c:v>8069</c:v>
                </c:pt>
                <c:pt idx="65">
                  <c:v>8080.5</c:v>
                </c:pt>
                <c:pt idx="66">
                  <c:v>8764</c:v>
                </c:pt>
                <c:pt idx="67">
                  <c:v>9436.5</c:v>
                </c:pt>
                <c:pt idx="68">
                  <c:v>9550</c:v>
                </c:pt>
                <c:pt idx="69">
                  <c:v>10175.5</c:v>
                </c:pt>
                <c:pt idx="70">
                  <c:v>12205</c:v>
                </c:pt>
                <c:pt idx="71">
                  <c:v>12222</c:v>
                </c:pt>
                <c:pt idx="72">
                  <c:v>12222</c:v>
                </c:pt>
                <c:pt idx="73">
                  <c:v>12285</c:v>
                </c:pt>
              </c:numCache>
            </c:numRef>
          </c:xVal>
          <c:yVal>
            <c:numRef>
              <c:f>Active!$I$21:$I$991</c:f>
              <c:numCache>
                <c:formatCode>0.0000</c:formatCode>
                <c:ptCount val="971"/>
                <c:pt idx="52">
                  <c:v>-7.746399991447106E-3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7E-453B-B014-DA13FE304FC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Active!$D$21:$D$939</c:f>
                <c:numCache>
                  <c:formatCode>General</c:formatCode>
                  <c:ptCount val="919"/>
                  <c:pt idx="7">
                    <c:v>0</c:v>
                  </c:pt>
                  <c:pt idx="11">
                    <c:v>8.9999999999999998E-4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1.4E-3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4">
                    <c:v>2E-3</c:v>
                  </c:pt>
                  <c:pt idx="28">
                    <c:v>4.0000000000000001E-3</c:v>
                  </c:pt>
                  <c:pt idx="30">
                    <c:v>2E-3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8.9999999999999998E-4</c:v>
                  </c:pt>
                  <c:pt idx="36">
                    <c:v>1.9E-3</c:v>
                  </c:pt>
                  <c:pt idx="37">
                    <c:v>0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1.5E-3</c:v>
                  </c:pt>
                  <c:pt idx="44">
                    <c:v>2.0000000000000001E-4</c:v>
                  </c:pt>
                  <c:pt idx="45">
                    <c:v>1E-3</c:v>
                  </c:pt>
                  <c:pt idx="46">
                    <c:v>1.8E-3</c:v>
                  </c:pt>
                  <c:pt idx="47">
                    <c:v>4.0000000000000002E-4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1.1900000000000001E-2</c:v>
                  </c:pt>
                  <c:pt idx="52">
                    <c:v>1.2E-2</c:v>
                  </c:pt>
                  <c:pt idx="53">
                    <c:v>2.9999999999999997E-4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2E-3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5.9999999999999995E-4</c:v>
                  </c:pt>
                  <c:pt idx="61">
                    <c:v>2.5999999999999999E-3</c:v>
                  </c:pt>
                  <c:pt idx="62">
                    <c:v>2.3999999999999998E-3</c:v>
                  </c:pt>
                  <c:pt idx="63">
                    <c:v>2.8E-3</c:v>
                  </c:pt>
                  <c:pt idx="64">
                    <c:v>1.9E-3</c:v>
                  </c:pt>
                  <c:pt idx="65">
                    <c:v>2.8999999999999998E-3</c:v>
                  </c:pt>
                  <c:pt idx="66">
                    <c:v>1.9E-3</c:v>
                  </c:pt>
                  <c:pt idx="67">
                    <c:v>2.0999999999999999E-3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1E-3</c:v>
                  </c:pt>
                  <c:pt idx="71">
                    <c:v>1E-3</c:v>
                  </c:pt>
                  <c:pt idx="72">
                    <c:v>6.9999999999999999E-4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Active!$D$21:$D$939</c:f>
                <c:numCache>
                  <c:formatCode>General</c:formatCode>
                  <c:ptCount val="919"/>
                  <c:pt idx="7">
                    <c:v>0</c:v>
                  </c:pt>
                  <c:pt idx="11">
                    <c:v>8.9999999999999998E-4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1.4E-3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4">
                    <c:v>2E-3</c:v>
                  </c:pt>
                  <c:pt idx="28">
                    <c:v>4.0000000000000001E-3</c:v>
                  </c:pt>
                  <c:pt idx="30">
                    <c:v>2E-3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8.9999999999999998E-4</c:v>
                  </c:pt>
                  <c:pt idx="36">
                    <c:v>1.9E-3</c:v>
                  </c:pt>
                  <c:pt idx="37">
                    <c:v>0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1.5E-3</c:v>
                  </c:pt>
                  <c:pt idx="44">
                    <c:v>2.0000000000000001E-4</c:v>
                  </c:pt>
                  <c:pt idx="45">
                    <c:v>1E-3</c:v>
                  </c:pt>
                  <c:pt idx="46">
                    <c:v>1.8E-3</c:v>
                  </c:pt>
                  <c:pt idx="47">
                    <c:v>4.0000000000000002E-4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1.1900000000000001E-2</c:v>
                  </c:pt>
                  <c:pt idx="52">
                    <c:v>1.2E-2</c:v>
                  </c:pt>
                  <c:pt idx="53">
                    <c:v>2.9999999999999997E-4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2E-3</c:v>
                  </c:pt>
                  <c:pt idx="57">
                    <c:v>0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5.9999999999999995E-4</c:v>
                  </c:pt>
                  <c:pt idx="61">
                    <c:v>2.5999999999999999E-3</c:v>
                  </c:pt>
                  <c:pt idx="62">
                    <c:v>2.3999999999999998E-3</c:v>
                  </c:pt>
                  <c:pt idx="63">
                    <c:v>2.8E-3</c:v>
                  </c:pt>
                  <c:pt idx="64">
                    <c:v>1.9E-3</c:v>
                  </c:pt>
                  <c:pt idx="65">
                    <c:v>2.8999999999999998E-3</c:v>
                  </c:pt>
                  <c:pt idx="66">
                    <c:v>1.9E-3</c:v>
                  </c:pt>
                  <c:pt idx="67">
                    <c:v>2.0999999999999999E-3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1E-3</c:v>
                  </c:pt>
                  <c:pt idx="71">
                    <c:v>1E-3</c:v>
                  </c:pt>
                  <c:pt idx="72">
                    <c:v>6.9999999999999999E-4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-17186</c:v>
                </c:pt>
                <c:pt idx="1">
                  <c:v>-17152</c:v>
                </c:pt>
                <c:pt idx="2">
                  <c:v>-15764</c:v>
                </c:pt>
                <c:pt idx="3">
                  <c:v>-15346</c:v>
                </c:pt>
                <c:pt idx="4">
                  <c:v>-14538</c:v>
                </c:pt>
                <c:pt idx="5">
                  <c:v>-11839</c:v>
                </c:pt>
                <c:pt idx="6">
                  <c:v>-11690</c:v>
                </c:pt>
                <c:pt idx="7">
                  <c:v>-11690</c:v>
                </c:pt>
                <c:pt idx="8">
                  <c:v>-11524</c:v>
                </c:pt>
                <c:pt idx="9">
                  <c:v>-11293</c:v>
                </c:pt>
                <c:pt idx="10">
                  <c:v>-10185</c:v>
                </c:pt>
                <c:pt idx="11">
                  <c:v>-6084.5</c:v>
                </c:pt>
                <c:pt idx="12">
                  <c:v>-6084.5</c:v>
                </c:pt>
                <c:pt idx="13">
                  <c:v>-5555.5</c:v>
                </c:pt>
                <c:pt idx="14">
                  <c:v>-5546</c:v>
                </c:pt>
                <c:pt idx="15">
                  <c:v>-5536.5</c:v>
                </c:pt>
                <c:pt idx="16">
                  <c:v>-5431</c:v>
                </c:pt>
                <c:pt idx="17">
                  <c:v>-5397</c:v>
                </c:pt>
                <c:pt idx="18">
                  <c:v>-4925</c:v>
                </c:pt>
                <c:pt idx="19">
                  <c:v>-4925</c:v>
                </c:pt>
                <c:pt idx="20">
                  <c:v>-4849.5</c:v>
                </c:pt>
                <c:pt idx="21">
                  <c:v>-4849.5</c:v>
                </c:pt>
                <c:pt idx="22">
                  <c:v>-4317</c:v>
                </c:pt>
                <c:pt idx="23">
                  <c:v>-2900.5</c:v>
                </c:pt>
                <c:pt idx="24">
                  <c:v>-2900.5</c:v>
                </c:pt>
                <c:pt idx="25">
                  <c:v>-2900.5</c:v>
                </c:pt>
                <c:pt idx="26">
                  <c:v>-2871.5</c:v>
                </c:pt>
                <c:pt idx="27">
                  <c:v>-2781.5</c:v>
                </c:pt>
                <c:pt idx="28">
                  <c:v>-2781.5</c:v>
                </c:pt>
                <c:pt idx="29">
                  <c:v>-2781.5</c:v>
                </c:pt>
                <c:pt idx="30">
                  <c:v>-1399</c:v>
                </c:pt>
                <c:pt idx="31">
                  <c:v>-218</c:v>
                </c:pt>
                <c:pt idx="32">
                  <c:v>0</c:v>
                </c:pt>
                <c:pt idx="33">
                  <c:v>434</c:v>
                </c:pt>
                <c:pt idx="34">
                  <c:v>484</c:v>
                </c:pt>
                <c:pt idx="35">
                  <c:v>2027</c:v>
                </c:pt>
                <c:pt idx="36">
                  <c:v>2044</c:v>
                </c:pt>
                <c:pt idx="37">
                  <c:v>3341.5</c:v>
                </c:pt>
                <c:pt idx="38">
                  <c:v>3341.5</c:v>
                </c:pt>
                <c:pt idx="39">
                  <c:v>3419</c:v>
                </c:pt>
                <c:pt idx="40">
                  <c:v>3419</c:v>
                </c:pt>
                <c:pt idx="41">
                  <c:v>3445.5</c:v>
                </c:pt>
                <c:pt idx="42">
                  <c:v>3479.5</c:v>
                </c:pt>
                <c:pt idx="43">
                  <c:v>3908</c:v>
                </c:pt>
                <c:pt idx="44">
                  <c:v>3916</c:v>
                </c:pt>
                <c:pt idx="45">
                  <c:v>3917.5</c:v>
                </c:pt>
                <c:pt idx="46">
                  <c:v>3989.5</c:v>
                </c:pt>
                <c:pt idx="47">
                  <c:v>4129</c:v>
                </c:pt>
                <c:pt idx="48">
                  <c:v>4563</c:v>
                </c:pt>
                <c:pt idx="49">
                  <c:v>4651</c:v>
                </c:pt>
                <c:pt idx="50">
                  <c:v>4792</c:v>
                </c:pt>
                <c:pt idx="51">
                  <c:v>5294.5</c:v>
                </c:pt>
                <c:pt idx="52">
                  <c:v>5357</c:v>
                </c:pt>
                <c:pt idx="53">
                  <c:v>5414</c:v>
                </c:pt>
                <c:pt idx="54">
                  <c:v>6078</c:v>
                </c:pt>
                <c:pt idx="55">
                  <c:v>6087.5</c:v>
                </c:pt>
                <c:pt idx="56">
                  <c:v>6685.5</c:v>
                </c:pt>
                <c:pt idx="57">
                  <c:v>6718</c:v>
                </c:pt>
                <c:pt idx="58">
                  <c:v>6723</c:v>
                </c:pt>
                <c:pt idx="59">
                  <c:v>6730.5</c:v>
                </c:pt>
                <c:pt idx="60">
                  <c:v>6730.5</c:v>
                </c:pt>
                <c:pt idx="61">
                  <c:v>7349.5</c:v>
                </c:pt>
                <c:pt idx="62">
                  <c:v>7442</c:v>
                </c:pt>
                <c:pt idx="63">
                  <c:v>7459</c:v>
                </c:pt>
                <c:pt idx="64">
                  <c:v>8069</c:v>
                </c:pt>
                <c:pt idx="65">
                  <c:v>8080.5</c:v>
                </c:pt>
                <c:pt idx="66">
                  <c:v>8764</c:v>
                </c:pt>
                <c:pt idx="67">
                  <c:v>9436.5</c:v>
                </c:pt>
                <c:pt idx="68">
                  <c:v>9550</c:v>
                </c:pt>
                <c:pt idx="69">
                  <c:v>10175.5</c:v>
                </c:pt>
                <c:pt idx="70">
                  <c:v>12205</c:v>
                </c:pt>
                <c:pt idx="71">
                  <c:v>12222</c:v>
                </c:pt>
                <c:pt idx="72">
                  <c:v>12222</c:v>
                </c:pt>
                <c:pt idx="73">
                  <c:v>12285</c:v>
                </c:pt>
              </c:numCache>
            </c:numRef>
          </c:xVal>
          <c:yVal>
            <c:numRef>
              <c:f>Active!$J$21:$J$991</c:f>
              <c:numCache>
                <c:formatCode>0.0000</c:formatCode>
                <c:ptCount val="971"/>
                <c:pt idx="0">
                  <c:v>-3.3312799998384435E-2</c:v>
                </c:pt>
                <c:pt idx="1">
                  <c:v>-5.9469599997100886E-2</c:v>
                </c:pt>
                <c:pt idx="2">
                  <c:v>-1.9047199995839037E-2</c:v>
                </c:pt>
                <c:pt idx="3">
                  <c:v>-3.6680799996247515E-2</c:v>
                </c:pt>
                <c:pt idx="4">
                  <c:v>-8.6423999964608811E-3</c:v>
                </c:pt>
                <c:pt idx="5">
                  <c:v>-1.9207199999073055E-2</c:v>
                </c:pt>
                <c:pt idx="6">
                  <c:v>-1.3011999995796941E-2</c:v>
                </c:pt>
                <c:pt idx="7">
                  <c:v>-1.3011999995796941E-2</c:v>
                </c:pt>
                <c:pt idx="8">
                  <c:v>-3.5895199995138682E-2</c:v>
                </c:pt>
                <c:pt idx="9">
                  <c:v>2.3336000085691921E-3</c:v>
                </c:pt>
                <c:pt idx="10">
                  <c:v>-7.1879999959492125E-3</c:v>
                </c:pt>
                <c:pt idx="11">
                  <c:v>-2.1455999958561733E-3</c:v>
                </c:pt>
                <c:pt idx="12">
                  <c:v>-2.1455999958561733E-3</c:v>
                </c:pt>
                <c:pt idx="13">
                  <c:v>2.7360000240150839E-4</c:v>
                </c:pt>
                <c:pt idx="14">
                  <c:v>6.5920000633923337E-4</c:v>
                </c:pt>
                <c:pt idx="15">
                  <c:v>1.6448000023956411E-3</c:v>
                </c:pt>
                <c:pt idx="16">
                  <c:v>1.6112000012071803E-3</c:v>
                </c:pt>
                <c:pt idx="17">
                  <c:v>-5.45599999895785E-4</c:v>
                </c:pt>
                <c:pt idx="18">
                  <c:v>-1.9399999946472235E-3</c:v>
                </c:pt>
                <c:pt idx="19">
                  <c:v>-1.7399999996996485E-3</c:v>
                </c:pt>
                <c:pt idx="20">
                  <c:v>2.982400001201313E-3</c:v>
                </c:pt>
                <c:pt idx="21">
                  <c:v>6.2824000051477924E-3</c:v>
                </c:pt>
                <c:pt idx="22">
                  <c:v>-1.8616000015754253E-3</c:v>
                </c:pt>
                <c:pt idx="23">
                  <c:v>-2.8239999664947391E-4</c:v>
                </c:pt>
                <c:pt idx="24">
                  <c:v>2.7176000075996853E-3</c:v>
                </c:pt>
                <c:pt idx="25">
                  <c:v>4.717600008007139E-3</c:v>
                </c:pt>
                <c:pt idx="26">
                  <c:v>5.7368000052520074E-3</c:v>
                </c:pt>
                <c:pt idx="27">
                  <c:v>1.2688000060734339E-3</c:v>
                </c:pt>
                <c:pt idx="28">
                  <c:v>4.2688000030466355E-3</c:v>
                </c:pt>
                <c:pt idx="29">
                  <c:v>7.3688000047695823E-3</c:v>
                </c:pt>
                <c:pt idx="30">
                  <c:v>1.0480000491952524E-4</c:v>
                </c:pt>
                <c:pt idx="35">
                  <c:v>-1.9303999943076633E-3</c:v>
                </c:pt>
                <c:pt idx="36">
                  <c:v>-2.0087999946554191E-3</c:v>
                </c:pt>
                <c:pt idx="39">
                  <c:v>-2.1087999994051643E-3</c:v>
                </c:pt>
                <c:pt idx="40">
                  <c:v>-2.1087999994051643E-3</c:v>
                </c:pt>
                <c:pt idx="41">
                  <c:v>-1.1015999989467673E-3</c:v>
                </c:pt>
                <c:pt idx="42">
                  <c:v>2.8416000059223734E-3</c:v>
                </c:pt>
                <c:pt idx="43">
                  <c:v>-3.0815999998594634E-3</c:v>
                </c:pt>
                <c:pt idx="44">
                  <c:v>-2.8831999952672049E-3</c:v>
                </c:pt>
                <c:pt idx="45">
                  <c:v>-6.9599999551428482E-4</c:v>
                </c:pt>
                <c:pt idx="46">
                  <c:v>4.9896000055014156E-3</c:v>
                </c:pt>
                <c:pt idx="47">
                  <c:v>-3.2007999980123714E-3</c:v>
                </c:pt>
                <c:pt idx="50">
                  <c:v>-2.8583999956026673E-3</c:v>
                </c:pt>
                <c:pt idx="51">
                  <c:v>-2.7463999940664507E-3</c:v>
                </c:pt>
                <c:pt idx="56">
                  <c:v>-7.5495999990380369E-3</c:v>
                </c:pt>
                <c:pt idx="61">
                  <c:v>-1.6823999976622872E-3</c:v>
                </c:pt>
                <c:pt idx="62">
                  <c:v>-1.0238399998343084E-2</c:v>
                </c:pt>
                <c:pt idx="63">
                  <c:v>-1.1716799999703653E-2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7E-453B-B014-DA13FE304FC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-17186</c:v>
                </c:pt>
                <c:pt idx="1">
                  <c:v>-17152</c:v>
                </c:pt>
                <c:pt idx="2">
                  <c:v>-15764</c:v>
                </c:pt>
                <c:pt idx="3">
                  <c:v>-15346</c:v>
                </c:pt>
                <c:pt idx="4">
                  <c:v>-14538</c:v>
                </c:pt>
                <c:pt idx="5">
                  <c:v>-11839</c:v>
                </c:pt>
                <c:pt idx="6">
                  <c:v>-11690</c:v>
                </c:pt>
                <c:pt idx="7">
                  <c:v>-11690</c:v>
                </c:pt>
                <c:pt idx="8">
                  <c:v>-11524</c:v>
                </c:pt>
                <c:pt idx="9">
                  <c:v>-11293</c:v>
                </c:pt>
                <c:pt idx="10">
                  <c:v>-10185</c:v>
                </c:pt>
                <c:pt idx="11">
                  <c:v>-6084.5</c:v>
                </c:pt>
                <c:pt idx="12">
                  <c:v>-6084.5</c:v>
                </c:pt>
                <c:pt idx="13">
                  <c:v>-5555.5</c:v>
                </c:pt>
                <c:pt idx="14">
                  <c:v>-5546</c:v>
                </c:pt>
                <c:pt idx="15">
                  <c:v>-5536.5</c:v>
                </c:pt>
                <c:pt idx="16">
                  <c:v>-5431</c:v>
                </c:pt>
                <c:pt idx="17">
                  <c:v>-5397</c:v>
                </c:pt>
                <c:pt idx="18">
                  <c:v>-4925</c:v>
                </c:pt>
                <c:pt idx="19">
                  <c:v>-4925</c:v>
                </c:pt>
                <c:pt idx="20">
                  <c:v>-4849.5</c:v>
                </c:pt>
                <c:pt idx="21">
                  <c:v>-4849.5</c:v>
                </c:pt>
                <c:pt idx="22">
                  <c:v>-4317</c:v>
                </c:pt>
                <c:pt idx="23">
                  <c:v>-2900.5</c:v>
                </c:pt>
                <c:pt idx="24">
                  <c:v>-2900.5</c:v>
                </c:pt>
                <c:pt idx="25">
                  <c:v>-2900.5</c:v>
                </c:pt>
                <c:pt idx="26">
                  <c:v>-2871.5</c:v>
                </c:pt>
                <c:pt idx="27">
                  <c:v>-2781.5</c:v>
                </c:pt>
                <c:pt idx="28">
                  <c:v>-2781.5</c:v>
                </c:pt>
                <c:pt idx="29">
                  <c:v>-2781.5</c:v>
                </c:pt>
                <c:pt idx="30">
                  <c:v>-1399</c:v>
                </c:pt>
                <c:pt idx="31">
                  <c:v>-218</c:v>
                </c:pt>
                <c:pt idx="32">
                  <c:v>0</c:v>
                </c:pt>
                <c:pt idx="33">
                  <c:v>434</c:v>
                </c:pt>
                <c:pt idx="34">
                  <c:v>484</c:v>
                </c:pt>
                <c:pt idx="35">
                  <c:v>2027</c:v>
                </c:pt>
                <c:pt idx="36">
                  <c:v>2044</c:v>
                </c:pt>
                <c:pt idx="37">
                  <c:v>3341.5</c:v>
                </c:pt>
                <c:pt idx="38">
                  <c:v>3341.5</c:v>
                </c:pt>
                <c:pt idx="39">
                  <c:v>3419</c:v>
                </c:pt>
                <c:pt idx="40">
                  <c:v>3419</c:v>
                </c:pt>
                <c:pt idx="41">
                  <c:v>3445.5</c:v>
                </c:pt>
                <c:pt idx="42">
                  <c:v>3479.5</c:v>
                </c:pt>
                <c:pt idx="43">
                  <c:v>3908</c:v>
                </c:pt>
                <c:pt idx="44">
                  <c:v>3916</c:v>
                </c:pt>
                <c:pt idx="45">
                  <c:v>3917.5</c:v>
                </c:pt>
                <c:pt idx="46">
                  <c:v>3989.5</c:v>
                </c:pt>
                <c:pt idx="47">
                  <c:v>4129</c:v>
                </c:pt>
                <c:pt idx="48">
                  <c:v>4563</c:v>
                </c:pt>
                <c:pt idx="49">
                  <c:v>4651</c:v>
                </c:pt>
                <c:pt idx="50">
                  <c:v>4792</c:v>
                </c:pt>
                <c:pt idx="51">
                  <c:v>5294.5</c:v>
                </c:pt>
                <c:pt idx="52">
                  <c:v>5357</c:v>
                </c:pt>
                <c:pt idx="53">
                  <c:v>5414</c:v>
                </c:pt>
                <c:pt idx="54">
                  <c:v>6078</c:v>
                </c:pt>
                <c:pt idx="55">
                  <c:v>6087.5</c:v>
                </c:pt>
                <c:pt idx="56">
                  <c:v>6685.5</c:v>
                </c:pt>
                <c:pt idx="57">
                  <c:v>6718</c:v>
                </c:pt>
                <c:pt idx="58">
                  <c:v>6723</c:v>
                </c:pt>
                <c:pt idx="59">
                  <c:v>6730.5</c:v>
                </c:pt>
                <c:pt idx="60">
                  <c:v>6730.5</c:v>
                </c:pt>
                <c:pt idx="61">
                  <c:v>7349.5</c:v>
                </c:pt>
                <c:pt idx="62">
                  <c:v>7442</c:v>
                </c:pt>
                <c:pt idx="63">
                  <c:v>7459</c:v>
                </c:pt>
                <c:pt idx="64">
                  <c:v>8069</c:v>
                </c:pt>
                <c:pt idx="65">
                  <c:v>8080.5</c:v>
                </c:pt>
                <c:pt idx="66">
                  <c:v>8764</c:v>
                </c:pt>
                <c:pt idx="67">
                  <c:v>9436.5</c:v>
                </c:pt>
                <c:pt idx="68">
                  <c:v>9550</c:v>
                </c:pt>
                <c:pt idx="69">
                  <c:v>10175.5</c:v>
                </c:pt>
                <c:pt idx="70">
                  <c:v>12205</c:v>
                </c:pt>
                <c:pt idx="71">
                  <c:v>12222</c:v>
                </c:pt>
                <c:pt idx="72">
                  <c:v>12222</c:v>
                </c:pt>
                <c:pt idx="73">
                  <c:v>12285</c:v>
                </c:pt>
              </c:numCache>
            </c:numRef>
          </c:xVal>
          <c:yVal>
            <c:numRef>
              <c:f>Active!$K$21:$K$991</c:f>
              <c:numCache>
                <c:formatCode>0.0000</c:formatCode>
                <c:ptCount val="971"/>
                <c:pt idx="31">
                  <c:v>-1.9064000007347204E-3</c:v>
                </c:pt>
                <c:pt idx="32">
                  <c:v>0</c:v>
                </c:pt>
                <c:pt idx="33">
                  <c:v>2.632000032463111E-4</c:v>
                </c:pt>
                <c:pt idx="34">
                  <c:v>-1.4967999959480949E-3</c:v>
                </c:pt>
                <c:pt idx="37">
                  <c:v>3.8192000065464526E-3</c:v>
                </c:pt>
                <c:pt idx="38">
                  <c:v>3.8892000011401251E-3</c:v>
                </c:pt>
                <c:pt idx="48">
                  <c:v>-2.8375999972922727E-3</c:v>
                </c:pt>
                <c:pt idx="49">
                  <c:v>-2.3551999984192662E-3</c:v>
                </c:pt>
                <c:pt idx="53">
                  <c:v>-7.2327999951085076E-3</c:v>
                </c:pt>
                <c:pt idx="54">
                  <c:v>-6.1655999961658381E-3</c:v>
                </c:pt>
                <c:pt idx="55">
                  <c:v>-3.8799999965704046E-3</c:v>
                </c:pt>
                <c:pt idx="57">
                  <c:v>-8.2935999962501228E-3</c:v>
                </c:pt>
                <c:pt idx="58">
                  <c:v>-8.0696000004536472E-3</c:v>
                </c:pt>
                <c:pt idx="59">
                  <c:v>-5.1335999960429035E-3</c:v>
                </c:pt>
                <c:pt idx="60">
                  <c:v>-5.0895470194518566E-3</c:v>
                </c:pt>
                <c:pt idx="64">
                  <c:v>-1.1188799995579757E-2</c:v>
                </c:pt>
                <c:pt idx="65">
                  <c:v>-1.215359999332577E-2</c:v>
                </c:pt>
                <c:pt idx="66">
                  <c:v>-1.2352799996733665E-2</c:v>
                </c:pt>
                <c:pt idx="67">
                  <c:v>-1.2924799993925262E-2</c:v>
                </c:pt>
                <c:pt idx="68">
                  <c:v>-1.375999999436317E-2</c:v>
                </c:pt>
                <c:pt idx="69">
                  <c:v>-1.3597600001958199E-2</c:v>
                </c:pt>
                <c:pt idx="70">
                  <c:v>-2.2915999950782862E-2</c:v>
                </c:pt>
                <c:pt idx="71">
                  <c:v>-2.299439979105955E-2</c:v>
                </c:pt>
                <c:pt idx="72">
                  <c:v>-2.2594399997615255E-2</c:v>
                </c:pt>
                <c:pt idx="73">
                  <c:v>-2.2632000000157859E-2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7E-453B-B014-DA13FE304FC4}"/>
            </c:ext>
          </c:extLst>
        </c:ser>
        <c:ser>
          <c:idx val="2"/>
          <c:order val="4"/>
          <c:tx>
            <c:strRef>
              <c:f>Active!$N$20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-17186</c:v>
                </c:pt>
                <c:pt idx="1">
                  <c:v>-17152</c:v>
                </c:pt>
                <c:pt idx="2">
                  <c:v>-15764</c:v>
                </c:pt>
                <c:pt idx="3">
                  <c:v>-15346</c:v>
                </c:pt>
                <c:pt idx="4">
                  <c:v>-14538</c:v>
                </c:pt>
                <c:pt idx="5">
                  <c:v>-11839</c:v>
                </c:pt>
                <c:pt idx="6">
                  <c:v>-11690</c:v>
                </c:pt>
                <c:pt idx="7">
                  <c:v>-11690</c:v>
                </c:pt>
                <c:pt idx="8">
                  <c:v>-11524</c:v>
                </c:pt>
                <c:pt idx="9">
                  <c:v>-11293</c:v>
                </c:pt>
                <c:pt idx="10">
                  <c:v>-10185</c:v>
                </c:pt>
                <c:pt idx="11">
                  <c:v>-6084.5</c:v>
                </c:pt>
                <c:pt idx="12">
                  <c:v>-6084.5</c:v>
                </c:pt>
                <c:pt idx="13">
                  <c:v>-5555.5</c:v>
                </c:pt>
                <c:pt idx="14">
                  <c:v>-5546</c:v>
                </c:pt>
                <c:pt idx="15">
                  <c:v>-5536.5</c:v>
                </c:pt>
                <c:pt idx="16">
                  <c:v>-5431</c:v>
                </c:pt>
                <c:pt idx="17">
                  <c:v>-5397</c:v>
                </c:pt>
                <c:pt idx="18">
                  <c:v>-4925</c:v>
                </c:pt>
                <c:pt idx="19">
                  <c:v>-4925</c:v>
                </c:pt>
                <c:pt idx="20">
                  <c:v>-4849.5</c:v>
                </c:pt>
                <c:pt idx="21">
                  <c:v>-4849.5</c:v>
                </c:pt>
                <c:pt idx="22">
                  <c:v>-4317</c:v>
                </c:pt>
                <c:pt idx="23">
                  <c:v>-2900.5</c:v>
                </c:pt>
                <c:pt idx="24">
                  <c:v>-2900.5</c:v>
                </c:pt>
                <c:pt idx="25">
                  <c:v>-2900.5</c:v>
                </c:pt>
                <c:pt idx="26">
                  <c:v>-2871.5</c:v>
                </c:pt>
                <c:pt idx="27">
                  <c:v>-2781.5</c:v>
                </c:pt>
                <c:pt idx="28">
                  <c:v>-2781.5</c:v>
                </c:pt>
                <c:pt idx="29">
                  <c:v>-2781.5</c:v>
                </c:pt>
                <c:pt idx="30">
                  <c:v>-1399</c:v>
                </c:pt>
                <c:pt idx="31">
                  <c:v>-218</c:v>
                </c:pt>
                <c:pt idx="32">
                  <c:v>0</c:v>
                </c:pt>
                <c:pt idx="33">
                  <c:v>434</c:v>
                </c:pt>
                <c:pt idx="34">
                  <c:v>484</c:v>
                </c:pt>
                <c:pt idx="35">
                  <c:v>2027</c:v>
                </c:pt>
                <c:pt idx="36">
                  <c:v>2044</c:v>
                </c:pt>
                <c:pt idx="37">
                  <c:v>3341.5</c:v>
                </c:pt>
                <c:pt idx="38">
                  <c:v>3341.5</c:v>
                </c:pt>
                <c:pt idx="39">
                  <c:v>3419</c:v>
                </c:pt>
                <c:pt idx="40">
                  <c:v>3419</c:v>
                </c:pt>
                <c:pt idx="41">
                  <c:v>3445.5</c:v>
                </c:pt>
                <c:pt idx="42">
                  <c:v>3479.5</c:v>
                </c:pt>
                <c:pt idx="43">
                  <c:v>3908</c:v>
                </c:pt>
                <c:pt idx="44">
                  <c:v>3916</c:v>
                </c:pt>
                <c:pt idx="45">
                  <c:v>3917.5</c:v>
                </c:pt>
                <c:pt idx="46">
                  <c:v>3989.5</c:v>
                </c:pt>
                <c:pt idx="47">
                  <c:v>4129</c:v>
                </c:pt>
                <c:pt idx="48">
                  <c:v>4563</c:v>
                </c:pt>
                <c:pt idx="49">
                  <c:v>4651</c:v>
                </c:pt>
                <c:pt idx="50">
                  <c:v>4792</c:v>
                </c:pt>
                <c:pt idx="51">
                  <c:v>5294.5</c:v>
                </c:pt>
                <c:pt idx="52">
                  <c:v>5357</c:v>
                </c:pt>
                <c:pt idx="53">
                  <c:v>5414</c:v>
                </c:pt>
                <c:pt idx="54">
                  <c:v>6078</c:v>
                </c:pt>
                <c:pt idx="55">
                  <c:v>6087.5</c:v>
                </c:pt>
                <c:pt idx="56">
                  <c:v>6685.5</c:v>
                </c:pt>
                <c:pt idx="57">
                  <c:v>6718</c:v>
                </c:pt>
                <c:pt idx="58">
                  <c:v>6723</c:v>
                </c:pt>
                <c:pt idx="59">
                  <c:v>6730.5</c:v>
                </c:pt>
                <c:pt idx="60">
                  <c:v>6730.5</c:v>
                </c:pt>
                <c:pt idx="61">
                  <c:v>7349.5</c:v>
                </c:pt>
                <c:pt idx="62">
                  <c:v>7442</c:v>
                </c:pt>
                <c:pt idx="63">
                  <c:v>7459</c:v>
                </c:pt>
                <c:pt idx="64">
                  <c:v>8069</c:v>
                </c:pt>
                <c:pt idx="65">
                  <c:v>8080.5</c:v>
                </c:pt>
                <c:pt idx="66">
                  <c:v>8764</c:v>
                </c:pt>
                <c:pt idx="67">
                  <c:v>9436.5</c:v>
                </c:pt>
                <c:pt idx="68">
                  <c:v>9550</c:v>
                </c:pt>
                <c:pt idx="69">
                  <c:v>10175.5</c:v>
                </c:pt>
                <c:pt idx="70">
                  <c:v>12205</c:v>
                </c:pt>
                <c:pt idx="71">
                  <c:v>12222</c:v>
                </c:pt>
                <c:pt idx="72">
                  <c:v>12222</c:v>
                </c:pt>
                <c:pt idx="73">
                  <c:v>12285</c:v>
                </c:pt>
              </c:numCache>
            </c:numRef>
          </c:xVal>
          <c:yVal>
            <c:numRef>
              <c:f>Active!$N$21:$N$991</c:f>
              <c:numCache>
                <c:formatCode>0.0000</c:formatCode>
                <c:ptCount val="971"/>
                <c:pt idx="7">
                  <c:v>4.6853965635136482E-2</c:v>
                </c:pt>
                <c:pt idx="11">
                  <c:v>3.0657618962057737E-2</c:v>
                </c:pt>
                <c:pt idx="12">
                  <c:v>3.0657618962057737E-2</c:v>
                </c:pt>
                <c:pt idx="13">
                  <c:v>2.9129143823344215E-2</c:v>
                </c:pt>
                <c:pt idx="14">
                  <c:v>2.9101694836921196E-2</c:v>
                </c:pt>
                <c:pt idx="15">
                  <c:v>2.907424585049817E-2</c:v>
                </c:pt>
                <c:pt idx="16">
                  <c:v>2.8769417632853039E-2</c:v>
                </c:pt>
                <c:pt idx="17">
                  <c:v>2.8671179155128537E-2</c:v>
                </c:pt>
                <c:pt idx="18">
                  <c:v>2.7307397934953143E-2</c:v>
                </c:pt>
                <c:pt idx="19">
                  <c:v>2.7307397934953143E-2</c:v>
                </c:pt>
                <c:pt idx="20">
                  <c:v>2.7089250727064917E-2</c:v>
                </c:pt>
                <c:pt idx="21">
                  <c:v>2.7089250727064917E-2</c:v>
                </c:pt>
                <c:pt idx="22">
                  <c:v>2.5550662803879756E-2</c:v>
                </c:pt>
                <c:pt idx="23">
                  <c:v>2.1457874459857626E-2</c:v>
                </c:pt>
                <c:pt idx="24">
                  <c:v>2.1457874459857626E-2</c:v>
                </c:pt>
                <c:pt idx="25">
                  <c:v>2.1457874459857626E-2</c:v>
                </c:pt>
                <c:pt idx="26">
                  <c:v>2.1374082817092611E-2</c:v>
                </c:pt>
                <c:pt idx="27">
                  <c:v>2.1114039787821878E-2</c:v>
                </c:pt>
                <c:pt idx="28">
                  <c:v>2.1114039787821878E-2</c:v>
                </c:pt>
                <c:pt idx="29">
                  <c:v>2.1114039787821878E-2</c:v>
                </c:pt>
                <c:pt idx="30">
                  <c:v>1.7119489921524251E-2</c:v>
                </c:pt>
                <c:pt idx="31">
                  <c:v>1.370714750409387E-2</c:v>
                </c:pt>
                <c:pt idx="32">
                  <c:v>1.3077265499860319E-2</c:v>
                </c:pt>
                <c:pt idx="33">
                  <c:v>1.1823280225377012E-2</c:v>
                </c:pt>
                <c:pt idx="34">
                  <c:v>1.1678811875782161E-2</c:v>
                </c:pt>
                <c:pt idx="35">
                  <c:v>7.2205186072850595E-3</c:v>
                </c:pt>
                <c:pt idx="36">
                  <c:v>7.1713993684228098E-3</c:v>
                </c:pt>
                <c:pt idx="37">
                  <c:v>3.4224456964364255E-3</c:v>
                </c:pt>
                <c:pt idx="38">
                  <c:v>3.4224456964364255E-3</c:v>
                </c:pt>
                <c:pt idx="39">
                  <c:v>3.1985197545644078E-3</c:v>
                </c:pt>
                <c:pt idx="40">
                  <c:v>3.1985197545644078E-3</c:v>
                </c:pt>
                <c:pt idx="41">
                  <c:v>3.1219515292791357E-3</c:v>
                </c:pt>
                <c:pt idx="42">
                  <c:v>3.0237130515546381E-3</c:v>
                </c:pt>
                <c:pt idx="43">
                  <c:v>1.785619295526765E-3</c:v>
                </c:pt>
                <c:pt idx="44">
                  <c:v>1.7625043595915872E-3</c:v>
                </c:pt>
                <c:pt idx="45">
                  <c:v>1.7581703091037425E-3</c:v>
                </c:pt>
                <c:pt idx="46">
                  <c:v>1.5501358856871567E-3</c:v>
                </c:pt>
                <c:pt idx="47">
                  <c:v>1.1470691903175227E-3</c:v>
                </c:pt>
                <c:pt idx="48">
                  <c:v>-1.0691608416578402E-4</c:v>
                </c:pt>
                <c:pt idx="49">
                  <c:v>-3.6118037945272186E-4</c:v>
                </c:pt>
                <c:pt idx="50">
                  <c:v>-7.6858112531020227E-4</c:v>
                </c:pt>
                <c:pt idx="51">
                  <c:v>-2.2204880387384548E-3</c:v>
                </c:pt>
                <c:pt idx="52">
                  <c:v>-2.4010734757320181E-3</c:v>
                </c:pt>
                <c:pt idx="53">
                  <c:v>-2.5657673942701496E-3</c:v>
                </c:pt>
                <c:pt idx="54">
                  <c:v>-4.4843070768897705E-3</c:v>
                </c:pt>
                <c:pt idx="55">
                  <c:v>-4.511756063312793E-3</c:v>
                </c:pt>
                <c:pt idx="56">
                  <c:v>-6.2395975244672105E-3</c:v>
                </c:pt>
                <c:pt idx="57">
                  <c:v>-6.3335019517038616E-3</c:v>
                </c:pt>
                <c:pt idx="58">
                  <c:v>-6.3479487866633464E-3</c:v>
                </c:pt>
                <c:pt idx="59">
                  <c:v>-6.3696190391025771E-3</c:v>
                </c:pt>
                <c:pt idx="60">
                  <c:v>-6.3696190391025771E-3</c:v>
                </c:pt>
                <c:pt idx="61">
                  <c:v>-8.1581372070868314E-3</c:v>
                </c:pt>
                <c:pt idx="62">
                  <c:v>-8.4254036538373069E-3</c:v>
                </c:pt>
                <c:pt idx="63">
                  <c:v>-8.4745228926995531E-3</c:v>
                </c:pt>
                <c:pt idx="64">
                  <c:v>-1.0237036757756736E-2</c:v>
                </c:pt>
                <c:pt idx="65">
                  <c:v>-1.0270264478163553E-2</c:v>
                </c:pt>
                <c:pt idx="66">
                  <c:v>-1.2245146817125166E-2</c:v>
                </c:pt>
                <c:pt idx="67">
                  <c:v>-1.4188246119175912E-2</c:v>
                </c:pt>
                <c:pt idx="68">
                  <c:v>-1.4516189272756224E-2</c:v>
                </c:pt>
                <c:pt idx="69">
                  <c:v>-1.632348832618781E-2</c:v>
                </c:pt>
                <c:pt idx="70">
                  <c:v>-2.2187458636242816E-2</c:v>
                </c:pt>
                <c:pt idx="71">
                  <c:v>-2.2236577875105065E-2</c:v>
                </c:pt>
                <c:pt idx="72">
                  <c:v>-2.2236577875105065E-2</c:v>
                </c:pt>
                <c:pt idx="73">
                  <c:v>-2.2418607995594579E-2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7E-453B-B014-DA13FE304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01544"/>
        <c:axId val="1"/>
      </c:scatterChart>
      <c:valAx>
        <c:axId val="766501544"/>
        <c:scaling>
          <c:orientation val="minMax"/>
          <c:max val="7000"/>
          <c:min val="-6000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15176368344972"/>
              <c:y val="0.87925696594427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3194675540765387E-3"/>
              <c:y val="0.38080495356037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501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444294504784239"/>
          <c:y val="0.92879256965944268"/>
          <c:w val="0.44093212974002211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V878 Her - O-C Diagr.</a:t>
            </a:r>
          </a:p>
        </c:rich>
      </c:tx>
      <c:layout>
        <c:manualLayout>
          <c:xMode val="edge"/>
          <c:yMode val="edge"/>
          <c:x val="0.38472280548264798"/>
          <c:y val="1.67785234899328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222320180013261E-2"/>
          <c:y val="9.3959885499497797E-2"/>
          <c:w val="0.89583454838670296"/>
          <c:h val="0.70805485144264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-17186</c:v>
                </c:pt>
                <c:pt idx="1">
                  <c:v>-17152</c:v>
                </c:pt>
                <c:pt idx="2">
                  <c:v>-15764</c:v>
                </c:pt>
                <c:pt idx="3">
                  <c:v>-15346</c:v>
                </c:pt>
                <c:pt idx="4">
                  <c:v>-14538</c:v>
                </c:pt>
                <c:pt idx="5">
                  <c:v>-11839</c:v>
                </c:pt>
                <c:pt idx="6">
                  <c:v>-11690</c:v>
                </c:pt>
                <c:pt idx="7">
                  <c:v>-11690</c:v>
                </c:pt>
                <c:pt idx="8">
                  <c:v>-11524</c:v>
                </c:pt>
                <c:pt idx="9">
                  <c:v>-11293</c:v>
                </c:pt>
                <c:pt idx="10">
                  <c:v>-10185</c:v>
                </c:pt>
                <c:pt idx="11">
                  <c:v>-6084.5</c:v>
                </c:pt>
                <c:pt idx="12">
                  <c:v>-6084.5</c:v>
                </c:pt>
                <c:pt idx="13">
                  <c:v>-5555.5</c:v>
                </c:pt>
                <c:pt idx="14">
                  <c:v>-5546</c:v>
                </c:pt>
                <c:pt idx="15">
                  <c:v>-5536.5</c:v>
                </c:pt>
                <c:pt idx="16">
                  <c:v>-5431</c:v>
                </c:pt>
                <c:pt idx="17">
                  <c:v>-5397</c:v>
                </c:pt>
                <c:pt idx="18">
                  <c:v>-4925</c:v>
                </c:pt>
                <c:pt idx="19">
                  <c:v>-4925</c:v>
                </c:pt>
                <c:pt idx="20">
                  <c:v>-4849.5</c:v>
                </c:pt>
                <c:pt idx="21">
                  <c:v>-4849.5</c:v>
                </c:pt>
                <c:pt idx="22">
                  <c:v>-4317</c:v>
                </c:pt>
                <c:pt idx="23">
                  <c:v>-2900.5</c:v>
                </c:pt>
                <c:pt idx="24">
                  <c:v>-2900.5</c:v>
                </c:pt>
                <c:pt idx="25">
                  <c:v>-2900.5</c:v>
                </c:pt>
                <c:pt idx="26">
                  <c:v>-2871.5</c:v>
                </c:pt>
                <c:pt idx="27">
                  <c:v>-2781.5</c:v>
                </c:pt>
                <c:pt idx="28">
                  <c:v>-2781.5</c:v>
                </c:pt>
                <c:pt idx="29">
                  <c:v>-2781.5</c:v>
                </c:pt>
                <c:pt idx="30">
                  <c:v>-1399</c:v>
                </c:pt>
                <c:pt idx="31">
                  <c:v>-218</c:v>
                </c:pt>
                <c:pt idx="32">
                  <c:v>0</c:v>
                </c:pt>
                <c:pt idx="33">
                  <c:v>434</c:v>
                </c:pt>
                <c:pt idx="34">
                  <c:v>484</c:v>
                </c:pt>
                <c:pt idx="35">
                  <c:v>2027</c:v>
                </c:pt>
                <c:pt idx="36">
                  <c:v>2044</c:v>
                </c:pt>
                <c:pt idx="37">
                  <c:v>3341.5</c:v>
                </c:pt>
                <c:pt idx="38">
                  <c:v>3341.5</c:v>
                </c:pt>
                <c:pt idx="39">
                  <c:v>3419</c:v>
                </c:pt>
                <c:pt idx="40">
                  <c:v>3419</c:v>
                </c:pt>
                <c:pt idx="41">
                  <c:v>3445.5</c:v>
                </c:pt>
                <c:pt idx="42">
                  <c:v>3479.5</c:v>
                </c:pt>
                <c:pt idx="43">
                  <c:v>3908</c:v>
                </c:pt>
                <c:pt idx="44">
                  <c:v>3916</c:v>
                </c:pt>
                <c:pt idx="45">
                  <c:v>3917.5</c:v>
                </c:pt>
                <c:pt idx="46">
                  <c:v>3989.5</c:v>
                </c:pt>
                <c:pt idx="47">
                  <c:v>4129</c:v>
                </c:pt>
                <c:pt idx="48">
                  <c:v>4563</c:v>
                </c:pt>
                <c:pt idx="49">
                  <c:v>4651</c:v>
                </c:pt>
                <c:pt idx="50">
                  <c:v>4792</c:v>
                </c:pt>
                <c:pt idx="51">
                  <c:v>5294.5</c:v>
                </c:pt>
                <c:pt idx="52">
                  <c:v>5357</c:v>
                </c:pt>
                <c:pt idx="53">
                  <c:v>5414</c:v>
                </c:pt>
                <c:pt idx="54">
                  <c:v>6078</c:v>
                </c:pt>
                <c:pt idx="55">
                  <c:v>6087.5</c:v>
                </c:pt>
                <c:pt idx="56">
                  <c:v>6685.5</c:v>
                </c:pt>
                <c:pt idx="57">
                  <c:v>6718</c:v>
                </c:pt>
                <c:pt idx="58">
                  <c:v>6723</c:v>
                </c:pt>
                <c:pt idx="59">
                  <c:v>6730.5</c:v>
                </c:pt>
                <c:pt idx="60">
                  <c:v>6730.5</c:v>
                </c:pt>
                <c:pt idx="61">
                  <c:v>7349.5</c:v>
                </c:pt>
                <c:pt idx="62">
                  <c:v>7442</c:v>
                </c:pt>
                <c:pt idx="63">
                  <c:v>7459</c:v>
                </c:pt>
                <c:pt idx="64">
                  <c:v>8069</c:v>
                </c:pt>
                <c:pt idx="65">
                  <c:v>8080.5</c:v>
                </c:pt>
                <c:pt idx="66">
                  <c:v>8764</c:v>
                </c:pt>
                <c:pt idx="67">
                  <c:v>9436.5</c:v>
                </c:pt>
                <c:pt idx="68">
                  <c:v>9550</c:v>
                </c:pt>
                <c:pt idx="69">
                  <c:v>10175.5</c:v>
                </c:pt>
                <c:pt idx="70">
                  <c:v>12205</c:v>
                </c:pt>
                <c:pt idx="71">
                  <c:v>12222</c:v>
                </c:pt>
                <c:pt idx="72">
                  <c:v>12222</c:v>
                </c:pt>
                <c:pt idx="73">
                  <c:v>12285</c:v>
                </c:pt>
              </c:numCache>
            </c:numRef>
          </c:xVal>
          <c:yVal>
            <c:numRef>
              <c:f>Active!$H$21:$H$991</c:f>
              <c:numCache>
                <c:formatCode>0.0000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A9-437E-9853-385B9478A1A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Active!$D$21:$D$40</c:f>
                <c:numCache>
                  <c:formatCode>General</c:formatCode>
                  <c:ptCount val="20"/>
                  <c:pt idx="7">
                    <c:v>0</c:v>
                  </c:pt>
                  <c:pt idx="11">
                    <c:v>8.9999999999999998E-4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-17186</c:v>
                </c:pt>
                <c:pt idx="1">
                  <c:v>-17152</c:v>
                </c:pt>
                <c:pt idx="2">
                  <c:v>-15764</c:v>
                </c:pt>
                <c:pt idx="3">
                  <c:v>-15346</c:v>
                </c:pt>
                <c:pt idx="4">
                  <c:v>-14538</c:v>
                </c:pt>
                <c:pt idx="5">
                  <c:v>-11839</c:v>
                </c:pt>
                <c:pt idx="6">
                  <c:v>-11690</c:v>
                </c:pt>
                <c:pt idx="7">
                  <c:v>-11690</c:v>
                </c:pt>
                <c:pt idx="8">
                  <c:v>-11524</c:v>
                </c:pt>
                <c:pt idx="9">
                  <c:v>-11293</c:v>
                </c:pt>
                <c:pt idx="10">
                  <c:v>-10185</c:v>
                </c:pt>
                <c:pt idx="11">
                  <c:v>-6084.5</c:v>
                </c:pt>
                <c:pt idx="12">
                  <c:v>-6084.5</c:v>
                </c:pt>
                <c:pt idx="13">
                  <c:v>-5555.5</c:v>
                </c:pt>
                <c:pt idx="14">
                  <c:v>-5546</c:v>
                </c:pt>
                <c:pt idx="15">
                  <c:v>-5536.5</c:v>
                </c:pt>
                <c:pt idx="16">
                  <c:v>-5431</c:v>
                </c:pt>
                <c:pt idx="17">
                  <c:v>-5397</c:v>
                </c:pt>
                <c:pt idx="18">
                  <c:v>-4925</c:v>
                </c:pt>
                <c:pt idx="19">
                  <c:v>-4925</c:v>
                </c:pt>
                <c:pt idx="20">
                  <c:v>-4849.5</c:v>
                </c:pt>
                <c:pt idx="21">
                  <c:v>-4849.5</c:v>
                </c:pt>
                <c:pt idx="22">
                  <c:v>-4317</c:v>
                </c:pt>
                <c:pt idx="23">
                  <c:v>-2900.5</c:v>
                </c:pt>
                <c:pt idx="24">
                  <c:v>-2900.5</c:v>
                </c:pt>
                <c:pt idx="25">
                  <c:v>-2900.5</c:v>
                </c:pt>
                <c:pt idx="26">
                  <c:v>-2871.5</c:v>
                </c:pt>
                <c:pt idx="27">
                  <c:v>-2781.5</c:v>
                </c:pt>
                <c:pt idx="28">
                  <c:v>-2781.5</c:v>
                </c:pt>
                <c:pt idx="29">
                  <c:v>-2781.5</c:v>
                </c:pt>
                <c:pt idx="30">
                  <c:v>-1399</c:v>
                </c:pt>
                <c:pt idx="31">
                  <c:v>-218</c:v>
                </c:pt>
                <c:pt idx="32">
                  <c:v>0</c:v>
                </c:pt>
                <c:pt idx="33">
                  <c:v>434</c:v>
                </c:pt>
                <c:pt idx="34">
                  <c:v>484</c:v>
                </c:pt>
                <c:pt idx="35">
                  <c:v>2027</c:v>
                </c:pt>
                <c:pt idx="36">
                  <c:v>2044</c:v>
                </c:pt>
                <c:pt idx="37">
                  <c:v>3341.5</c:v>
                </c:pt>
                <c:pt idx="38">
                  <c:v>3341.5</c:v>
                </c:pt>
                <c:pt idx="39">
                  <c:v>3419</c:v>
                </c:pt>
                <c:pt idx="40">
                  <c:v>3419</c:v>
                </c:pt>
                <c:pt idx="41">
                  <c:v>3445.5</c:v>
                </c:pt>
                <c:pt idx="42">
                  <c:v>3479.5</c:v>
                </c:pt>
                <c:pt idx="43">
                  <c:v>3908</c:v>
                </c:pt>
                <c:pt idx="44">
                  <c:v>3916</c:v>
                </c:pt>
                <c:pt idx="45">
                  <c:v>3917.5</c:v>
                </c:pt>
                <c:pt idx="46">
                  <c:v>3989.5</c:v>
                </c:pt>
                <c:pt idx="47">
                  <c:v>4129</c:v>
                </c:pt>
                <c:pt idx="48">
                  <c:v>4563</c:v>
                </c:pt>
                <c:pt idx="49">
                  <c:v>4651</c:v>
                </c:pt>
                <c:pt idx="50">
                  <c:v>4792</c:v>
                </c:pt>
                <c:pt idx="51">
                  <c:v>5294.5</c:v>
                </c:pt>
                <c:pt idx="52">
                  <c:v>5357</c:v>
                </c:pt>
                <c:pt idx="53">
                  <c:v>5414</c:v>
                </c:pt>
                <c:pt idx="54">
                  <c:v>6078</c:v>
                </c:pt>
                <c:pt idx="55">
                  <c:v>6087.5</c:v>
                </c:pt>
                <c:pt idx="56">
                  <c:v>6685.5</c:v>
                </c:pt>
                <c:pt idx="57">
                  <c:v>6718</c:v>
                </c:pt>
                <c:pt idx="58">
                  <c:v>6723</c:v>
                </c:pt>
                <c:pt idx="59">
                  <c:v>6730.5</c:v>
                </c:pt>
                <c:pt idx="60">
                  <c:v>6730.5</c:v>
                </c:pt>
                <c:pt idx="61">
                  <c:v>7349.5</c:v>
                </c:pt>
                <c:pt idx="62">
                  <c:v>7442</c:v>
                </c:pt>
                <c:pt idx="63">
                  <c:v>7459</c:v>
                </c:pt>
                <c:pt idx="64">
                  <c:v>8069</c:v>
                </c:pt>
                <c:pt idx="65">
                  <c:v>8080.5</c:v>
                </c:pt>
                <c:pt idx="66">
                  <c:v>8764</c:v>
                </c:pt>
                <c:pt idx="67">
                  <c:v>9436.5</c:v>
                </c:pt>
                <c:pt idx="68">
                  <c:v>9550</c:v>
                </c:pt>
                <c:pt idx="69">
                  <c:v>10175.5</c:v>
                </c:pt>
                <c:pt idx="70">
                  <c:v>12205</c:v>
                </c:pt>
                <c:pt idx="71">
                  <c:v>12222</c:v>
                </c:pt>
                <c:pt idx="72">
                  <c:v>12222</c:v>
                </c:pt>
                <c:pt idx="73">
                  <c:v>12285</c:v>
                </c:pt>
              </c:numCache>
            </c:numRef>
          </c:xVal>
          <c:yVal>
            <c:numRef>
              <c:f>Active!$I$21:$I$991</c:f>
              <c:numCache>
                <c:formatCode>0.0000</c:formatCode>
                <c:ptCount val="971"/>
                <c:pt idx="52">
                  <c:v>-7.746399991447106E-3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A9-437E-9853-385B9478A1A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Active!$D$21:$D$40</c:f>
                <c:numCache>
                  <c:formatCode>General</c:formatCode>
                  <c:ptCount val="20"/>
                  <c:pt idx="7">
                    <c:v>0</c:v>
                  </c:pt>
                  <c:pt idx="11">
                    <c:v>8.9999999999999998E-4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</c:numCache>
              </c:numRef>
            </c:plus>
            <c:minus>
              <c:numRef>
                <c:f>Active!$D$21:$D$40</c:f>
                <c:numCache>
                  <c:formatCode>General</c:formatCode>
                  <c:ptCount val="20"/>
                  <c:pt idx="7">
                    <c:v>0</c:v>
                  </c:pt>
                  <c:pt idx="11">
                    <c:v>8.9999999999999998E-4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-17186</c:v>
                </c:pt>
                <c:pt idx="1">
                  <c:v>-17152</c:v>
                </c:pt>
                <c:pt idx="2">
                  <c:v>-15764</c:v>
                </c:pt>
                <c:pt idx="3">
                  <c:v>-15346</c:v>
                </c:pt>
                <c:pt idx="4">
                  <c:v>-14538</c:v>
                </c:pt>
                <c:pt idx="5">
                  <c:v>-11839</c:v>
                </c:pt>
                <c:pt idx="6">
                  <c:v>-11690</c:v>
                </c:pt>
                <c:pt idx="7">
                  <c:v>-11690</c:v>
                </c:pt>
                <c:pt idx="8">
                  <c:v>-11524</c:v>
                </c:pt>
                <c:pt idx="9">
                  <c:v>-11293</c:v>
                </c:pt>
                <c:pt idx="10">
                  <c:v>-10185</c:v>
                </c:pt>
                <c:pt idx="11">
                  <c:v>-6084.5</c:v>
                </c:pt>
                <c:pt idx="12">
                  <c:v>-6084.5</c:v>
                </c:pt>
                <c:pt idx="13">
                  <c:v>-5555.5</c:v>
                </c:pt>
                <c:pt idx="14">
                  <c:v>-5546</c:v>
                </c:pt>
                <c:pt idx="15">
                  <c:v>-5536.5</c:v>
                </c:pt>
                <c:pt idx="16">
                  <c:v>-5431</c:v>
                </c:pt>
                <c:pt idx="17">
                  <c:v>-5397</c:v>
                </c:pt>
                <c:pt idx="18">
                  <c:v>-4925</c:v>
                </c:pt>
                <c:pt idx="19">
                  <c:v>-4925</c:v>
                </c:pt>
                <c:pt idx="20">
                  <c:v>-4849.5</c:v>
                </c:pt>
                <c:pt idx="21">
                  <c:v>-4849.5</c:v>
                </c:pt>
                <c:pt idx="22">
                  <c:v>-4317</c:v>
                </c:pt>
                <c:pt idx="23">
                  <c:v>-2900.5</c:v>
                </c:pt>
                <c:pt idx="24">
                  <c:v>-2900.5</c:v>
                </c:pt>
                <c:pt idx="25">
                  <c:v>-2900.5</c:v>
                </c:pt>
                <c:pt idx="26">
                  <c:v>-2871.5</c:v>
                </c:pt>
                <c:pt idx="27">
                  <c:v>-2781.5</c:v>
                </c:pt>
                <c:pt idx="28">
                  <c:v>-2781.5</c:v>
                </c:pt>
                <c:pt idx="29">
                  <c:v>-2781.5</c:v>
                </c:pt>
                <c:pt idx="30">
                  <c:v>-1399</c:v>
                </c:pt>
                <c:pt idx="31">
                  <c:v>-218</c:v>
                </c:pt>
                <c:pt idx="32">
                  <c:v>0</c:v>
                </c:pt>
                <c:pt idx="33">
                  <c:v>434</c:v>
                </c:pt>
                <c:pt idx="34">
                  <c:v>484</c:v>
                </c:pt>
                <c:pt idx="35">
                  <c:v>2027</c:v>
                </c:pt>
                <c:pt idx="36">
                  <c:v>2044</c:v>
                </c:pt>
                <c:pt idx="37">
                  <c:v>3341.5</c:v>
                </c:pt>
                <c:pt idx="38">
                  <c:v>3341.5</c:v>
                </c:pt>
                <c:pt idx="39">
                  <c:v>3419</c:v>
                </c:pt>
                <c:pt idx="40">
                  <c:v>3419</c:v>
                </c:pt>
                <c:pt idx="41">
                  <c:v>3445.5</c:v>
                </c:pt>
                <c:pt idx="42">
                  <c:v>3479.5</c:v>
                </c:pt>
                <c:pt idx="43">
                  <c:v>3908</c:v>
                </c:pt>
                <c:pt idx="44">
                  <c:v>3916</c:v>
                </c:pt>
                <c:pt idx="45">
                  <c:v>3917.5</c:v>
                </c:pt>
                <c:pt idx="46">
                  <c:v>3989.5</c:v>
                </c:pt>
                <c:pt idx="47">
                  <c:v>4129</c:v>
                </c:pt>
                <c:pt idx="48">
                  <c:v>4563</c:v>
                </c:pt>
                <c:pt idx="49">
                  <c:v>4651</c:v>
                </c:pt>
                <c:pt idx="50">
                  <c:v>4792</c:v>
                </c:pt>
                <c:pt idx="51">
                  <c:v>5294.5</c:v>
                </c:pt>
                <c:pt idx="52">
                  <c:v>5357</c:v>
                </c:pt>
                <c:pt idx="53">
                  <c:v>5414</c:v>
                </c:pt>
                <c:pt idx="54">
                  <c:v>6078</c:v>
                </c:pt>
                <c:pt idx="55">
                  <c:v>6087.5</c:v>
                </c:pt>
                <c:pt idx="56">
                  <c:v>6685.5</c:v>
                </c:pt>
                <c:pt idx="57">
                  <c:v>6718</c:v>
                </c:pt>
                <c:pt idx="58">
                  <c:v>6723</c:v>
                </c:pt>
                <c:pt idx="59">
                  <c:v>6730.5</c:v>
                </c:pt>
                <c:pt idx="60">
                  <c:v>6730.5</c:v>
                </c:pt>
                <c:pt idx="61">
                  <c:v>7349.5</c:v>
                </c:pt>
                <c:pt idx="62">
                  <c:v>7442</c:v>
                </c:pt>
                <c:pt idx="63">
                  <c:v>7459</c:v>
                </c:pt>
                <c:pt idx="64">
                  <c:v>8069</c:v>
                </c:pt>
                <c:pt idx="65">
                  <c:v>8080.5</c:v>
                </c:pt>
                <c:pt idx="66">
                  <c:v>8764</c:v>
                </c:pt>
                <c:pt idx="67">
                  <c:v>9436.5</c:v>
                </c:pt>
                <c:pt idx="68">
                  <c:v>9550</c:v>
                </c:pt>
                <c:pt idx="69">
                  <c:v>10175.5</c:v>
                </c:pt>
                <c:pt idx="70">
                  <c:v>12205</c:v>
                </c:pt>
                <c:pt idx="71">
                  <c:v>12222</c:v>
                </c:pt>
                <c:pt idx="72">
                  <c:v>12222</c:v>
                </c:pt>
                <c:pt idx="73">
                  <c:v>12285</c:v>
                </c:pt>
              </c:numCache>
            </c:numRef>
          </c:xVal>
          <c:yVal>
            <c:numRef>
              <c:f>Active!$J$21:$J$991</c:f>
              <c:numCache>
                <c:formatCode>0.0000</c:formatCode>
                <c:ptCount val="971"/>
                <c:pt idx="0">
                  <c:v>-3.3312799998384435E-2</c:v>
                </c:pt>
                <c:pt idx="1">
                  <c:v>-5.9469599997100886E-2</c:v>
                </c:pt>
                <c:pt idx="2">
                  <c:v>-1.9047199995839037E-2</c:v>
                </c:pt>
                <c:pt idx="3">
                  <c:v>-3.6680799996247515E-2</c:v>
                </c:pt>
                <c:pt idx="4">
                  <c:v>-8.6423999964608811E-3</c:v>
                </c:pt>
                <c:pt idx="5">
                  <c:v>-1.9207199999073055E-2</c:v>
                </c:pt>
                <c:pt idx="6">
                  <c:v>-1.3011999995796941E-2</c:v>
                </c:pt>
                <c:pt idx="7">
                  <c:v>-1.3011999995796941E-2</c:v>
                </c:pt>
                <c:pt idx="8">
                  <c:v>-3.5895199995138682E-2</c:v>
                </c:pt>
                <c:pt idx="9">
                  <c:v>2.3336000085691921E-3</c:v>
                </c:pt>
                <c:pt idx="10">
                  <c:v>-7.1879999959492125E-3</c:v>
                </c:pt>
                <c:pt idx="11">
                  <c:v>-2.1455999958561733E-3</c:v>
                </c:pt>
                <c:pt idx="12">
                  <c:v>-2.1455999958561733E-3</c:v>
                </c:pt>
                <c:pt idx="13">
                  <c:v>2.7360000240150839E-4</c:v>
                </c:pt>
                <c:pt idx="14">
                  <c:v>6.5920000633923337E-4</c:v>
                </c:pt>
                <c:pt idx="15">
                  <c:v>1.6448000023956411E-3</c:v>
                </c:pt>
                <c:pt idx="16">
                  <c:v>1.6112000012071803E-3</c:v>
                </c:pt>
                <c:pt idx="17">
                  <c:v>-5.45599999895785E-4</c:v>
                </c:pt>
                <c:pt idx="18">
                  <c:v>-1.9399999946472235E-3</c:v>
                </c:pt>
                <c:pt idx="19">
                  <c:v>-1.7399999996996485E-3</c:v>
                </c:pt>
                <c:pt idx="20">
                  <c:v>2.982400001201313E-3</c:v>
                </c:pt>
                <c:pt idx="21">
                  <c:v>6.2824000051477924E-3</c:v>
                </c:pt>
                <c:pt idx="22">
                  <c:v>-1.8616000015754253E-3</c:v>
                </c:pt>
                <c:pt idx="23">
                  <c:v>-2.8239999664947391E-4</c:v>
                </c:pt>
                <c:pt idx="24">
                  <c:v>2.7176000075996853E-3</c:v>
                </c:pt>
                <c:pt idx="25">
                  <c:v>4.717600008007139E-3</c:v>
                </c:pt>
                <c:pt idx="26">
                  <c:v>5.7368000052520074E-3</c:v>
                </c:pt>
                <c:pt idx="27">
                  <c:v>1.2688000060734339E-3</c:v>
                </c:pt>
                <c:pt idx="28">
                  <c:v>4.2688000030466355E-3</c:v>
                </c:pt>
                <c:pt idx="29">
                  <c:v>7.3688000047695823E-3</c:v>
                </c:pt>
                <c:pt idx="30">
                  <c:v>1.0480000491952524E-4</c:v>
                </c:pt>
                <c:pt idx="35">
                  <c:v>-1.9303999943076633E-3</c:v>
                </c:pt>
                <c:pt idx="36">
                  <c:v>-2.0087999946554191E-3</c:v>
                </c:pt>
                <c:pt idx="39">
                  <c:v>-2.1087999994051643E-3</c:v>
                </c:pt>
                <c:pt idx="40">
                  <c:v>-2.1087999994051643E-3</c:v>
                </c:pt>
                <c:pt idx="41">
                  <c:v>-1.1015999989467673E-3</c:v>
                </c:pt>
                <c:pt idx="42">
                  <c:v>2.8416000059223734E-3</c:v>
                </c:pt>
                <c:pt idx="43">
                  <c:v>-3.0815999998594634E-3</c:v>
                </c:pt>
                <c:pt idx="44">
                  <c:v>-2.8831999952672049E-3</c:v>
                </c:pt>
                <c:pt idx="45">
                  <c:v>-6.9599999551428482E-4</c:v>
                </c:pt>
                <c:pt idx="46">
                  <c:v>4.9896000055014156E-3</c:v>
                </c:pt>
                <c:pt idx="47">
                  <c:v>-3.2007999980123714E-3</c:v>
                </c:pt>
                <c:pt idx="50">
                  <c:v>-2.8583999956026673E-3</c:v>
                </c:pt>
                <c:pt idx="51">
                  <c:v>-2.7463999940664507E-3</c:v>
                </c:pt>
                <c:pt idx="56">
                  <c:v>-7.5495999990380369E-3</c:v>
                </c:pt>
                <c:pt idx="61">
                  <c:v>-1.6823999976622872E-3</c:v>
                </c:pt>
                <c:pt idx="62">
                  <c:v>-1.0238399998343084E-2</c:v>
                </c:pt>
                <c:pt idx="63">
                  <c:v>-1.1716799999703653E-2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A9-437E-9853-385B9478A1A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-17186</c:v>
                </c:pt>
                <c:pt idx="1">
                  <c:v>-17152</c:v>
                </c:pt>
                <c:pt idx="2">
                  <c:v>-15764</c:v>
                </c:pt>
                <c:pt idx="3">
                  <c:v>-15346</c:v>
                </c:pt>
                <c:pt idx="4">
                  <c:v>-14538</c:v>
                </c:pt>
                <c:pt idx="5">
                  <c:v>-11839</c:v>
                </c:pt>
                <c:pt idx="6">
                  <c:v>-11690</c:v>
                </c:pt>
                <c:pt idx="7">
                  <c:v>-11690</c:v>
                </c:pt>
                <c:pt idx="8">
                  <c:v>-11524</c:v>
                </c:pt>
                <c:pt idx="9">
                  <c:v>-11293</c:v>
                </c:pt>
                <c:pt idx="10">
                  <c:v>-10185</c:v>
                </c:pt>
                <c:pt idx="11">
                  <c:v>-6084.5</c:v>
                </c:pt>
                <c:pt idx="12">
                  <c:v>-6084.5</c:v>
                </c:pt>
                <c:pt idx="13">
                  <c:v>-5555.5</c:v>
                </c:pt>
                <c:pt idx="14">
                  <c:v>-5546</c:v>
                </c:pt>
                <c:pt idx="15">
                  <c:v>-5536.5</c:v>
                </c:pt>
                <c:pt idx="16">
                  <c:v>-5431</c:v>
                </c:pt>
                <c:pt idx="17">
                  <c:v>-5397</c:v>
                </c:pt>
                <c:pt idx="18">
                  <c:v>-4925</c:v>
                </c:pt>
                <c:pt idx="19">
                  <c:v>-4925</c:v>
                </c:pt>
                <c:pt idx="20">
                  <c:v>-4849.5</c:v>
                </c:pt>
                <c:pt idx="21">
                  <c:v>-4849.5</c:v>
                </c:pt>
                <c:pt idx="22">
                  <c:v>-4317</c:v>
                </c:pt>
                <c:pt idx="23">
                  <c:v>-2900.5</c:v>
                </c:pt>
                <c:pt idx="24">
                  <c:v>-2900.5</c:v>
                </c:pt>
                <c:pt idx="25">
                  <c:v>-2900.5</c:v>
                </c:pt>
                <c:pt idx="26">
                  <c:v>-2871.5</c:v>
                </c:pt>
                <c:pt idx="27">
                  <c:v>-2781.5</c:v>
                </c:pt>
                <c:pt idx="28">
                  <c:v>-2781.5</c:v>
                </c:pt>
                <c:pt idx="29">
                  <c:v>-2781.5</c:v>
                </c:pt>
                <c:pt idx="30">
                  <c:v>-1399</c:v>
                </c:pt>
                <c:pt idx="31">
                  <c:v>-218</c:v>
                </c:pt>
                <c:pt idx="32">
                  <c:v>0</c:v>
                </c:pt>
                <c:pt idx="33">
                  <c:v>434</c:v>
                </c:pt>
                <c:pt idx="34">
                  <c:v>484</c:v>
                </c:pt>
                <c:pt idx="35">
                  <c:v>2027</c:v>
                </c:pt>
                <c:pt idx="36">
                  <c:v>2044</c:v>
                </c:pt>
                <c:pt idx="37">
                  <c:v>3341.5</c:v>
                </c:pt>
                <c:pt idx="38">
                  <c:v>3341.5</c:v>
                </c:pt>
                <c:pt idx="39">
                  <c:v>3419</c:v>
                </c:pt>
                <c:pt idx="40">
                  <c:v>3419</c:v>
                </c:pt>
                <c:pt idx="41">
                  <c:v>3445.5</c:v>
                </c:pt>
                <c:pt idx="42">
                  <c:v>3479.5</c:v>
                </c:pt>
                <c:pt idx="43">
                  <c:v>3908</c:v>
                </c:pt>
                <c:pt idx="44">
                  <c:v>3916</c:v>
                </c:pt>
                <c:pt idx="45">
                  <c:v>3917.5</c:v>
                </c:pt>
                <c:pt idx="46">
                  <c:v>3989.5</c:v>
                </c:pt>
                <c:pt idx="47">
                  <c:v>4129</c:v>
                </c:pt>
                <c:pt idx="48">
                  <c:v>4563</c:v>
                </c:pt>
                <c:pt idx="49">
                  <c:v>4651</c:v>
                </c:pt>
                <c:pt idx="50">
                  <c:v>4792</c:v>
                </c:pt>
                <c:pt idx="51">
                  <c:v>5294.5</c:v>
                </c:pt>
                <c:pt idx="52">
                  <c:v>5357</c:v>
                </c:pt>
                <c:pt idx="53">
                  <c:v>5414</c:v>
                </c:pt>
                <c:pt idx="54">
                  <c:v>6078</c:v>
                </c:pt>
                <c:pt idx="55">
                  <c:v>6087.5</c:v>
                </c:pt>
                <c:pt idx="56">
                  <c:v>6685.5</c:v>
                </c:pt>
                <c:pt idx="57">
                  <c:v>6718</c:v>
                </c:pt>
                <c:pt idx="58">
                  <c:v>6723</c:v>
                </c:pt>
                <c:pt idx="59">
                  <c:v>6730.5</c:v>
                </c:pt>
                <c:pt idx="60">
                  <c:v>6730.5</c:v>
                </c:pt>
                <c:pt idx="61">
                  <c:v>7349.5</c:v>
                </c:pt>
                <c:pt idx="62">
                  <c:v>7442</c:v>
                </c:pt>
                <c:pt idx="63">
                  <c:v>7459</c:v>
                </c:pt>
                <c:pt idx="64">
                  <c:v>8069</c:v>
                </c:pt>
                <c:pt idx="65">
                  <c:v>8080.5</c:v>
                </c:pt>
                <c:pt idx="66">
                  <c:v>8764</c:v>
                </c:pt>
                <c:pt idx="67">
                  <c:v>9436.5</c:v>
                </c:pt>
                <c:pt idx="68">
                  <c:v>9550</c:v>
                </c:pt>
                <c:pt idx="69">
                  <c:v>10175.5</c:v>
                </c:pt>
                <c:pt idx="70">
                  <c:v>12205</c:v>
                </c:pt>
                <c:pt idx="71">
                  <c:v>12222</c:v>
                </c:pt>
                <c:pt idx="72">
                  <c:v>12222</c:v>
                </c:pt>
                <c:pt idx="73">
                  <c:v>12285</c:v>
                </c:pt>
              </c:numCache>
            </c:numRef>
          </c:xVal>
          <c:yVal>
            <c:numRef>
              <c:f>Active!$K$21:$K$991</c:f>
              <c:numCache>
                <c:formatCode>0.0000</c:formatCode>
                <c:ptCount val="971"/>
                <c:pt idx="31">
                  <c:v>-1.9064000007347204E-3</c:v>
                </c:pt>
                <c:pt idx="32">
                  <c:v>0</c:v>
                </c:pt>
                <c:pt idx="33">
                  <c:v>2.632000032463111E-4</c:v>
                </c:pt>
                <c:pt idx="34">
                  <c:v>-1.4967999959480949E-3</c:v>
                </c:pt>
                <c:pt idx="37">
                  <c:v>3.8192000065464526E-3</c:v>
                </c:pt>
                <c:pt idx="38">
                  <c:v>3.8892000011401251E-3</c:v>
                </c:pt>
                <c:pt idx="48">
                  <c:v>-2.8375999972922727E-3</c:v>
                </c:pt>
                <c:pt idx="49">
                  <c:v>-2.3551999984192662E-3</c:v>
                </c:pt>
                <c:pt idx="53">
                  <c:v>-7.2327999951085076E-3</c:v>
                </c:pt>
                <c:pt idx="54">
                  <c:v>-6.1655999961658381E-3</c:v>
                </c:pt>
                <c:pt idx="55">
                  <c:v>-3.8799999965704046E-3</c:v>
                </c:pt>
                <c:pt idx="57">
                  <c:v>-8.2935999962501228E-3</c:v>
                </c:pt>
                <c:pt idx="58">
                  <c:v>-8.0696000004536472E-3</c:v>
                </c:pt>
                <c:pt idx="59">
                  <c:v>-5.1335999960429035E-3</c:v>
                </c:pt>
                <c:pt idx="60">
                  <c:v>-5.0895470194518566E-3</c:v>
                </c:pt>
                <c:pt idx="64">
                  <c:v>-1.1188799995579757E-2</c:v>
                </c:pt>
                <c:pt idx="65">
                  <c:v>-1.215359999332577E-2</c:v>
                </c:pt>
                <c:pt idx="66">
                  <c:v>-1.2352799996733665E-2</c:v>
                </c:pt>
                <c:pt idx="67">
                  <c:v>-1.2924799993925262E-2</c:v>
                </c:pt>
                <c:pt idx="68">
                  <c:v>-1.375999999436317E-2</c:v>
                </c:pt>
                <c:pt idx="69">
                  <c:v>-1.3597600001958199E-2</c:v>
                </c:pt>
                <c:pt idx="70">
                  <c:v>-2.2915999950782862E-2</c:v>
                </c:pt>
                <c:pt idx="71">
                  <c:v>-2.299439979105955E-2</c:v>
                </c:pt>
                <c:pt idx="72">
                  <c:v>-2.2594399997615255E-2</c:v>
                </c:pt>
                <c:pt idx="73">
                  <c:v>-2.2632000000157859E-2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A9-437E-9853-385B9478A1AE}"/>
            </c:ext>
          </c:extLst>
        </c:ser>
        <c:ser>
          <c:idx val="2"/>
          <c:order val="4"/>
          <c:tx>
            <c:strRef>
              <c:f>Active!$N$20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-17186</c:v>
                </c:pt>
                <c:pt idx="1">
                  <c:v>-17152</c:v>
                </c:pt>
                <c:pt idx="2">
                  <c:v>-15764</c:v>
                </c:pt>
                <c:pt idx="3">
                  <c:v>-15346</c:v>
                </c:pt>
                <c:pt idx="4">
                  <c:v>-14538</c:v>
                </c:pt>
                <c:pt idx="5">
                  <c:v>-11839</c:v>
                </c:pt>
                <c:pt idx="6">
                  <c:v>-11690</c:v>
                </c:pt>
                <c:pt idx="7">
                  <c:v>-11690</c:v>
                </c:pt>
                <c:pt idx="8">
                  <c:v>-11524</c:v>
                </c:pt>
                <c:pt idx="9">
                  <c:v>-11293</c:v>
                </c:pt>
                <c:pt idx="10">
                  <c:v>-10185</c:v>
                </c:pt>
                <c:pt idx="11">
                  <c:v>-6084.5</c:v>
                </c:pt>
                <c:pt idx="12">
                  <c:v>-6084.5</c:v>
                </c:pt>
                <c:pt idx="13">
                  <c:v>-5555.5</c:v>
                </c:pt>
                <c:pt idx="14">
                  <c:v>-5546</c:v>
                </c:pt>
                <c:pt idx="15">
                  <c:v>-5536.5</c:v>
                </c:pt>
                <c:pt idx="16">
                  <c:v>-5431</c:v>
                </c:pt>
                <c:pt idx="17">
                  <c:v>-5397</c:v>
                </c:pt>
                <c:pt idx="18">
                  <c:v>-4925</c:v>
                </c:pt>
                <c:pt idx="19">
                  <c:v>-4925</c:v>
                </c:pt>
                <c:pt idx="20">
                  <c:v>-4849.5</c:v>
                </c:pt>
                <c:pt idx="21">
                  <c:v>-4849.5</c:v>
                </c:pt>
                <c:pt idx="22">
                  <c:v>-4317</c:v>
                </c:pt>
                <c:pt idx="23">
                  <c:v>-2900.5</c:v>
                </c:pt>
                <c:pt idx="24">
                  <c:v>-2900.5</c:v>
                </c:pt>
                <c:pt idx="25">
                  <c:v>-2900.5</c:v>
                </c:pt>
                <c:pt idx="26">
                  <c:v>-2871.5</c:v>
                </c:pt>
                <c:pt idx="27">
                  <c:v>-2781.5</c:v>
                </c:pt>
                <c:pt idx="28">
                  <c:v>-2781.5</c:v>
                </c:pt>
                <c:pt idx="29">
                  <c:v>-2781.5</c:v>
                </c:pt>
                <c:pt idx="30">
                  <c:v>-1399</c:v>
                </c:pt>
                <c:pt idx="31">
                  <c:v>-218</c:v>
                </c:pt>
                <c:pt idx="32">
                  <c:v>0</c:v>
                </c:pt>
                <c:pt idx="33">
                  <c:v>434</c:v>
                </c:pt>
                <c:pt idx="34">
                  <c:v>484</c:v>
                </c:pt>
                <c:pt idx="35">
                  <c:v>2027</c:v>
                </c:pt>
                <c:pt idx="36">
                  <c:v>2044</c:v>
                </c:pt>
                <c:pt idx="37">
                  <c:v>3341.5</c:v>
                </c:pt>
                <c:pt idx="38">
                  <c:v>3341.5</c:v>
                </c:pt>
                <c:pt idx="39">
                  <c:v>3419</c:v>
                </c:pt>
                <c:pt idx="40">
                  <c:v>3419</c:v>
                </c:pt>
                <c:pt idx="41">
                  <c:v>3445.5</c:v>
                </c:pt>
                <c:pt idx="42">
                  <c:v>3479.5</c:v>
                </c:pt>
                <c:pt idx="43">
                  <c:v>3908</c:v>
                </c:pt>
                <c:pt idx="44">
                  <c:v>3916</c:v>
                </c:pt>
                <c:pt idx="45">
                  <c:v>3917.5</c:v>
                </c:pt>
                <c:pt idx="46">
                  <c:v>3989.5</c:v>
                </c:pt>
                <c:pt idx="47">
                  <c:v>4129</c:v>
                </c:pt>
                <c:pt idx="48">
                  <c:v>4563</c:v>
                </c:pt>
                <c:pt idx="49">
                  <c:v>4651</c:v>
                </c:pt>
                <c:pt idx="50">
                  <c:v>4792</c:v>
                </c:pt>
                <c:pt idx="51">
                  <c:v>5294.5</c:v>
                </c:pt>
                <c:pt idx="52">
                  <c:v>5357</c:v>
                </c:pt>
                <c:pt idx="53">
                  <c:v>5414</c:v>
                </c:pt>
                <c:pt idx="54">
                  <c:v>6078</c:v>
                </c:pt>
                <c:pt idx="55">
                  <c:v>6087.5</c:v>
                </c:pt>
                <c:pt idx="56">
                  <c:v>6685.5</c:v>
                </c:pt>
                <c:pt idx="57">
                  <c:v>6718</c:v>
                </c:pt>
                <c:pt idx="58">
                  <c:v>6723</c:v>
                </c:pt>
                <c:pt idx="59">
                  <c:v>6730.5</c:v>
                </c:pt>
                <c:pt idx="60">
                  <c:v>6730.5</c:v>
                </c:pt>
                <c:pt idx="61">
                  <c:v>7349.5</c:v>
                </c:pt>
                <c:pt idx="62">
                  <c:v>7442</c:v>
                </c:pt>
                <c:pt idx="63">
                  <c:v>7459</c:v>
                </c:pt>
                <c:pt idx="64">
                  <c:v>8069</c:v>
                </c:pt>
                <c:pt idx="65">
                  <c:v>8080.5</c:v>
                </c:pt>
                <c:pt idx="66">
                  <c:v>8764</c:v>
                </c:pt>
                <c:pt idx="67">
                  <c:v>9436.5</c:v>
                </c:pt>
                <c:pt idx="68">
                  <c:v>9550</c:v>
                </c:pt>
                <c:pt idx="69">
                  <c:v>10175.5</c:v>
                </c:pt>
                <c:pt idx="70">
                  <c:v>12205</c:v>
                </c:pt>
                <c:pt idx="71">
                  <c:v>12222</c:v>
                </c:pt>
                <c:pt idx="72">
                  <c:v>12222</c:v>
                </c:pt>
                <c:pt idx="73">
                  <c:v>12285</c:v>
                </c:pt>
              </c:numCache>
            </c:numRef>
          </c:xVal>
          <c:yVal>
            <c:numRef>
              <c:f>Active!$N$21:$N$991</c:f>
              <c:numCache>
                <c:formatCode>0.0000</c:formatCode>
                <c:ptCount val="971"/>
                <c:pt idx="7">
                  <c:v>4.6853965635136482E-2</c:v>
                </c:pt>
                <c:pt idx="11">
                  <c:v>3.0657618962057737E-2</c:v>
                </c:pt>
                <c:pt idx="12">
                  <c:v>3.0657618962057737E-2</c:v>
                </c:pt>
                <c:pt idx="13">
                  <c:v>2.9129143823344215E-2</c:v>
                </c:pt>
                <c:pt idx="14">
                  <c:v>2.9101694836921196E-2</c:v>
                </c:pt>
                <c:pt idx="15">
                  <c:v>2.907424585049817E-2</c:v>
                </c:pt>
                <c:pt idx="16">
                  <c:v>2.8769417632853039E-2</c:v>
                </c:pt>
                <c:pt idx="17">
                  <c:v>2.8671179155128537E-2</c:v>
                </c:pt>
                <c:pt idx="18">
                  <c:v>2.7307397934953143E-2</c:v>
                </c:pt>
                <c:pt idx="19">
                  <c:v>2.7307397934953143E-2</c:v>
                </c:pt>
                <c:pt idx="20">
                  <c:v>2.7089250727064917E-2</c:v>
                </c:pt>
                <c:pt idx="21">
                  <c:v>2.7089250727064917E-2</c:v>
                </c:pt>
                <c:pt idx="22">
                  <c:v>2.5550662803879756E-2</c:v>
                </c:pt>
                <c:pt idx="23">
                  <c:v>2.1457874459857626E-2</c:v>
                </c:pt>
                <c:pt idx="24">
                  <c:v>2.1457874459857626E-2</c:v>
                </c:pt>
                <c:pt idx="25">
                  <c:v>2.1457874459857626E-2</c:v>
                </c:pt>
                <c:pt idx="26">
                  <c:v>2.1374082817092611E-2</c:v>
                </c:pt>
                <c:pt idx="27">
                  <c:v>2.1114039787821878E-2</c:v>
                </c:pt>
                <c:pt idx="28">
                  <c:v>2.1114039787821878E-2</c:v>
                </c:pt>
                <c:pt idx="29">
                  <c:v>2.1114039787821878E-2</c:v>
                </c:pt>
                <c:pt idx="30">
                  <c:v>1.7119489921524251E-2</c:v>
                </c:pt>
                <c:pt idx="31">
                  <c:v>1.370714750409387E-2</c:v>
                </c:pt>
                <c:pt idx="32">
                  <c:v>1.3077265499860319E-2</c:v>
                </c:pt>
                <c:pt idx="33">
                  <c:v>1.1823280225377012E-2</c:v>
                </c:pt>
                <c:pt idx="34">
                  <c:v>1.1678811875782161E-2</c:v>
                </c:pt>
                <c:pt idx="35">
                  <c:v>7.2205186072850595E-3</c:v>
                </c:pt>
                <c:pt idx="36">
                  <c:v>7.1713993684228098E-3</c:v>
                </c:pt>
                <c:pt idx="37">
                  <c:v>3.4224456964364255E-3</c:v>
                </c:pt>
                <c:pt idx="38">
                  <c:v>3.4224456964364255E-3</c:v>
                </c:pt>
                <c:pt idx="39">
                  <c:v>3.1985197545644078E-3</c:v>
                </c:pt>
                <c:pt idx="40">
                  <c:v>3.1985197545644078E-3</c:v>
                </c:pt>
                <c:pt idx="41">
                  <c:v>3.1219515292791357E-3</c:v>
                </c:pt>
                <c:pt idx="42">
                  <c:v>3.0237130515546381E-3</c:v>
                </c:pt>
                <c:pt idx="43">
                  <c:v>1.785619295526765E-3</c:v>
                </c:pt>
                <c:pt idx="44">
                  <c:v>1.7625043595915872E-3</c:v>
                </c:pt>
                <c:pt idx="45">
                  <c:v>1.7581703091037425E-3</c:v>
                </c:pt>
                <c:pt idx="46">
                  <c:v>1.5501358856871567E-3</c:v>
                </c:pt>
                <c:pt idx="47">
                  <c:v>1.1470691903175227E-3</c:v>
                </c:pt>
                <c:pt idx="48">
                  <c:v>-1.0691608416578402E-4</c:v>
                </c:pt>
                <c:pt idx="49">
                  <c:v>-3.6118037945272186E-4</c:v>
                </c:pt>
                <c:pt idx="50">
                  <c:v>-7.6858112531020227E-4</c:v>
                </c:pt>
                <c:pt idx="51">
                  <c:v>-2.2204880387384548E-3</c:v>
                </c:pt>
                <c:pt idx="52">
                  <c:v>-2.4010734757320181E-3</c:v>
                </c:pt>
                <c:pt idx="53">
                  <c:v>-2.5657673942701496E-3</c:v>
                </c:pt>
                <c:pt idx="54">
                  <c:v>-4.4843070768897705E-3</c:v>
                </c:pt>
                <c:pt idx="55">
                  <c:v>-4.511756063312793E-3</c:v>
                </c:pt>
                <c:pt idx="56">
                  <c:v>-6.2395975244672105E-3</c:v>
                </c:pt>
                <c:pt idx="57">
                  <c:v>-6.3335019517038616E-3</c:v>
                </c:pt>
                <c:pt idx="58">
                  <c:v>-6.3479487866633464E-3</c:v>
                </c:pt>
                <c:pt idx="59">
                  <c:v>-6.3696190391025771E-3</c:v>
                </c:pt>
                <c:pt idx="60">
                  <c:v>-6.3696190391025771E-3</c:v>
                </c:pt>
                <c:pt idx="61">
                  <c:v>-8.1581372070868314E-3</c:v>
                </c:pt>
                <c:pt idx="62">
                  <c:v>-8.4254036538373069E-3</c:v>
                </c:pt>
                <c:pt idx="63">
                  <c:v>-8.4745228926995531E-3</c:v>
                </c:pt>
                <c:pt idx="64">
                  <c:v>-1.0237036757756736E-2</c:v>
                </c:pt>
                <c:pt idx="65">
                  <c:v>-1.0270264478163553E-2</c:v>
                </c:pt>
                <c:pt idx="66">
                  <c:v>-1.2245146817125166E-2</c:v>
                </c:pt>
                <c:pt idx="67">
                  <c:v>-1.4188246119175912E-2</c:v>
                </c:pt>
                <c:pt idx="68">
                  <c:v>-1.4516189272756224E-2</c:v>
                </c:pt>
                <c:pt idx="69">
                  <c:v>-1.632348832618781E-2</c:v>
                </c:pt>
                <c:pt idx="70">
                  <c:v>-2.2187458636242816E-2</c:v>
                </c:pt>
                <c:pt idx="71">
                  <c:v>-2.2236577875105065E-2</c:v>
                </c:pt>
                <c:pt idx="72">
                  <c:v>-2.2236577875105065E-2</c:v>
                </c:pt>
                <c:pt idx="73">
                  <c:v>-2.2418607995594579E-2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A9-437E-9853-385B9478A1AE}"/>
            </c:ext>
          </c:extLst>
        </c:ser>
        <c:ser>
          <c:idx val="5"/>
          <c:order val="5"/>
          <c:tx>
            <c:strRef>
              <c:f>Active!$X$1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Active!$W$2:$W$17</c:f>
              <c:numCache>
                <c:formatCode>General</c:formatCode>
                <c:ptCount val="16"/>
                <c:pt idx="0">
                  <c:v>-20000</c:v>
                </c:pt>
                <c:pt idx="1">
                  <c:v>-17500</c:v>
                </c:pt>
                <c:pt idx="2">
                  <c:v>-15000</c:v>
                </c:pt>
                <c:pt idx="3">
                  <c:v>-12500</c:v>
                </c:pt>
                <c:pt idx="4">
                  <c:v>-10000</c:v>
                </c:pt>
                <c:pt idx="5">
                  <c:v>-7500</c:v>
                </c:pt>
                <c:pt idx="6">
                  <c:v>-5000</c:v>
                </c:pt>
                <c:pt idx="7">
                  <c:v>-2500</c:v>
                </c:pt>
                <c:pt idx="8">
                  <c:v>0</c:v>
                </c:pt>
                <c:pt idx="9">
                  <c:v>2500</c:v>
                </c:pt>
                <c:pt idx="10">
                  <c:v>5000</c:v>
                </c:pt>
                <c:pt idx="11">
                  <c:v>7500</c:v>
                </c:pt>
                <c:pt idx="12">
                  <c:v>10000</c:v>
                </c:pt>
                <c:pt idx="13">
                  <c:v>12500</c:v>
                </c:pt>
                <c:pt idx="14">
                  <c:v>15000</c:v>
                </c:pt>
                <c:pt idx="15">
                  <c:v>17500</c:v>
                </c:pt>
              </c:numCache>
            </c:numRef>
          </c:xVal>
          <c:yVal>
            <c:numRef>
              <c:f>Active!$X$2:$X$17</c:f>
              <c:numCache>
                <c:formatCode>General</c:formatCode>
                <c:ptCount val="16"/>
                <c:pt idx="0">
                  <c:v>-5.4275996057777644E-2</c:v>
                </c:pt>
                <c:pt idx="1">
                  <c:v>-4.0067022062782301E-2</c:v>
                </c:pt>
                <c:pt idx="2">
                  <c:v>-2.7880675870521024E-2</c:v>
                </c:pt>
                <c:pt idx="3">
                  <c:v>-1.7716957480993813E-2</c:v>
                </c:pt>
                <c:pt idx="4">
                  <c:v>-9.5758668942006828E-3</c:v>
                </c:pt>
                <c:pt idx="5">
                  <c:v>-3.4574041101416222E-3</c:v>
                </c:pt>
                <c:pt idx="6">
                  <c:v>6.3843087118336909E-4</c:v>
                </c:pt>
                <c:pt idx="7">
                  <c:v>2.7116380497742886E-3</c:v>
                </c:pt>
                <c:pt idx="8">
                  <c:v>2.7622174256311358E-3</c:v>
                </c:pt>
                <c:pt idx="9">
                  <c:v>7.9016899875391177E-4</c:v>
                </c:pt>
                <c:pt idx="10">
                  <c:v>-3.2045072308573832E-3</c:v>
                </c:pt>
                <c:pt idx="11">
                  <c:v>-9.2218112632027512E-3</c:v>
                </c:pt>
                <c:pt idx="12">
                  <c:v>-1.7261743098282187E-2</c:v>
                </c:pt>
                <c:pt idx="13">
                  <c:v>-2.7324302736095697E-2</c:v>
                </c:pt>
                <c:pt idx="14">
                  <c:v>-3.9409490176643282E-2</c:v>
                </c:pt>
                <c:pt idx="15">
                  <c:v>-5.3517305419924936E-2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A9-437E-9853-385B9478A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95968"/>
        <c:axId val="1"/>
      </c:scatterChart>
      <c:valAx>
        <c:axId val="766495968"/>
        <c:scaling>
          <c:orientation val="minMax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277850685331005"/>
              <c:y val="0.869128925998344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9444444444444441E-3"/>
              <c:y val="0.345638288502527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95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805599300087489"/>
          <c:y val="0.92282020116612939"/>
          <c:w val="0.45138947214931463"/>
          <c:h val="6.71140939597315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V878 Her - O-C Diagr.</a:t>
            </a:r>
          </a:p>
        </c:rich>
      </c:tx>
      <c:layout>
        <c:manualLayout>
          <c:xMode val="edge"/>
          <c:yMode val="edge"/>
          <c:x val="0.3627291347317026"/>
          <c:y val="1.5479876160990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05902033315272E-2"/>
          <c:y val="0.13312693498452013"/>
          <c:w val="0.87021701316248079"/>
          <c:h val="0.684210526315789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(3)'!$F$21:$F$992</c:f>
              <c:numCache>
                <c:formatCode>General</c:formatCode>
                <c:ptCount val="972"/>
                <c:pt idx="0">
                  <c:v>-2900.5</c:v>
                </c:pt>
                <c:pt idx="1">
                  <c:v>-2900.5</c:v>
                </c:pt>
                <c:pt idx="2">
                  <c:v>-2781.5</c:v>
                </c:pt>
                <c:pt idx="3">
                  <c:v>-2781.5</c:v>
                </c:pt>
                <c:pt idx="4">
                  <c:v>-17186</c:v>
                </c:pt>
                <c:pt idx="5">
                  <c:v>-17152</c:v>
                </c:pt>
                <c:pt idx="6">
                  <c:v>-15764</c:v>
                </c:pt>
                <c:pt idx="7">
                  <c:v>-15346</c:v>
                </c:pt>
                <c:pt idx="8">
                  <c:v>-14538</c:v>
                </c:pt>
                <c:pt idx="9">
                  <c:v>-11839</c:v>
                </c:pt>
                <c:pt idx="10">
                  <c:v>-11690</c:v>
                </c:pt>
                <c:pt idx="11">
                  <c:v>-11690</c:v>
                </c:pt>
                <c:pt idx="12">
                  <c:v>-11524</c:v>
                </c:pt>
                <c:pt idx="13">
                  <c:v>-11293</c:v>
                </c:pt>
                <c:pt idx="14">
                  <c:v>-10185</c:v>
                </c:pt>
                <c:pt idx="15">
                  <c:v>-6084.5</c:v>
                </c:pt>
                <c:pt idx="16">
                  <c:v>-6084.5</c:v>
                </c:pt>
                <c:pt idx="17">
                  <c:v>-5555.5</c:v>
                </c:pt>
                <c:pt idx="18">
                  <c:v>-5546</c:v>
                </c:pt>
                <c:pt idx="19">
                  <c:v>-5536.5</c:v>
                </c:pt>
                <c:pt idx="20">
                  <c:v>-5431</c:v>
                </c:pt>
                <c:pt idx="21">
                  <c:v>-5397</c:v>
                </c:pt>
                <c:pt idx="22">
                  <c:v>-4925</c:v>
                </c:pt>
                <c:pt idx="23">
                  <c:v>-4925</c:v>
                </c:pt>
                <c:pt idx="24">
                  <c:v>-4849.5</c:v>
                </c:pt>
                <c:pt idx="25">
                  <c:v>-4849.5</c:v>
                </c:pt>
                <c:pt idx="26">
                  <c:v>-4317</c:v>
                </c:pt>
                <c:pt idx="27">
                  <c:v>-2871.5</c:v>
                </c:pt>
                <c:pt idx="28">
                  <c:v>-2900.5</c:v>
                </c:pt>
                <c:pt idx="29">
                  <c:v>-2781.5</c:v>
                </c:pt>
                <c:pt idx="30">
                  <c:v>-1399</c:v>
                </c:pt>
                <c:pt idx="31">
                  <c:v>-218</c:v>
                </c:pt>
                <c:pt idx="32">
                  <c:v>0</c:v>
                </c:pt>
                <c:pt idx="33">
                  <c:v>484</c:v>
                </c:pt>
                <c:pt idx="34">
                  <c:v>434</c:v>
                </c:pt>
                <c:pt idx="35">
                  <c:v>2027</c:v>
                </c:pt>
                <c:pt idx="36">
                  <c:v>2044</c:v>
                </c:pt>
                <c:pt idx="37">
                  <c:v>3419</c:v>
                </c:pt>
                <c:pt idx="38">
                  <c:v>3419</c:v>
                </c:pt>
                <c:pt idx="39">
                  <c:v>3445.5</c:v>
                </c:pt>
                <c:pt idx="40">
                  <c:v>3479.5</c:v>
                </c:pt>
                <c:pt idx="41">
                  <c:v>3908</c:v>
                </c:pt>
                <c:pt idx="42">
                  <c:v>3916</c:v>
                </c:pt>
                <c:pt idx="43">
                  <c:v>3917.5</c:v>
                </c:pt>
                <c:pt idx="44">
                  <c:v>3989.5</c:v>
                </c:pt>
                <c:pt idx="45">
                  <c:v>4651</c:v>
                </c:pt>
                <c:pt idx="46">
                  <c:v>4129</c:v>
                </c:pt>
                <c:pt idx="47">
                  <c:v>4792</c:v>
                </c:pt>
                <c:pt idx="48">
                  <c:v>5414</c:v>
                </c:pt>
                <c:pt idx="49">
                  <c:v>5294.5</c:v>
                </c:pt>
                <c:pt idx="50">
                  <c:v>6685.5</c:v>
                </c:pt>
                <c:pt idx="51">
                  <c:v>6723</c:v>
                </c:pt>
                <c:pt idx="52">
                  <c:v>6730.5</c:v>
                </c:pt>
                <c:pt idx="53">
                  <c:v>7349.5</c:v>
                </c:pt>
                <c:pt idx="54">
                  <c:v>7442</c:v>
                </c:pt>
                <c:pt idx="55">
                  <c:v>7459</c:v>
                </c:pt>
                <c:pt idx="56">
                  <c:v>3341.5</c:v>
                </c:pt>
                <c:pt idx="57">
                  <c:v>5357</c:v>
                </c:pt>
              </c:numCache>
            </c:numRef>
          </c:xVal>
          <c:yVal>
            <c:numRef>
              <c:f>'A (3)'!$H$21:$H$992</c:f>
              <c:numCache>
                <c:formatCode>0.0000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0A-41FF-BF6B-5C077DEB4462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 (3)'!$D$21:$D$940</c:f>
                <c:numCache>
                  <c:formatCode>General</c:formatCode>
                  <c:ptCount val="920"/>
                  <c:pt idx="11">
                    <c:v>0</c:v>
                  </c:pt>
                  <c:pt idx="15">
                    <c:v>8.9999999999999998E-4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1.4E-3</c:v>
                  </c:pt>
                  <c:pt idx="25">
                    <c:v>1.1000000000000001E-3</c:v>
                  </c:pt>
                  <c:pt idx="26">
                    <c:v>8.9999999999999998E-4</c:v>
                  </c:pt>
                  <c:pt idx="28">
                    <c:v>2E-3</c:v>
                  </c:pt>
                  <c:pt idx="29">
                    <c:v>4.0000000000000001E-3</c:v>
                  </c:pt>
                  <c:pt idx="30">
                    <c:v>2E-3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8.9999999999999998E-4</c:v>
                  </c:pt>
                  <c:pt idx="36">
                    <c:v>1.9E-3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1.5E-3</c:v>
                  </c:pt>
                  <c:pt idx="42">
                    <c:v>2.0000000000000001E-4</c:v>
                  </c:pt>
                  <c:pt idx="43">
                    <c:v>1E-3</c:v>
                  </c:pt>
                  <c:pt idx="44">
                    <c:v>1.8E-3</c:v>
                  </c:pt>
                  <c:pt idx="45">
                    <c:v>5.0000000000000001E-4</c:v>
                  </c:pt>
                  <c:pt idx="46">
                    <c:v>4.0000000000000002E-4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1.1900000000000001E-2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5.9999999999999995E-4</c:v>
                  </c:pt>
                  <c:pt idx="53">
                    <c:v>2.5999999999999999E-3</c:v>
                  </c:pt>
                  <c:pt idx="54">
                    <c:v>2.3999999999999998E-3</c:v>
                  </c:pt>
                  <c:pt idx="55">
                    <c:v>2.8E-3</c:v>
                  </c:pt>
                  <c:pt idx="56">
                    <c:v>2.9999999999999997E-4</c:v>
                  </c:pt>
                  <c:pt idx="57">
                    <c:v>1.2E-2</c:v>
                  </c:pt>
                </c:numCache>
              </c:numRef>
            </c:plus>
            <c:minus>
              <c:numRef>
                <c:f>'A (3)'!$D$21:$D$940</c:f>
                <c:numCache>
                  <c:formatCode>General</c:formatCode>
                  <c:ptCount val="920"/>
                  <c:pt idx="11">
                    <c:v>0</c:v>
                  </c:pt>
                  <c:pt idx="15">
                    <c:v>8.9999999999999998E-4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1.4E-3</c:v>
                  </c:pt>
                  <c:pt idx="25">
                    <c:v>1.1000000000000001E-3</c:v>
                  </c:pt>
                  <c:pt idx="26">
                    <c:v>8.9999999999999998E-4</c:v>
                  </c:pt>
                  <c:pt idx="28">
                    <c:v>2E-3</c:v>
                  </c:pt>
                  <c:pt idx="29">
                    <c:v>4.0000000000000001E-3</c:v>
                  </c:pt>
                  <c:pt idx="30">
                    <c:v>2E-3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8.9999999999999998E-4</c:v>
                  </c:pt>
                  <c:pt idx="36">
                    <c:v>1.9E-3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1.5E-3</c:v>
                  </c:pt>
                  <c:pt idx="42">
                    <c:v>2.0000000000000001E-4</c:v>
                  </c:pt>
                  <c:pt idx="43">
                    <c:v>1E-3</c:v>
                  </c:pt>
                  <c:pt idx="44">
                    <c:v>1.8E-3</c:v>
                  </c:pt>
                  <c:pt idx="45">
                    <c:v>5.0000000000000001E-4</c:v>
                  </c:pt>
                  <c:pt idx="46">
                    <c:v>4.0000000000000002E-4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1.1900000000000001E-2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5.9999999999999995E-4</c:v>
                  </c:pt>
                  <c:pt idx="53">
                    <c:v>2.5999999999999999E-3</c:v>
                  </c:pt>
                  <c:pt idx="54">
                    <c:v>2.3999999999999998E-3</c:v>
                  </c:pt>
                  <c:pt idx="55">
                    <c:v>2.8E-3</c:v>
                  </c:pt>
                  <c:pt idx="56">
                    <c:v>2.9999999999999997E-4</c:v>
                  </c:pt>
                  <c:pt idx="57">
                    <c:v>1.2E-2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(3)'!$F$21:$F$992</c:f>
              <c:numCache>
                <c:formatCode>General</c:formatCode>
                <c:ptCount val="972"/>
                <c:pt idx="0">
                  <c:v>-2900.5</c:v>
                </c:pt>
                <c:pt idx="1">
                  <c:v>-2900.5</c:v>
                </c:pt>
                <c:pt idx="2">
                  <c:v>-2781.5</c:v>
                </c:pt>
                <c:pt idx="3">
                  <c:v>-2781.5</c:v>
                </c:pt>
                <c:pt idx="4">
                  <c:v>-17186</c:v>
                </c:pt>
                <c:pt idx="5">
                  <c:v>-17152</c:v>
                </c:pt>
                <c:pt idx="6">
                  <c:v>-15764</c:v>
                </c:pt>
                <c:pt idx="7">
                  <c:v>-15346</c:v>
                </c:pt>
                <c:pt idx="8">
                  <c:v>-14538</c:v>
                </c:pt>
                <c:pt idx="9">
                  <c:v>-11839</c:v>
                </c:pt>
                <c:pt idx="10">
                  <c:v>-11690</c:v>
                </c:pt>
                <c:pt idx="11">
                  <c:v>-11690</c:v>
                </c:pt>
                <c:pt idx="12">
                  <c:v>-11524</c:v>
                </c:pt>
                <c:pt idx="13">
                  <c:v>-11293</c:v>
                </c:pt>
                <c:pt idx="14">
                  <c:v>-10185</c:v>
                </c:pt>
                <c:pt idx="15">
                  <c:v>-6084.5</c:v>
                </c:pt>
                <c:pt idx="16">
                  <c:v>-6084.5</c:v>
                </c:pt>
                <c:pt idx="17">
                  <c:v>-5555.5</c:v>
                </c:pt>
                <c:pt idx="18">
                  <c:v>-5546</c:v>
                </c:pt>
                <c:pt idx="19">
                  <c:v>-5536.5</c:v>
                </c:pt>
                <c:pt idx="20">
                  <c:v>-5431</c:v>
                </c:pt>
                <c:pt idx="21">
                  <c:v>-5397</c:v>
                </c:pt>
                <c:pt idx="22">
                  <c:v>-4925</c:v>
                </c:pt>
                <c:pt idx="23">
                  <c:v>-4925</c:v>
                </c:pt>
                <c:pt idx="24">
                  <c:v>-4849.5</c:v>
                </c:pt>
                <c:pt idx="25">
                  <c:v>-4849.5</c:v>
                </c:pt>
                <c:pt idx="26">
                  <c:v>-4317</c:v>
                </c:pt>
                <c:pt idx="27">
                  <c:v>-2871.5</c:v>
                </c:pt>
                <c:pt idx="28">
                  <c:v>-2900.5</c:v>
                </c:pt>
                <c:pt idx="29">
                  <c:v>-2781.5</c:v>
                </c:pt>
                <c:pt idx="30">
                  <c:v>-1399</c:v>
                </c:pt>
                <c:pt idx="31">
                  <c:v>-218</c:v>
                </c:pt>
                <c:pt idx="32">
                  <c:v>0</c:v>
                </c:pt>
                <c:pt idx="33">
                  <c:v>484</c:v>
                </c:pt>
                <c:pt idx="34">
                  <c:v>434</c:v>
                </c:pt>
                <c:pt idx="35">
                  <c:v>2027</c:v>
                </c:pt>
                <c:pt idx="36">
                  <c:v>2044</c:v>
                </c:pt>
                <c:pt idx="37">
                  <c:v>3419</c:v>
                </c:pt>
                <c:pt idx="38">
                  <c:v>3419</c:v>
                </c:pt>
                <c:pt idx="39">
                  <c:v>3445.5</c:v>
                </c:pt>
                <c:pt idx="40">
                  <c:v>3479.5</c:v>
                </c:pt>
                <c:pt idx="41">
                  <c:v>3908</c:v>
                </c:pt>
                <c:pt idx="42">
                  <c:v>3916</c:v>
                </c:pt>
                <c:pt idx="43">
                  <c:v>3917.5</c:v>
                </c:pt>
                <c:pt idx="44">
                  <c:v>3989.5</c:v>
                </c:pt>
                <c:pt idx="45">
                  <c:v>4651</c:v>
                </c:pt>
                <c:pt idx="46">
                  <c:v>4129</c:v>
                </c:pt>
                <c:pt idx="47">
                  <c:v>4792</c:v>
                </c:pt>
                <c:pt idx="48">
                  <c:v>5414</c:v>
                </c:pt>
                <c:pt idx="49">
                  <c:v>5294.5</c:v>
                </c:pt>
                <c:pt idx="50">
                  <c:v>6685.5</c:v>
                </c:pt>
                <c:pt idx="51">
                  <c:v>6723</c:v>
                </c:pt>
                <c:pt idx="52">
                  <c:v>6730.5</c:v>
                </c:pt>
                <c:pt idx="53">
                  <c:v>7349.5</c:v>
                </c:pt>
                <c:pt idx="54">
                  <c:v>7442</c:v>
                </c:pt>
                <c:pt idx="55">
                  <c:v>7459</c:v>
                </c:pt>
                <c:pt idx="56">
                  <c:v>3341.5</c:v>
                </c:pt>
                <c:pt idx="57">
                  <c:v>5357</c:v>
                </c:pt>
              </c:numCache>
            </c:numRef>
          </c:xVal>
          <c:yVal>
            <c:numRef>
              <c:f>'A (3)'!$I$21:$I$992</c:f>
              <c:numCache>
                <c:formatCode>0.0000</c:formatCode>
                <c:ptCount val="972"/>
                <c:pt idx="57">
                  <c:v>-7.746399991447106E-3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0A-41FF-BF6B-5C077DEB4462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(3)'!$D$21:$D$940</c:f>
                <c:numCache>
                  <c:formatCode>General</c:formatCode>
                  <c:ptCount val="920"/>
                  <c:pt idx="11">
                    <c:v>0</c:v>
                  </c:pt>
                  <c:pt idx="15">
                    <c:v>8.9999999999999998E-4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1.4E-3</c:v>
                  </c:pt>
                  <c:pt idx="25">
                    <c:v>1.1000000000000001E-3</c:v>
                  </c:pt>
                  <c:pt idx="26">
                    <c:v>8.9999999999999998E-4</c:v>
                  </c:pt>
                  <c:pt idx="28">
                    <c:v>2E-3</c:v>
                  </c:pt>
                  <c:pt idx="29">
                    <c:v>4.0000000000000001E-3</c:v>
                  </c:pt>
                  <c:pt idx="30">
                    <c:v>2E-3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8.9999999999999998E-4</c:v>
                  </c:pt>
                  <c:pt idx="36">
                    <c:v>1.9E-3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1.5E-3</c:v>
                  </c:pt>
                  <c:pt idx="42">
                    <c:v>2.0000000000000001E-4</c:v>
                  </c:pt>
                  <c:pt idx="43">
                    <c:v>1E-3</c:v>
                  </c:pt>
                  <c:pt idx="44">
                    <c:v>1.8E-3</c:v>
                  </c:pt>
                  <c:pt idx="45">
                    <c:v>5.0000000000000001E-4</c:v>
                  </c:pt>
                  <c:pt idx="46">
                    <c:v>4.0000000000000002E-4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1.1900000000000001E-2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5.9999999999999995E-4</c:v>
                  </c:pt>
                  <c:pt idx="53">
                    <c:v>2.5999999999999999E-3</c:v>
                  </c:pt>
                  <c:pt idx="54">
                    <c:v>2.3999999999999998E-3</c:v>
                  </c:pt>
                  <c:pt idx="55">
                    <c:v>2.8E-3</c:v>
                  </c:pt>
                  <c:pt idx="56">
                    <c:v>2.9999999999999997E-4</c:v>
                  </c:pt>
                  <c:pt idx="57">
                    <c:v>1.2E-2</c:v>
                  </c:pt>
                </c:numCache>
              </c:numRef>
            </c:plus>
            <c:minus>
              <c:numRef>
                <c:f>'A (3)'!$D$21:$D$940</c:f>
                <c:numCache>
                  <c:formatCode>General</c:formatCode>
                  <c:ptCount val="920"/>
                  <c:pt idx="11">
                    <c:v>0</c:v>
                  </c:pt>
                  <c:pt idx="15">
                    <c:v>8.9999999999999998E-4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4.0000000000000002E-4</c:v>
                  </c:pt>
                  <c:pt idx="24">
                    <c:v>1.4E-3</c:v>
                  </c:pt>
                  <c:pt idx="25">
                    <c:v>1.1000000000000001E-3</c:v>
                  </c:pt>
                  <c:pt idx="26">
                    <c:v>8.9999999999999998E-4</c:v>
                  </c:pt>
                  <c:pt idx="28">
                    <c:v>2E-3</c:v>
                  </c:pt>
                  <c:pt idx="29">
                    <c:v>4.0000000000000001E-3</c:v>
                  </c:pt>
                  <c:pt idx="30">
                    <c:v>2E-3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8.9999999999999998E-4</c:v>
                  </c:pt>
                  <c:pt idx="36">
                    <c:v>1.9E-3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1.5E-3</c:v>
                  </c:pt>
                  <c:pt idx="42">
                    <c:v>2.0000000000000001E-4</c:v>
                  </c:pt>
                  <c:pt idx="43">
                    <c:v>1E-3</c:v>
                  </c:pt>
                  <c:pt idx="44">
                    <c:v>1.8E-3</c:v>
                  </c:pt>
                  <c:pt idx="45">
                    <c:v>5.0000000000000001E-4</c:v>
                  </c:pt>
                  <c:pt idx="46">
                    <c:v>4.0000000000000002E-4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1.1900000000000001E-2</c:v>
                  </c:pt>
                  <c:pt idx="50">
                    <c:v>2E-3</c:v>
                  </c:pt>
                  <c:pt idx="51">
                    <c:v>2.0000000000000001E-4</c:v>
                  </c:pt>
                  <c:pt idx="52">
                    <c:v>5.9999999999999995E-4</c:v>
                  </c:pt>
                  <c:pt idx="53">
                    <c:v>2.5999999999999999E-3</c:v>
                  </c:pt>
                  <c:pt idx="54">
                    <c:v>2.3999999999999998E-3</c:v>
                  </c:pt>
                  <c:pt idx="55">
                    <c:v>2.8E-3</c:v>
                  </c:pt>
                  <c:pt idx="56">
                    <c:v>2.9999999999999997E-4</c:v>
                  </c:pt>
                  <c:pt idx="57">
                    <c:v>1.2E-2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(3)'!$F$21:$F$992</c:f>
              <c:numCache>
                <c:formatCode>General</c:formatCode>
                <c:ptCount val="972"/>
                <c:pt idx="0">
                  <c:v>-2900.5</c:v>
                </c:pt>
                <c:pt idx="1">
                  <c:v>-2900.5</c:v>
                </c:pt>
                <c:pt idx="2">
                  <c:v>-2781.5</c:v>
                </c:pt>
                <c:pt idx="3">
                  <c:v>-2781.5</c:v>
                </c:pt>
                <c:pt idx="4">
                  <c:v>-17186</c:v>
                </c:pt>
                <c:pt idx="5">
                  <c:v>-17152</c:v>
                </c:pt>
                <c:pt idx="6">
                  <c:v>-15764</c:v>
                </c:pt>
                <c:pt idx="7">
                  <c:v>-15346</c:v>
                </c:pt>
                <c:pt idx="8">
                  <c:v>-14538</c:v>
                </c:pt>
                <c:pt idx="9">
                  <c:v>-11839</c:v>
                </c:pt>
                <c:pt idx="10">
                  <c:v>-11690</c:v>
                </c:pt>
                <c:pt idx="11">
                  <c:v>-11690</c:v>
                </c:pt>
                <c:pt idx="12">
                  <c:v>-11524</c:v>
                </c:pt>
                <c:pt idx="13">
                  <c:v>-11293</c:v>
                </c:pt>
                <c:pt idx="14">
                  <c:v>-10185</c:v>
                </c:pt>
                <c:pt idx="15">
                  <c:v>-6084.5</c:v>
                </c:pt>
                <c:pt idx="16">
                  <c:v>-6084.5</c:v>
                </c:pt>
                <c:pt idx="17">
                  <c:v>-5555.5</c:v>
                </c:pt>
                <c:pt idx="18">
                  <c:v>-5546</c:v>
                </c:pt>
                <c:pt idx="19">
                  <c:v>-5536.5</c:v>
                </c:pt>
                <c:pt idx="20">
                  <c:v>-5431</c:v>
                </c:pt>
                <c:pt idx="21">
                  <c:v>-5397</c:v>
                </c:pt>
                <c:pt idx="22">
                  <c:v>-4925</c:v>
                </c:pt>
                <c:pt idx="23">
                  <c:v>-4925</c:v>
                </c:pt>
                <c:pt idx="24">
                  <c:v>-4849.5</c:v>
                </c:pt>
                <c:pt idx="25">
                  <c:v>-4849.5</c:v>
                </c:pt>
                <c:pt idx="26">
                  <c:v>-4317</c:v>
                </c:pt>
                <c:pt idx="27">
                  <c:v>-2871.5</c:v>
                </c:pt>
                <c:pt idx="28">
                  <c:v>-2900.5</c:v>
                </c:pt>
                <c:pt idx="29">
                  <c:v>-2781.5</c:v>
                </c:pt>
                <c:pt idx="30">
                  <c:v>-1399</c:v>
                </c:pt>
                <c:pt idx="31">
                  <c:v>-218</c:v>
                </c:pt>
                <c:pt idx="32">
                  <c:v>0</c:v>
                </c:pt>
                <c:pt idx="33">
                  <c:v>484</c:v>
                </c:pt>
                <c:pt idx="34">
                  <c:v>434</c:v>
                </c:pt>
                <c:pt idx="35">
                  <c:v>2027</c:v>
                </c:pt>
                <c:pt idx="36">
                  <c:v>2044</c:v>
                </c:pt>
                <c:pt idx="37">
                  <c:v>3419</c:v>
                </c:pt>
                <c:pt idx="38">
                  <c:v>3419</c:v>
                </c:pt>
                <c:pt idx="39">
                  <c:v>3445.5</c:v>
                </c:pt>
                <c:pt idx="40">
                  <c:v>3479.5</c:v>
                </c:pt>
                <c:pt idx="41">
                  <c:v>3908</c:v>
                </c:pt>
                <c:pt idx="42">
                  <c:v>3916</c:v>
                </c:pt>
                <c:pt idx="43">
                  <c:v>3917.5</c:v>
                </c:pt>
                <c:pt idx="44">
                  <c:v>3989.5</c:v>
                </c:pt>
                <c:pt idx="45">
                  <c:v>4651</c:v>
                </c:pt>
                <c:pt idx="46">
                  <c:v>4129</c:v>
                </c:pt>
                <c:pt idx="47">
                  <c:v>4792</c:v>
                </c:pt>
                <c:pt idx="48">
                  <c:v>5414</c:v>
                </c:pt>
                <c:pt idx="49">
                  <c:v>5294.5</c:v>
                </c:pt>
                <c:pt idx="50">
                  <c:v>6685.5</c:v>
                </c:pt>
                <c:pt idx="51">
                  <c:v>6723</c:v>
                </c:pt>
                <c:pt idx="52">
                  <c:v>6730.5</c:v>
                </c:pt>
                <c:pt idx="53">
                  <c:v>7349.5</c:v>
                </c:pt>
                <c:pt idx="54">
                  <c:v>7442</c:v>
                </c:pt>
                <c:pt idx="55">
                  <c:v>7459</c:v>
                </c:pt>
                <c:pt idx="56">
                  <c:v>3341.5</c:v>
                </c:pt>
                <c:pt idx="57">
                  <c:v>5357</c:v>
                </c:pt>
              </c:numCache>
            </c:numRef>
          </c:xVal>
          <c:yVal>
            <c:numRef>
              <c:f>'A (3)'!$J$21:$J$992</c:f>
              <c:numCache>
                <c:formatCode>0.0000</c:formatCode>
                <c:ptCount val="972"/>
                <c:pt idx="0">
                  <c:v>-2.8239999664947391E-4</c:v>
                </c:pt>
                <c:pt idx="1">
                  <c:v>4.717600008007139E-3</c:v>
                </c:pt>
                <c:pt idx="2">
                  <c:v>1.2688000060734339E-3</c:v>
                </c:pt>
                <c:pt idx="3">
                  <c:v>7.3688000047695823E-3</c:v>
                </c:pt>
                <c:pt idx="4">
                  <c:v>-3.3312799998384435E-2</c:v>
                </c:pt>
                <c:pt idx="5">
                  <c:v>-5.9469599997100886E-2</c:v>
                </c:pt>
                <c:pt idx="6">
                  <c:v>-1.9047199995839037E-2</c:v>
                </c:pt>
                <c:pt idx="7">
                  <c:v>-3.6680799996247515E-2</c:v>
                </c:pt>
                <c:pt idx="8">
                  <c:v>-8.6423999964608811E-3</c:v>
                </c:pt>
                <c:pt idx="9">
                  <c:v>-1.9207199999073055E-2</c:v>
                </c:pt>
                <c:pt idx="10">
                  <c:v>-1.3011999995796941E-2</c:v>
                </c:pt>
                <c:pt idx="11">
                  <c:v>-1.3011999995796941E-2</c:v>
                </c:pt>
                <c:pt idx="12">
                  <c:v>-3.5895199995138682E-2</c:v>
                </c:pt>
                <c:pt idx="13">
                  <c:v>2.3336000085691921E-3</c:v>
                </c:pt>
                <c:pt idx="14">
                  <c:v>-7.1879999959492125E-3</c:v>
                </c:pt>
                <c:pt idx="15">
                  <c:v>-2.1455999958561733E-3</c:v>
                </c:pt>
                <c:pt idx="16">
                  <c:v>-2.1455999958561733E-3</c:v>
                </c:pt>
                <c:pt idx="17">
                  <c:v>2.7360000240150839E-4</c:v>
                </c:pt>
                <c:pt idx="18">
                  <c:v>6.5920000633923337E-4</c:v>
                </c:pt>
                <c:pt idx="19">
                  <c:v>1.6448000023956411E-3</c:v>
                </c:pt>
                <c:pt idx="20">
                  <c:v>1.6112000012071803E-3</c:v>
                </c:pt>
                <c:pt idx="21">
                  <c:v>-5.45599999895785E-4</c:v>
                </c:pt>
                <c:pt idx="22">
                  <c:v>-1.9399999946472235E-3</c:v>
                </c:pt>
                <c:pt idx="23">
                  <c:v>-1.7399999996996485E-3</c:v>
                </c:pt>
                <c:pt idx="24">
                  <c:v>2.982400001201313E-3</c:v>
                </c:pt>
                <c:pt idx="25">
                  <c:v>6.2824000051477924E-3</c:v>
                </c:pt>
                <c:pt idx="26">
                  <c:v>-1.8616000015754253E-3</c:v>
                </c:pt>
                <c:pt idx="27">
                  <c:v>5.7368000052520074E-3</c:v>
                </c:pt>
                <c:pt idx="28">
                  <c:v>2.7176000075996853E-3</c:v>
                </c:pt>
                <c:pt idx="29">
                  <c:v>4.2688000030466355E-3</c:v>
                </c:pt>
                <c:pt idx="30">
                  <c:v>1.0480000491952524E-4</c:v>
                </c:pt>
                <c:pt idx="35">
                  <c:v>-1.9303999943076633E-3</c:v>
                </c:pt>
                <c:pt idx="36">
                  <c:v>-2.0087999946554191E-3</c:v>
                </c:pt>
                <c:pt idx="37">
                  <c:v>-2.1087999994051643E-3</c:v>
                </c:pt>
                <c:pt idx="38">
                  <c:v>-2.1087999994051643E-3</c:v>
                </c:pt>
                <c:pt idx="39">
                  <c:v>-1.1015999989467673E-3</c:v>
                </c:pt>
                <c:pt idx="40">
                  <c:v>2.8416000059223734E-3</c:v>
                </c:pt>
                <c:pt idx="41">
                  <c:v>-3.0815999998594634E-3</c:v>
                </c:pt>
                <c:pt idx="42">
                  <c:v>-2.8831999952672049E-3</c:v>
                </c:pt>
                <c:pt idx="43">
                  <c:v>-6.9599999551428482E-4</c:v>
                </c:pt>
                <c:pt idx="44">
                  <c:v>4.9896000055014156E-3</c:v>
                </c:pt>
                <c:pt idx="46">
                  <c:v>-3.2007999980123714E-3</c:v>
                </c:pt>
                <c:pt idx="47">
                  <c:v>-2.8583999956026673E-3</c:v>
                </c:pt>
                <c:pt idx="49">
                  <c:v>-2.7463999940664507E-3</c:v>
                </c:pt>
                <c:pt idx="50">
                  <c:v>-7.5495999990380369E-3</c:v>
                </c:pt>
                <c:pt idx="53">
                  <c:v>-1.6823999976622872E-3</c:v>
                </c:pt>
                <c:pt idx="54">
                  <c:v>-1.0238399998343084E-2</c:v>
                </c:pt>
                <c:pt idx="55">
                  <c:v>-1.1716799999703653E-2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0A-41FF-BF6B-5C077DEB4462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(3)'!$F$21:$F$992</c:f>
              <c:numCache>
                <c:formatCode>General</c:formatCode>
                <c:ptCount val="972"/>
                <c:pt idx="0">
                  <c:v>-2900.5</c:v>
                </c:pt>
                <c:pt idx="1">
                  <c:v>-2900.5</c:v>
                </c:pt>
                <c:pt idx="2">
                  <c:v>-2781.5</c:v>
                </c:pt>
                <c:pt idx="3">
                  <c:v>-2781.5</c:v>
                </c:pt>
                <c:pt idx="4">
                  <c:v>-17186</c:v>
                </c:pt>
                <c:pt idx="5">
                  <c:v>-17152</c:v>
                </c:pt>
                <c:pt idx="6">
                  <c:v>-15764</c:v>
                </c:pt>
                <c:pt idx="7">
                  <c:v>-15346</c:v>
                </c:pt>
                <c:pt idx="8">
                  <c:v>-14538</c:v>
                </c:pt>
                <c:pt idx="9">
                  <c:v>-11839</c:v>
                </c:pt>
                <c:pt idx="10">
                  <c:v>-11690</c:v>
                </c:pt>
                <c:pt idx="11">
                  <c:v>-11690</c:v>
                </c:pt>
                <c:pt idx="12">
                  <c:v>-11524</c:v>
                </c:pt>
                <c:pt idx="13">
                  <c:v>-11293</c:v>
                </c:pt>
                <c:pt idx="14">
                  <c:v>-10185</c:v>
                </c:pt>
                <c:pt idx="15">
                  <c:v>-6084.5</c:v>
                </c:pt>
                <c:pt idx="16">
                  <c:v>-6084.5</c:v>
                </c:pt>
                <c:pt idx="17">
                  <c:v>-5555.5</c:v>
                </c:pt>
                <c:pt idx="18">
                  <c:v>-5546</c:v>
                </c:pt>
                <c:pt idx="19">
                  <c:v>-5536.5</c:v>
                </c:pt>
                <c:pt idx="20">
                  <c:v>-5431</c:v>
                </c:pt>
                <c:pt idx="21">
                  <c:v>-5397</c:v>
                </c:pt>
                <c:pt idx="22">
                  <c:v>-4925</c:v>
                </c:pt>
                <c:pt idx="23">
                  <c:v>-4925</c:v>
                </c:pt>
                <c:pt idx="24">
                  <c:v>-4849.5</c:v>
                </c:pt>
                <c:pt idx="25">
                  <c:v>-4849.5</c:v>
                </c:pt>
                <c:pt idx="26">
                  <c:v>-4317</c:v>
                </c:pt>
                <c:pt idx="27">
                  <c:v>-2871.5</c:v>
                </c:pt>
                <c:pt idx="28">
                  <c:v>-2900.5</c:v>
                </c:pt>
                <c:pt idx="29">
                  <c:v>-2781.5</c:v>
                </c:pt>
                <c:pt idx="30">
                  <c:v>-1399</c:v>
                </c:pt>
                <c:pt idx="31">
                  <c:v>-218</c:v>
                </c:pt>
                <c:pt idx="32">
                  <c:v>0</c:v>
                </c:pt>
                <c:pt idx="33">
                  <c:v>484</c:v>
                </c:pt>
                <c:pt idx="34">
                  <c:v>434</c:v>
                </c:pt>
                <c:pt idx="35">
                  <c:v>2027</c:v>
                </c:pt>
                <c:pt idx="36">
                  <c:v>2044</c:v>
                </c:pt>
                <c:pt idx="37">
                  <c:v>3419</c:v>
                </c:pt>
                <c:pt idx="38">
                  <c:v>3419</c:v>
                </c:pt>
                <c:pt idx="39">
                  <c:v>3445.5</c:v>
                </c:pt>
                <c:pt idx="40">
                  <c:v>3479.5</c:v>
                </c:pt>
                <c:pt idx="41">
                  <c:v>3908</c:v>
                </c:pt>
                <c:pt idx="42">
                  <c:v>3916</c:v>
                </c:pt>
                <c:pt idx="43">
                  <c:v>3917.5</c:v>
                </c:pt>
                <c:pt idx="44">
                  <c:v>3989.5</c:v>
                </c:pt>
                <c:pt idx="45">
                  <c:v>4651</c:v>
                </c:pt>
                <c:pt idx="46">
                  <c:v>4129</c:v>
                </c:pt>
                <c:pt idx="47">
                  <c:v>4792</c:v>
                </c:pt>
                <c:pt idx="48">
                  <c:v>5414</c:v>
                </c:pt>
                <c:pt idx="49">
                  <c:v>5294.5</c:v>
                </c:pt>
                <c:pt idx="50">
                  <c:v>6685.5</c:v>
                </c:pt>
                <c:pt idx="51">
                  <c:v>6723</c:v>
                </c:pt>
                <c:pt idx="52">
                  <c:v>6730.5</c:v>
                </c:pt>
                <c:pt idx="53">
                  <c:v>7349.5</c:v>
                </c:pt>
                <c:pt idx="54">
                  <c:v>7442</c:v>
                </c:pt>
                <c:pt idx="55">
                  <c:v>7459</c:v>
                </c:pt>
                <c:pt idx="56">
                  <c:v>3341.5</c:v>
                </c:pt>
                <c:pt idx="57">
                  <c:v>5357</c:v>
                </c:pt>
              </c:numCache>
            </c:numRef>
          </c:xVal>
          <c:yVal>
            <c:numRef>
              <c:f>'A (3)'!$K$21:$K$992</c:f>
              <c:numCache>
                <c:formatCode>0.0000</c:formatCode>
                <c:ptCount val="972"/>
                <c:pt idx="31">
                  <c:v>-1.9064000007347204E-3</c:v>
                </c:pt>
                <c:pt idx="32">
                  <c:v>0</c:v>
                </c:pt>
                <c:pt idx="33">
                  <c:v>-1.4967999959480949E-3</c:v>
                </c:pt>
                <c:pt idx="34">
                  <c:v>2.632000032463111E-4</c:v>
                </c:pt>
                <c:pt idx="45">
                  <c:v>-2.3551999984192662E-3</c:v>
                </c:pt>
                <c:pt idx="48">
                  <c:v>-7.2327999951085076E-3</c:v>
                </c:pt>
                <c:pt idx="51">
                  <c:v>-8.0696000004536472E-3</c:v>
                </c:pt>
                <c:pt idx="52">
                  <c:v>-5.0895470194518566E-3</c:v>
                </c:pt>
                <c:pt idx="56">
                  <c:v>3.8892000011401251E-3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0A-41FF-BF6B-5C077DEB4462}"/>
            </c:ext>
          </c:extLst>
        </c:ser>
        <c:ser>
          <c:idx val="2"/>
          <c:order val="4"/>
          <c:tx>
            <c:strRef>
              <c:f>'A (3)'!$N$20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(3)'!$F$21:$F$992</c:f>
              <c:numCache>
                <c:formatCode>General</c:formatCode>
                <c:ptCount val="972"/>
                <c:pt idx="0">
                  <c:v>-2900.5</c:v>
                </c:pt>
                <c:pt idx="1">
                  <c:v>-2900.5</c:v>
                </c:pt>
                <c:pt idx="2">
                  <c:v>-2781.5</c:v>
                </c:pt>
                <c:pt idx="3">
                  <c:v>-2781.5</c:v>
                </c:pt>
                <c:pt idx="4">
                  <c:v>-17186</c:v>
                </c:pt>
                <c:pt idx="5">
                  <c:v>-17152</c:v>
                </c:pt>
                <c:pt idx="6">
                  <c:v>-15764</c:v>
                </c:pt>
                <c:pt idx="7">
                  <c:v>-15346</c:v>
                </c:pt>
                <c:pt idx="8">
                  <c:v>-14538</c:v>
                </c:pt>
                <c:pt idx="9">
                  <c:v>-11839</c:v>
                </c:pt>
                <c:pt idx="10">
                  <c:v>-11690</c:v>
                </c:pt>
                <c:pt idx="11">
                  <c:v>-11690</c:v>
                </c:pt>
                <c:pt idx="12">
                  <c:v>-11524</c:v>
                </c:pt>
                <c:pt idx="13">
                  <c:v>-11293</c:v>
                </c:pt>
                <c:pt idx="14">
                  <c:v>-10185</c:v>
                </c:pt>
                <c:pt idx="15">
                  <c:v>-6084.5</c:v>
                </c:pt>
                <c:pt idx="16">
                  <c:v>-6084.5</c:v>
                </c:pt>
                <c:pt idx="17">
                  <c:v>-5555.5</c:v>
                </c:pt>
                <c:pt idx="18">
                  <c:v>-5546</c:v>
                </c:pt>
                <c:pt idx="19">
                  <c:v>-5536.5</c:v>
                </c:pt>
                <c:pt idx="20">
                  <c:v>-5431</c:v>
                </c:pt>
                <c:pt idx="21">
                  <c:v>-5397</c:v>
                </c:pt>
                <c:pt idx="22">
                  <c:v>-4925</c:v>
                </c:pt>
                <c:pt idx="23">
                  <c:v>-4925</c:v>
                </c:pt>
                <c:pt idx="24">
                  <c:v>-4849.5</c:v>
                </c:pt>
                <c:pt idx="25">
                  <c:v>-4849.5</c:v>
                </c:pt>
                <c:pt idx="26">
                  <c:v>-4317</c:v>
                </c:pt>
                <c:pt idx="27">
                  <c:v>-2871.5</c:v>
                </c:pt>
                <c:pt idx="28">
                  <c:v>-2900.5</c:v>
                </c:pt>
                <c:pt idx="29">
                  <c:v>-2781.5</c:v>
                </c:pt>
                <c:pt idx="30">
                  <c:v>-1399</c:v>
                </c:pt>
                <c:pt idx="31">
                  <c:v>-218</c:v>
                </c:pt>
                <c:pt idx="32">
                  <c:v>0</c:v>
                </c:pt>
                <c:pt idx="33">
                  <c:v>484</c:v>
                </c:pt>
                <c:pt idx="34">
                  <c:v>434</c:v>
                </c:pt>
                <c:pt idx="35">
                  <c:v>2027</c:v>
                </c:pt>
                <c:pt idx="36">
                  <c:v>2044</c:v>
                </c:pt>
                <c:pt idx="37">
                  <c:v>3419</c:v>
                </c:pt>
                <c:pt idx="38">
                  <c:v>3419</c:v>
                </c:pt>
                <c:pt idx="39">
                  <c:v>3445.5</c:v>
                </c:pt>
                <c:pt idx="40">
                  <c:v>3479.5</c:v>
                </c:pt>
                <c:pt idx="41">
                  <c:v>3908</c:v>
                </c:pt>
                <c:pt idx="42">
                  <c:v>3916</c:v>
                </c:pt>
                <c:pt idx="43">
                  <c:v>3917.5</c:v>
                </c:pt>
                <c:pt idx="44">
                  <c:v>3989.5</c:v>
                </c:pt>
                <c:pt idx="45">
                  <c:v>4651</c:v>
                </c:pt>
                <c:pt idx="46">
                  <c:v>4129</c:v>
                </c:pt>
                <c:pt idx="47">
                  <c:v>4792</c:v>
                </c:pt>
                <c:pt idx="48">
                  <c:v>5414</c:v>
                </c:pt>
                <c:pt idx="49">
                  <c:v>5294.5</c:v>
                </c:pt>
                <c:pt idx="50">
                  <c:v>6685.5</c:v>
                </c:pt>
                <c:pt idx="51">
                  <c:v>6723</c:v>
                </c:pt>
                <c:pt idx="52">
                  <c:v>6730.5</c:v>
                </c:pt>
                <c:pt idx="53">
                  <c:v>7349.5</c:v>
                </c:pt>
                <c:pt idx="54">
                  <c:v>7442</c:v>
                </c:pt>
                <c:pt idx="55">
                  <c:v>7459</c:v>
                </c:pt>
                <c:pt idx="56">
                  <c:v>3341.5</c:v>
                </c:pt>
                <c:pt idx="57">
                  <c:v>5357</c:v>
                </c:pt>
              </c:numCache>
            </c:numRef>
          </c:xVal>
          <c:yVal>
            <c:numRef>
              <c:f>'A (3)'!$N$21:$N$992</c:f>
              <c:numCache>
                <c:formatCode>0.0000</c:formatCode>
                <c:ptCount val="972"/>
                <c:pt idx="0">
                  <c:v>1.1345342816703664E-2</c:v>
                </c:pt>
                <c:pt idx="1">
                  <c:v>1.1345342816703664E-2</c:v>
                </c:pt>
                <c:pt idx="2">
                  <c:v>1.1120644573218911E-2</c:v>
                </c:pt>
                <c:pt idx="3">
                  <c:v>1.1120644573218911E-2</c:v>
                </c:pt>
                <c:pt idx="11">
                  <c:v>2.7941857195772829E-2</c:v>
                </c:pt>
                <c:pt idx="15">
                  <c:v>1.7357436995320902E-2</c:v>
                </c:pt>
                <c:pt idx="16">
                  <c:v>1.7357436995320902E-2</c:v>
                </c:pt>
                <c:pt idx="17">
                  <c:v>1.6358568333107171E-2</c:v>
                </c:pt>
                <c:pt idx="18">
                  <c:v>1.6340630238039063E-2</c:v>
                </c:pt>
                <c:pt idx="19">
                  <c:v>1.6322692142970951E-2</c:v>
                </c:pt>
                <c:pt idx="20">
                  <c:v>1.612348487668825E-2</c:v>
                </c:pt>
                <c:pt idx="21">
                  <c:v>1.605928537854975E-2</c:v>
                </c:pt>
                <c:pt idx="22">
                  <c:v>1.5168045286744682E-2</c:v>
                </c:pt>
                <c:pt idx="23">
                  <c:v>1.5168045286744682E-2</c:v>
                </c:pt>
                <c:pt idx="24">
                  <c:v>1.502548463646654E-2</c:v>
                </c:pt>
                <c:pt idx="25">
                  <c:v>1.502548463646654E-2</c:v>
                </c:pt>
                <c:pt idx="26">
                  <c:v>1.4020007202385611E-2</c:v>
                </c:pt>
                <c:pt idx="27">
                  <c:v>1.129058442123259E-2</c:v>
                </c:pt>
                <c:pt idx="28">
                  <c:v>1.1345342816703664E-2</c:v>
                </c:pt>
                <c:pt idx="29">
                  <c:v>1.1120644573218911E-2</c:v>
                </c:pt>
                <c:pt idx="30">
                  <c:v>8.510179685675464E-3</c:v>
                </c:pt>
                <c:pt idx="31">
                  <c:v>6.2801912356293087E-3</c:v>
                </c:pt>
                <c:pt idx="32">
                  <c:v>5.8685591593295103E-3</c:v>
                </c:pt>
                <c:pt idx="33">
                  <c:v>4.9546604211226182E-3</c:v>
                </c:pt>
                <c:pt idx="34">
                  <c:v>5.0490714477968842E-3</c:v>
                </c:pt>
                <c:pt idx="35">
                  <c:v>2.0411361379547789E-3</c:v>
                </c:pt>
                <c:pt idx="36">
                  <c:v>2.0090363888855284E-3</c:v>
                </c:pt>
                <c:pt idx="37">
                  <c:v>-5.8726684465677803E-4</c:v>
                </c:pt>
                <c:pt idx="38">
                  <c:v>-5.8726684465677803E-4</c:v>
                </c:pt>
                <c:pt idx="39">
                  <c:v>-6.3730468879413891E-4</c:v>
                </c:pt>
                <c:pt idx="40">
                  <c:v>-7.0150418693263987E-4</c:v>
                </c:pt>
                <c:pt idx="41">
                  <c:v>-1.5106066855310966E-3</c:v>
                </c:pt>
                <c:pt idx="42">
                  <c:v>-1.5257124497989787E-3</c:v>
                </c:pt>
                <c:pt idx="43">
                  <c:v>-1.5285447805992065E-3</c:v>
                </c:pt>
                <c:pt idx="44">
                  <c:v>-1.66449665901015E-3</c:v>
                </c:pt>
                <c:pt idx="45">
                  <c:v>-2.9135545419106852E-3</c:v>
                </c:pt>
                <c:pt idx="46">
                  <c:v>-1.9279034234313507E-3</c:v>
                </c:pt>
                <c:pt idx="47">
                  <c:v>-3.1797936371321146E-3</c:v>
                </c:pt>
                <c:pt idx="48">
                  <c:v>-4.3542668089599796E-3</c:v>
                </c:pt>
                <c:pt idx="49">
                  <c:v>-4.1286244552084846E-3</c:v>
                </c:pt>
                <c:pt idx="50">
                  <c:v>-6.7551392172865554E-3</c:v>
                </c:pt>
                <c:pt idx="51">
                  <c:v>-6.8259474872922558E-3</c:v>
                </c:pt>
                <c:pt idx="52">
                  <c:v>-6.8401091412933959E-3</c:v>
                </c:pt>
                <c:pt idx="53">
                  <c:v>-8.0089176515208051E-3</c:v>
                </c:pt>
                <c:pt idx="54">
                  <c:v>-8.1835780508681955E-3</c:v>
                </c:pt>
                <c:pt idx="55">
                  <c:v>-8.2156777999374455E-3</c:v>
                </c:pt>
                <c:pt idx="56">
                  <c:v>-4.4092975331166614E-4</c:v>
                </c:pt>
                <c:pt idx="57">
                  <c:v>-4.2466382385513163E-3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0A-41FF-BF6B-5C077DEB4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02528"/>
        <c:axId val="1"/>
      </c:scatterChart>
      <c:valAx>
        <c:axId val="766502528"/>
        <c:scaling>
          <c:orientation val="minMax"/>
          <c:max val="7000"/>
          <c:min val="-6000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15176368344972"/>
              <c:y val="0.87925696594427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3194675540765387E-3"/>
              <c:y val="0.38080495356037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502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444294504784239"/>
          <c:y val="0.92879256965944268"/>
          <c:w val="0.44093212974002211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V878 Her - O-C Diagr.</a:t>
            </a:r>
          </a:p>
        </c:rich>
      </c:tx>
      <c:layout>
        <c:manualLayout>
          <c:xMode val="edge"/>
          <c:yMode val="edge"/>
          <c:x val="0.38276895472811656"/>
          <c:y val="1.5384615384615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446428990152982E-2"/>
          <c:y val="8.6153975591910445E-2"/>
          <c:w val="0.89406902982243919"/>
          <c:h val="0.73230879253123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(3)'!$F$21:$F$992</c:f>
              <c:numCache>
                <c:formatCode>General</c:formatCode>
                <c:ptCount val="972"/>
                <c:pt idx="0">
                  <c:v>-2900.5</c:v>
                </c:pt>
                <c:pt idx="1">
                  <c:v>-2900.5</c:v>
                </c:pt>
                <c:pt idx="2">
                  <c:v>-2781.5</c:v>
                </c:pt>
                <c:pt idx="3">
                  <c:v>-2781.5</c:v>
                </c:pt>
                <c:pt idx="4">
                  <c:v>-17186</c:v>
                </c:pt>
                <c:pt idx="5">
                  <c:v>-17152</c:v>
                </c:pt>
                <c:pt idx="6">
                  <c:v>-15764</c:v>
                </c:pt>
                <c:pt idx="7">
                  <c:v>-15346</c:v>
                </c:pt>
                <c:pt idx="8">
                  <c:v>-14538</c:v>
                </c:pt>
                <c:pt idx="9">
                  <c:v>-11839</c:v>
                </c:pt>
                <c:pt idx="10">
                  <c:v>-11690</c:v>
                </c:pt>
                <c:pt idx="11">
                  <c:v>-11690</c:v>
                </c:pt>
                <c:pt idx="12">
                  <c:v>-11524</c:v>
                </c:pt>
                <c:pt idx="13">
                  <c:v>-11293</c:v>
                </c:pt>
                <c:pt idx="14">
                  <c:v>-10185</c:v>
                </c:pt>
                <c:pt idx="15">
                  <c:v>-6084.5</c:v>
                </c:pt>
                <c:pt idx="16">
                  <c:v>-6084.5</c:v>
                </c:pt>
                <c:pt idx="17">
                  <c:v>-5555.5</c:v>
                </c:pt>
                <c:pt idx="18">
                  <c:v>-5546</c:v>
                </c:pt>
                <c:pt idx="19">
                  <c:v>-5536.5</c:v>
                </c:pt>
                <c:pt idx="20">
                  <c:v>-5431</c:v>
                </c:pt>
                <c:pt idx="21">
                  <c:v>-5397</c:v>
                </c:pt>
                <c:pt idx="22">
                  <c:v>-4925</c:v>
                </c:pt>
                <c:pt idx="23">
                  <c:v>-4925</c:v>
                </c:pt>
                <c:pt idx="24">
                  <c:v>-4849.5</c:v>
                </c:pt>
                <c:pt idx="25">
                  <c:v>-4849.5</c:v>
                </c:pt>
                <c:pt idx="26">
                  <c:v>-4317</c:v>
                </c:pt>
                <c:pt idx="27">
                  <c:v>-2871.5</c:v>
                </c:pt>
                <c:pt idx="28">
                  <c:v>-2900.5</c:v>
                </c:pt>
                <c:pt idx="29">
                  <c:v>-2781.5</c:v>
                </c:pt>
                <c:pt idx="30">
                  <c:v>-1399</c:v>
                </c:pt>
                <c:pt idx="31">
                  <c:v>-218</c:v>
                </c:pt>
                <c:pt idx="32">
                  <c:v>0</c:v>
                </c:pt>
                <c:pt idx="33">
                  <c:v>484</c:v>
                </c:pt>
                <c:pt idx="34">
                  <c:v>434</c:v>
                </c:pt>
                <c:pt idx="35">
                  <c:v>2027</c:v>
                </c:pt>
                <c:pt idx="36">
                  <c:v>2044</c:v>
                </c:pt>
                <c:pt idx="37">
                  <c:v>3419</c:v>
                </c:pt>
                <c:pt idx="38">
                  <c:v>3419</c:v>
                </c:pt>
                <c:pt idx="39">
                  <c:v>3445.5</c:v>
                </c:pt>
                <c:pt idx="40">
                  <c:v>3479.5</c:v>
                </c:pt>
                <c:pt idx="41">
                  <c:v>3908</c:v>
                </c:pt>
                <c:pt idx="42">
                  <c:v>3916</c:v>
                </c:pt>
                <c:pt idx="43">
                  <c:v>3917.5</c:v>
                </c:pt>
                <c:pt idx="44">
                  <c:v>3989.5</c:v>
                </c:pt>
                <c:pt idx="45">
                  <c:v>4651</c:v>
                </c:pt>
                <c:pt idx="46">
                  <c:v>4129</c:v>
                </c:pt>
                <c:pt idx="47">
                  <c:v>4792</c:v>
                </c:pt>
                <c:pt idx="48">
                  <c:v>5414</c:v>
                </c:pt>
                <c:pt idx="49">
                  <c:v>5294.5</c:v>
                </c:pt>
                <c:pt idx="50">
                  <c:v>6685.5</c:v>
                </c:pt>
                <c:pt idx="51">
                  <c:v>6723</c:v>
                </c:pt>
                <c:pt idx="52">
                  <c:v>6730.5</c:v>
                </c:pt>
                <c:pt idx="53">
                  <c:v>7349.5</c:v>
                </c:pt>
                <c:pt idx="54">
                  <c:v>7442</c:v>
                </c:pt>
                <c:pt idx="55">
                  <c:v>7459</c:v>
                </c:pt>
                <c:pt idx="56">
                  <c:v>3341.5</c:v>
                </c:pt>
                <c:pt idx="57">
                  <c:v>5357</c:v>
                </c:pt>
              </c:numCache>
            </c:numRef>
          </c:xVal>
          <c:yVal>
            <c:numRef>
              <c:f>'A (3)'!$H$21:$H$992</c:f>
              <c:numCache>
                <c:formatCode>0.0000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1A-4628-AE7A-30654C2015D8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(3)'!$D$21:$D$40</c:f>
                <c:numCache>
                  <c:formatCode>General</c:formatCode>
                  <c:ptCount val="20"/>
                  <c:pt idx="11">
                    <c:v>0</c:v>
                  </c:pt>
                  <c:pt idx="15">
                    <c:v>8.9999999999999998E-4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(3)'!$F$21:$F$992</c:f>
              <c:numCache>
                <c:formatCode>General</c:formatCode>
                <c:ptCount val="972"/>
                <c:pt idx="0">
                  <c:v>-2900.5</c:v>
                </c:pt>
                <c:pt idx="1">
                  <c:v>-2900.5</c:v>
                </c:pt>
                <c:pt idx="2">
                  <c:v>-2781.5</c:v>
                </c:pt>
                <c:pt idx="3">
                  <c:v>-2781.5</c:v>
                </c:pt>
                <c:pt idx="4">
                  <c:v>-17186</c:v>
                </c:pt>
                <c:pt idx="5">
                  <c:v>-17152</c:v>
                </c:pt>
                <c:pt idx="6">
                  <c:v>-15764</c:v>
                </c:pt>
                <c:pt idx="7">
                  <c:v>-15346</c:v>
                </c:pt>
                <c:pt idx="8">
                  <c:v>-14538</c:v>
                </c:pt>
                <c:pt idx="9">
                  <c:v>-11839</c:v>
                </c:pt>
                <c:pt idx="10">
                  <c:v>-11690</c:v>
                </c:pt>
                <c:pt idx="11">
                  <c:v>-11690</c:v>
                </c:pt>
                <c:pt idx="12">
                  <c:v>-11524</c:v>
                </c:pt>
                <c:pt idx="13">
                  <c:v>-11293</c:v>
                </c:pt>
                <c:pt idx="14">
                  <c:v>-10185</c:v>
                </c:pt>
                <c:pt idx="15">
                  <c:v>-6084.5</c:v>
                </c:pt>
                <c:pt idx="16">
                  <c:v>-6084.5</c:v>
                </c:pt>
                <c:pt idx="17">
                  <c:v>-5555.5</c:v>
                </c:pt>
                <c:pt idx="18">
                  <c:v>-5546</c:v>
                </c:pt>
                <c:pt idx="19">
                  <c:v>-5536.5</c:v>
                </c:pt>
                <c:pt idx="20">
                  <c:v>-5431</c:v>
                </c:pt>
                <c:pt idx="21">
                  <c:v>-5397</c:v>
                </c:pt>
                <c:pt idx="22">
                  <c:v>-4925</c:v>
                </c:pt>
                <c:pt idx="23">
                  <c:v>-4925</c:v>
                </c:pt>
                <c:pt idx="24">
                  <c:v>-4849.5</c:v>
                </c:pt>
                <c:pt idx="25">
                  <c:v>-4849.5</c:v>
                </c:pt>
                <c:pt idx="26">
                  <c:v>-4317</c:v>
                </c:pt>
                <c:pt idx="27">
                  <c:v>-2871.5</c:v>
                </c:pt>
                <c:pt idx="28">
                  <c:v>-2900.5</c:v>
                </c:pt>
                <c:pt idx="29">
                  <c:v>-2781.5</c:v>
                </c:pt>
                <c:pt idx="30">
                  <c:v>-1399</c:v>
                </c:pt>
                <c:pt idx="31">
                  <c:v>-218</c:v>
                </c:pt>
                <c:pt idx="32">
                  <c:v>0</c:v>
                </c:pt>
                <c:pt idx="33">
                  <c:v>484</c:v>
                </c:pt>
                <c:pt idx="34">
                  <c:v>434</c:v>
                </c:pt>
                <c:pt idx="35">
                  <c:v>2027</c:v>
                </c:pt>
                <c:pt idx="36">
                  <c:v>2044</c:v>
                </c:pt>
                <c:pt idx="37">
                  <c:v>3419</c:v>
                </c:pt>
                <c:pt idx="38">
                  <c:v>3419</c:v>
                </c:pt>
                <c:pt idx="39">
                  <c:v>3445.5</c:v>
                </c:pt>
                <c:pt idx="40">
                  <c:v>3479.5</c:v>
                </c:pt>
                <c:pt idx="41">
                  <c:v>3908</c:v>
                </c:pt>
                <c:pt idx="42">
                  <c:v>3916</c:v>
                </c:pt>
                <c:pt idx="43">
                  <c:v>3917.5</c:v>
                </c:pt>
                <c:pt idx="44">
                  <c:v>3989.5</c:v>
                </c:pt>
                <c:pt idx="45">
                  <c:v>4651</c:v>
                </c:pt>
                <c:pt idx="46">
                  <c:v>4129</c:v>
                </c:pt>
                <c:pt idx="47">
                  <c:v>4792</c:v>
                </c:pt>
                <c:pt idx="48">
                  <c:v>5414</c:v>
                </c:pt>
                <c:pt idx="49">
                  <c:v>5294.5</c:v>
                </c:pt>
                <c:pt idx="50">
                  <c:v>6685.5</c:v>
                </c:pt>
                <c:pt idx="51">
                  <c:v>6723</c:v>
                </c:pt>
                <c:pt idx="52">
                  <c:v>6730.5</c:v>
                </c:pt>
                <c:pt idx="53">
                  <c:v>7349.5</c:v>
                </c:pt>
                <c:pt idx="54">
                  <c:v>7442</c:v>
                </c:pt>
                <c:pt idx="55">
                  <c:v>7459</c:v>
                </c:pt>
                <c:pt idx="56">
                  <c:v>3341.5</c:v>
                </c:pt>
                <c:pt idx="57">
                  <c:v>5357</c:v>
                </c:pt>
              </c:numCache>
            </c:numRef>
          </c:xVal>
          <c:yVal>
            <c:numRef>
              <c:f>'A (3)'!$I$21:$I$992</c:f>
              <c:numCache>
                <c:formatCode>0.0000</c:formatCode>
                <c:ptCount val="972"/>
                <c:pt idx="57">
                  <c:v>-7.746399991447106E-3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1A-4628-AE7A-30654C2015D8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(3)'!$D$21:$D$40</c:f>
                <c:numCache>
                  <c:formatCode>General</c:formatCode>
                  <c:ptCount val="20"/>
                  <c:pt idx="11">
                    <c:v>0</c:v>
                  </c:pt>
                  <c:pt idx="15">
                    <c:v>8.9999999999999998E-4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plus>
            <c:minus>
              <c:numRef>
                <c:f>'A (3)'!$D$21:$D$40</c:f>
                <c:numCache>
                  <c:formatCode>General</c:formatCode>
                  <c:ptCount val="20"/>
                  <c:pt idx="11">
                    <c:v>0</c:v>
                  </c:pt>
                  <c:pt idx="15">
                    <c:v>8.9999999999999998E-4</c:v>
                  </c:pt>
                  <c:pt idx="16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(3)'!$F$21:$F$992</c:f>
              <c:numCache>
                <c:formatCode>General</c:formatCode>
                <c:ptCount val="972"/>
                <c:pt idx="0">
                  <c:v>-2900.5</c:v>
                </c:pt>
                <c:pt idx="1">
                  <c:v>-2900.5</c:v>
                </c:pt>
                <c:pt idx="2">
                  <c:v>-2781.5</c:v>
                </c:pt>
                <c:pt idx="3">
                  <c:v>-2781.5</c:v>
                </c:pt>
                <c:pt idx="4">
                  <c:v>-17186</c:v>
                </c:pt>
                <c:pt idx="5">
                  <c:v>-17152</c:v>
                </c:pt>
                <c:pt idx="6">
                  <c:v>-15764</c:v>
                </c:pt>
                <c:pt idx="7">
                  <c:v>-15346</c:v>
                </c:pt>
                <c:pt idx="8">
                  <c:v>-14538</c:v>
                </c:pt>
                <c:pt idx="9">
                  <c:v>-11839</c:v>
                </c:pt>
                <c:pt idx="10">
                  <c:v>-11690</c:v>
                </c:pt>
                <c:pt idx="11">
                  <c:v>-11690</c:v>
                </c:pt>
                <c:pt idx="12">
                  <c:v>-11524</c:v>
                </c:pt>
                <c:pt idx="13">
                  <c:v>-11293</c:v>
                </c:pt>
                <c:pt idx="14">
                  <c:v>-10185</c:v>
                </c:pt>
                <c:pt idx="15">
                  <c:v>-6084.5</c:v>
                </c:pt>
                <c:pt idx="16">
                  <c:v>-6084.5</c:v>
                </c:pt>
                <c:pt idx="17">
                  <c:v>-5555.5</c:v>
                </c:pt>
                <c:pt idx="18">
                  <c:v>-5546</c:v>
                </c:pt>
                <c:pt idx="19">
                  <c:v>-5536.5</c:v>
                </c:pt>
                <c:pt idx="20">
                  <c:v>-5431</c:v>
                </c:pt>
                <c:pt idx="21">
                  <c:v>-5397</c:v>
                </c:pt>
                <c:pt idx="22">
                  <c:v>-4925</c:v>
                </c:pt>
                <c:pt idx="23">
                  <c:v>-4925</c:v>
                </c:pt>
                <c:pt idx="24">
                  <c:v>-4849.5</c:v>
                </c:pt>
                <c:pt idx="25">
                  <c:v>-4849.5</c:v>
                </c:pt>
                <c:pt idx="26">
                  <c:v>-4317</c:v>
                </c:pt>
                <c:pt idx="27">
                  <c:v>-2871.5</c:v>
                </c:pt>
                <c:pt idx="28">
                  <c:v>-2900.5</c:v>
                </c:pt>
                <c:pt idx="29">
                  <c:v>-2781.5</c:v>
                </c:pt>
                <c:pt idx="30">
                  <c:v>-1399</c:v>
                </c:pt>
                <c:pt idx="31">
                  <c:v>-218</c:v>
                </c:pt>
                <c:pt idx="32">
                  <c:v>0</c:v>
                </c:pt>
                <c:pt idx="33">
                  <c:v>484</c:v>
                </c:pt>
                <c:pt idx="34">
                  <c:v>434</c:v>
                </c:pt>
                <c:pt idx="35">
                  <c:v>2027</c:v>
                </c:pt>
                <c:pt idx="36">
                  <c:v>2044</c:v>
                </c:pt>
                <c:pt idx="37">
                  <c:v>3419</c:v>
                </c:pt>
                <c:pt idx="38">
                  <c:v>3419</c:v>
                </c:pt>
                <c:pt idx="39">
                  <c:v>3445.5</c:v>
                </c:pt>
                <c:pt idx="40">
                  <c:v>3479.5</c:v>
                </c:pt>
                <c:pt idx="41">
                  <c:v>3908</c:v>
                </c:pt>
                <c:pt idx="42">
                  <c:v>3916</c:v>
                </c:pt>
                <c:pt idx="43">
                  <c:v>3917.5</c:v>
                </c:pt>
                <c:pt idx="44">
                  <c:v>3989.5</c:v>
                </c:pt>
                <c:pt idx="45">
                  <c:v>4651</c:v>
                </c:pt>
                <c:pt idx="46">
                  <c:v>4129</c:v>
                </c:pt>
                <c:pt idx="47">
                  <c:v>4792</c:v>
                </c:pt>
                <c:pt idx="48">
                  <c:v>5414</c:v>
                </c:pt>
                <c:pt idx="49">
                  <c:v>5294.5</c:v>
                </c:pt>
                <c:pt idx="50">
                  <c:v>6685.5</c:v>
                </c:pt>
                <c:pt idx="51">
                  <c:v>6723</c:v>
                </c:pt>
                <c:pt idx="52">
                  <c:v>6730.5</c:v>
                </c:pt>
                <c:pt idx="53">
                  <c:v>7349.5</c:v>
                </c:pt>
                <c:pt idx="54">
                  <c:v>7442</c:v>
                </c:pt>
                <c:pt idx="55">
                  <c:v>7459</c:v>
                </c:pt>
                <c:pt idx="56">
                  <c:v>3341.5</c:v>
                </c:pt>
                <c:pt idx="57">
                  <c:v>5357</c:v>
                </c:pt>
              </c:numCache>
            </c:numRef>
          </c:xVal>
          <c:yVal>
            <c:numRef>
              <c:f>'A (3)'!$J$21:$J$992</c:f>
              <c:numCache>
                <c:formatCode>0.0000</c:formatCode>
                <c:ptCount val="972"/>
                <c:pt idx="0">
                  <c:v>-2.8239999664947391E-4</c:v>
                </c:pt>
                <c:pt idx="1">
                  <c:v>4.717600008007139E-3</c:v>
                </c:pt>
                <c:pt idx="2">
                  <c:v>1.2688000060734339E-3</c:v>
                </c:pt>
                <c:pt idx="3">
                  <c:v>7.3688000047695823E-3</c:v>
                </c:pt>
                <c:pt idx="4">
                  <c:v>-3.3312799998384435E-2</c:v>
                </c:pt>
                <c:pt idx="5">
                  <c:v>-5.9469599997100886E-2</c:v>
                </c:pt>
                <c:pt idx="6">
                  <c:v>-1.9047199995839037E-2</c:v>
                </c:pt>
                <c:pt idx="7">
                  <c:v>-3.6680799996247515E-2</c:v>
                </c:pt>
                <c:pt idx="8">
                  <c:v>-8.6423999964608811E-3</c:v>
                </c:pt>
                <c:pt idx="9">
                  <c:v>-1.9207199999073055E-2</c:v>
                </c:pt>
                <c:pt idx="10">
                  <c:v>-1.3011999995796941E-2</c:v>
                </c:pt>
                <c:pt idx="11">
                  <c:v>-1.3011999995796941E-2</c:v>
                </c:pt>
                <c:pt idx="12">
                  <c:v>-3.5895199995138682E-2</c:v>
                </c:pt>
                <c:pt idx="13">
                  <c:v>2.3336000085691921E-3</c:v>
                </c:pt>
                <c:pt idx="14">
                  <c:v>-7.1879999959492125E-3</c:v>
                </c:pt>
                <c:pt idx="15">
                  <c:v>-2.1455999958561733E-3</c:v>
                </c:pt>
                <c:pt idx="16">
                  <c:v>-2.1455999958561733E-3</c:v>
                </c:pt>
                <c:pt idx="17">
                  <c:v>2.7360000240150839E-4</c:v>
                </c:pt>
                <c:pt idx="18">
                  <c:v>6.5920000633923337E-4</c:v>
                </c:pt>
                <c:pt idx="19">
                  <c:v>1.6448000023956411E-3</c:v>
                </c:pt>
                <c:pt idx="20">
                  <c:v>1.6112000012071803E-3</c:v>
                </c:pt>
                <c:pt idx="21">
                  <c:v>-5.45599999895785E-4</c:v>
                </c:pt>
                <c:pt idx="22">
                  <c:v>-1.9399999946472235E-3</c:v>
                </c:pt>
                <c:pt idx="23">
                  <c:v>-1.7399999996996485E-3</c:v>
                </c:pt>
                <c:pt idx="24">
                  <c:v>2.982400001201313E-3</c:v>
                </c:pt>
                <c:pt idx="25">
                  <c:v>6.2824000051477924E-3</c:v>
                </c:pt>
                <c:pt idx="26">
                  <c:v>-1.8616000015754253E-3</c:v>
                </c:pt>
                <c:pt idx="27">
                  <c:v>5.7368000052520074E-3</c:v>
                </c:pt>
                <c:pt idx="28">
                  <c:v>2.7176000075996853E-3</c:v>
                </c:pt>
                <c:pt idx="29">
                  <c:v>4.2688000030466355E-3</c:v>
                </c:pt>
                <c:pt idx="30">
                  <c:v>1.0480000491952524E-4</c:v>
                </c:pt>
                <c:pt idx="35">
                  <c:v>-1.9303999943076633E-3</c:v>
                </c:pt>
                <c:pt idx="36">
                  <c:v>-2.0087999946554191E-3</c:v>
                </c:pt>
                <c:pt idx="37">
                  <c:v>-2.1087999994051643E-3</c:v>
                </c:pt>
                <c:pt idx="38">
                  <c:v>-2.1087999994051643E-3</c:v>
                </c:pt>
                <c:pt idx="39">
                  <c:v>-1.1015999989467673E-3</c:v>
                </c:pt>
                <c:pt idx="40">
                  <c:v>2.8416000059223734E-3</c:v>
                </c:pt>
                <c:pt idx="41">
                  <c:v>-3.0815999998594634E-3</c:v>
                </c:pt>
                <c:pt idx="42">
                  <c:v>-2.8831999952672049E-3</c:v>
                </c:pt>
                <c:pt idx="43">
                  <c:v>-6.9599999551428482E-4</c:v>
                </c:pt>
                <c:pt idx="44">
                  <c:v>4.9896000055014156E-3</c:v>
                </c:pt>
                <c:pt idx="46">
                  <c:v>-3.2007999980123714E-3</c:v>
                </c:pt>
                <c:pt idx="47">
                  <c:v>-2.8583999956026673E-3</c:v>
                </c:pt>
                <c:pt idx="49">
                  <c:v>-2.7463999940664507E-3</c:v>
                </c:pt>
                <c:pt idx="50">
                  <c:v>-7.5495999990380369E-3</c:v>
                </c:pt>
                <c:pt idx="53">
                  <c:v>-1.6823999976622872E-3</c:v>
                </c:pt>
                <c:pt idx="54">
                  <c:v>-1.0238399998343084E-2</c:v>
                </c:pt>
                <c:pt idx="55">
                  <c:v>-1.1716799999703653E-2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1A-4628-AE7A-30654C2015D8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(3)'!$F$21:$F$992</c:f>
              <c:numCache>
                <c:formatCode>General</c:formatCode>
                <c:ptCount val="972"/>
                <c:pt idx="0">
                  <c:v>-2900.5</c:v>
                </c:pt>
                <c:pt idx="1">
                  <c:v>-2900.5</c:v>
                </c:pt>
                <c:pt idx="2">
                  <c:v>-2781.5</c:v>
                </c:pt>
                <c:pt idx="3">
                  <c:v>-2781.5</c:v>
                </c:pt>
                <c:pt idx="4">
                  <c:v>-17186</c:v>
                </c:pt>
                <c:pt idx="5">
                  <c:v>-17152</c:v>
                </c:pt>
                <c:pt idx="6">
                  <c:v>-15764</c:v>
                </c:pt>
                <c:pt idx="7">
                  <c:v>-15346</c:v>
                </c:pt>
                <c:pt idx="8">
                  <c:v>-14538</c:v>
                </c:pt>
                <c:pt idx="9">
                  <c:v>-11839</c:v>
                </c:pt>
                <c:pt idx="10">
                  <c:v>-11690</c:v>
                </c:pt>
                <c:pt idx="11">
                  <c:v>-11690</c:v>
                </c:pt>
                <c:pt idx="12">
                  <c:v>-11524</c:v>
                </c:pt>
                <c:pt idx="13">
                  <c:v>-11293</c:v>
                </c:pt>
                <c:pt idx="14">
                  <c:v>-10185</c:v>
                </c:pt>
                <c:pt idx="15">
                  <c:v>-6084.5</c:v>
                </c:pt>
                <c:pt idx="16">
                  <c:v>-6084.5</c:v>
                </c:pt>
                <c:pt idx="17">
                  <c:v>-5555.5</c:v>
                </c:pt>
                <c:pt idx="18">
                  <c:v>-5546</c:v>
                </c:pt>
                <c:pt idx="19">
                  <c:v>-5536.5</c:v>
                </c:pt>
                <c:pt idx="20">
                  <c:v>-5431</c:v>
                </c:pt>
                <c:pt idx="21">
                  <c:v>-5397</c:v>
                </c:pt>
                <c:pt idx="22">
                  <c:v>-4925</c:v>
                </c:pt>
                <c:pt idx="23">
                  <c:v>-4925</c:v>
                </c:pt>
                <c:pt idx="24">
                  <c:v>-4849.5</c:v>
                </c:pt>
                <c:pt idx="25">
                  <c:v>-4849.5</c:v>
                </c:pt>
                <c:pt idx="26">
                  <c:v>-4317</c:v>
                </c:pt>
                <c:pt idx="27">
                  <c:v>-2871.5</c:v>
                </c:pt>
                <c:pt idx="28">
                  <c:v>-2900.5</c:v>
                </c:pt>
                <c:pt idx="29">
                  <c:v>-2781.5</c:v>
                </c:pt>
                <c:pt idx="30">
                  <c:v>-1399</c:v>
                </c:pt>
                <c:pt idx="31">
                  <c:v>-218</c:v>
                </c:pt>
                <c:pt idx="32">
                  <c:v>0</c:v>
                </c:pt>
                <c:pt idx="33">
                  <c:v>484</c:v>
                </c:pt>
                <c:pt idx="34">
                  <c:v>434</c:v>
                </c:pt>
                <c:pt idx="35">
                  <c:v>2027</c:v>
                </c:pt>
                <c:pt idx="36">
                  <c:v>2044</c:v>
                </c:pt>
                <c:pt idx="37">
                  <c:v>3419</c:v>
                </c:pt>
                <c:pt idx="38">
                  <c:v>3419</c:v>
                </c:pt>
                <c:pt idx="39">
                  <c:v>3445.5</c:v>
                </c:pt>
                <c:pt idx="40">
                  <c:v>3479.5</c:v>
                </c:pt>
                <c:pt idx="41">
                  <c:v>3908</c:v>
                </c:pt>
                <c:pt idx="42">
                  <c:v>3916</c:v>
                </c:pt>
                <c:pt idx="43">
                  <c:v>3917.5</c:v>
                </c:pt>
                <c:pt idx="44">
                  <c:v>3989.5</c:v>
                </c:pt>
                <c:pt idx="45">
                  <c:v>4651</c:v>
                </c:pt>
                <c:pt idx="46">
                  <c:v>4129</c:v>
                </c:pt>
                <c:pt idx="47">
                  <c:v>4792</c:v>
                </c:pt>
                <c:pt idx="48">
                  <c:v>5414</c:v>
                </c:pt>
                <c:pt idx="49">
                  <c:v>5294.5</c:v>
                </c:pt>
                <c:pt idx="50">
                  <c:v>6685.5</c:v>
                </c:pt>
                <c:pt idx="51">
                  <c:v>6723</c:v>
                </c:pt>
                <c:pt idx="52">
                  <c:v>6730.5</c:v>
                </c:pt>
                <c:pt idx="53">
                  <c:v>7349.5</c:v>
                </c:pt>
                <c:pt idx="54">
                  <c:v>7442</c:v>
                </c:pt>
                <c:pt idx="55">
                  <c:v>7459</c:v>
                </c:pt>
                <c:pt idx="56">
                  <c:v>3341.5</c:v>
                </c:pt>
                <c:pt idx="57">
                  <c:v>5357</c:v>
                </c:pt>
              </c:numCache>
            </c:numRef>
          </c:xVal>
          <c:yVal>
            <c:numRef>
              <c:f>'A (3)'!$K$21:$K$992</c:f>
              <c:numCache>
                <c:formatCode>0.0000</c:formatCode>
                <c:ptCount val="972"/>
                <c:pt idx="31">
                  <c:v>-1.9064000007347204E-3</c:v>
                </c:pt>
                <c:pt idx="32">
                  <c:v>0</c:v>
                </c:pt>
                <c:pt idx="33">
                  <c:v>-1.4967999959480949E-3</c:v>
                </c:pt>
                <c:pt idx="34">
                  <c:v>2.632000032463111E-4</c:v>
                </c:pt>
                <c:pt idx="45">
                  <c:v>-2.3551999984192662E-3</c:v>
                </c:pt>
                <c:pt idx="48">
                  <c:v>-7.2327999951085076E-3</c:v>
                </c:pt>
                <c:pt idx="51">
                  <c:v>-8.0696000004536472E-3</c:v>
                </c:pt>
                <c:pt idx="52">
                  <c:v>-5.0895470194518566E-3</c:v>
                </c:pt>
                <c:pt idx="56">
                  <c:v>3.8892000011401251E-3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1A-4628-AE7A-30654C2015D8}"/>
            </c:ext>
          </c:extLst>
        </c:ser>
        <c:ser>
          <c:idx val="2"/>
          <c:order val="4"/>
          <c:tx>
            <c:strRef>
              <c:f>'A (3)'!$N$20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(3)'!$F$21:$F$992</c:f>
              <c:numCache>
                <c:formatCode>General</c:formatCode>
                <c:ptCount val="972"/>
                <c:pt idx="0">
                  <c:v>-2900.5</c:v>
                </c:pt>
                <c:pt idx="1">
                  <c:v>-2900.5</c:v>
                </c:pt>
                <c:pt idx="2">
                  <c:v>-2781.5</c:v>
                </c:pt>
                <c:pt idx="3">
                  <c:v>-2781.5</c:v>
                </c:pt>
                <c:pt idx="4">
                  <c:v>-17186</c:v>
                </c:pt>
                <c:pt idx="5">
                  <c:v>-17152</c:v>
                </c:pt>
                <c:pt idx="6">
                  <c:v>-15764</c:v>
                </c:pt>
                <c:pt idx="7">
                  <c:v>-15346</c:v>
                </c:pt>
                <c:pt idx="8">
                  <c:v>-14538</c:v>
                </c:pt>
                <c:pt idx="9">
                  <c:v>-11839</c:v>
                </c:pt>
                <c:pt idx="10">
                  <c:v>-11690</c:v>
                </c:pt>
                <c:pt idx="11">
                  <c:v>-11690</c:v>
                </c:pt>
                <c:pt idx="12">
                  <c:v>-11524</c:v>
                </c:pt>
                <c:pt idx="13">
                  <c:v>-11293</c:v>
                </c:pt>
                <c:pt idx="14">
                  <c:v>-10185</c:v>
                </c:pt>
                <c:pt idx="15">
                  <c:v>-6084.5</c:v>
                </c:pt>
                <c:pt idx="16">
                  <c:v>-6084.5</c:v>
                </c:pt>
                <c:pt idx="17">
                  <c:v>-5555.5</c:v>
                </c:pt>
                <c:pt idx="18">
                  <c:v>-5546</c:v>
                </c:pt>
                <c:pt idx="19">
                  <c:v>-5536.5</c:v>
                </c:pt>
                <c:pt idx="20">
                  <c:v>-5431</c:v>
                </c:pt>
                <c:pt idx="21">
                  <c:v>-5397</c:v>
                </c:pt>
                <c:pt idx="22">
                  <c:v>-4925</c:v>
                </c:pt>
                <c:pt idx="23">
                  <c:v>-4925</c:v>
                </c:pt>
                <c:pt idx="24">
                  <c:v>-4849.5</c:v>
                </c:pt>
                <c:pt idx="25">
                  <c:v>-4849.5</c:v>
                </c:pt>
                <c:pt idx="26">
                  <c:v>-4317</c:v>
                </c:pt>
                <c:pt idx="27">
                  <c:v>-2871.5</c:v>
                </c:pt>
                <c:pt idx="28">
                  <c:v>-2900.5</c:v>
                </c:pt>
                <c:pt idx="29">
                  <c:v>-2781.5</c:v>
                </c:pt>
                <c:pt idx="30">
                  <c:v>-1399</c:v>
                </c:pt>
                <c:pt idx="31">
                  <c:v>-218</c:v>
                </c:pt>
                <c:pt idx="32">
                  <c:v>0</c:v>
                </c:pt>
                <c:pt idx="33">
                  <c:v>484</c:v>
                </c:pt>
                <c:pt idx="34">
                  <c:v>434</c:v>
                </c:pt>
                <c:pt idx="35">
                  <c:v>2027</c:v>
                </c:pt>
                <c:pt idx="36">
                  <c:v>2044</c:v>
                </c:pt>
                <c:pt idx="37">
                  <c:v>3419</c:v>
                </c:pt>
                <c:pt idx="38">
                  <c:v>3419</c:v>
                </c:pt>
                <c:pt idx="39">
                  <c:v>3445.5</c:v>
                </c:pt>
                <c:pt idx="40">
                  <c:v>3479.5</c:v>
                </c:pt>
                <c:pt idx="41">
                  <c:v>3908</c:v>
                </c:pt>
                <c:pt idx="42">
                  <c:v>3916</c:v>
                </c:pt>
                <c:pt idx="43">
                  <c:v>3917.5</c:v>
                </c:pt>
                <c:pt idx="44">
                  <c:v>3989.5</c:v>
                </c:pt>
                <c:pt idx="45">
                  <c:v>4651</c:v>
                </c:pt>
                <c:pt idx="46">
                  <c:v>4129</c:v>
                </c:pt>
                <c:pt idx="47">
                  <c:v>4792</c:v>
                </c:pt>
                <c:pt idx="48">
                  <c:v>5414</c:v>
                </c:pt>
                <c:pt idx="49">
                  <c:v>5294.5</c:v>
                </c:pt>
                <c:pt idx="50">
                  <c:v>6685.5</c:v>
                </c:pt>
                <c:pt idx="51">
                  <c:v>6723</c:v>
                </c:pt>
                <c:pt idx="52">
                  <c:v>6730.5</c:v>
                </c:pt>
                <c:pt idx="53">
                  <c:v>7349.5</c:v>
                </c:pt>
                <c:pt idx="54">
                  <c:v>7442</c:v>
                </c:pt>
                <c:pt idx="55">
                  <c:v>7459</c:v>
                </c:pt>
                <c:pt idx="56">
                  <c:v>3341.5</c:v>
                </c:pt>
                <c:pt idx="57">
                  <c:v>5357</c:v>
                </c:pt>
              </c:numCache>
            </c:numRef>
          </c:xVal>
          <c:yVal>
            <c:numRef>
              <c:f>'A (3)'!$N$21:$N$992</c:f>
              <c:numCache>
                <c:formatCode>0.0000</c:formatCode>
                <c:ptCount val="972"/>
                <c:pt idx="0">
                  <c:v>1.1345342816703664E-2</c:v>
                </c:pt>
                <c:pt idx="1">
                  <c:v>1.1345342816703664E-2</c:v>
                </c:pt>
                <c:pt idx="2">
                  <c:v>1.1120644573218911E-2</c:v>
                </c:pt>
                <c:pt idx="3">
                  <c:v>1.1120644573218911E-2</c:v>
                </c:pt>
                <c:pt idx="11">
                  <c:v>2.7941857195772829E-2</c:v>
                </c:pt>
                <c:pt idx="15">
                  <c:v>1.7357436995320902E-2</c:v>
                </c:pt>
                <c:pt idx="16">
                  <c:v>1.7357436995320902E-2</c:v>
                </c:pt>
                <c:pt idx="17">
                  <c:v>1.6358568333107171E-2</c:v>
                </c:pt>
                <c:pt idx="18">
                  <c:v>1.6340630238039063E-2</c:v>
                </c:pt>
                <c:pt idx="19">
                  <c:v>1.6322692142970951E-2</c:v>
                </c:pt>
                <c:pt idx="20">
                  <c:v>1.612348487668825E-2</c:v>
                </c:pt>
                <c:pt idx="21">
                  <c:v>1.605928537854975E-2</c:v>
                </c:pt>
                <c:pt idx="22">
                  <c:v>1.5168045286744682E-2</c:v>
                </c:pt>
                <c:pt idx="23">
                  <c:v>1.5168045286744682E-2</c:v>
                </c:pt>
                <c:pt idx="24">
                  <c:v>1.502548463646654E-2</c:v>
                </c:pt>
                <c:pt idx="25">
                  <c:v>1.502548463646654E-2</c:v>
                </c:pt>
                <c:pt idx="26">
                  <c:v>1.4020007202385611E-2</c:v>
                </c:pt>
                <c:pt idx="27">
                  <c:v>1.129058442123259E-2</c:v>
                </c:pt>
                <c:pt idx="28">
                  <c:v>1.1345342816703664E-2</c:v>
                </c:pt>
                <c:pt idx="29">
                  <c:v>1.1120644573218911E-2</c:v>
                </c:pt>
                <c:pt idx="30">
                  <c:v>8.510179685675464E-3</c:v>
                </c:pt>
                <c:pt idx="31">
                  <c:v>6.2801912356293087E-3</c:v>
                </c:pt>
                <c:pt idx="32">
                  <c:v>5.8685591593295103E-3</c:v>
                </c:pt>
                <c:pt idx="33">
                  <c:v>4.9546604211226182E-3</c:v>
                </c:pt>
                <c:pt idx="34">
                  <c:v>5.0490714477968842E-3</c:v>
                </c:pt>
                <c:pt idx="35">
                  <c:v>2.0411361379547789E-3</c:v>
                </c:pt>
                <c:pt idx="36">
                  <c:v>2.0090363888855284E-3</c:v>
                </c:pt>
                <c:pt idx="37">
                  <c:v>-5.8726684465677803E-4</c:v>
                </c:pt>
                <c:pt idx="38">
                  <c:v>-5.8726684465677803E-4</c:v>
                </c:pt>
                <c:pt idx="39">
                  <c:v>-6.3730468879413891E-4</c:v>
                </c:pt>
                <c:pt idx="40">
                  <c:v>-7.0150418693263987E-4</c:v>
                </c:pt>
                <c:pt idx="41">
                  <c:v>-1.5106066855310966E-3</c:v>
                </c:pt>
                <c:pt idx="42">
                  <c:v>-1.5257124497989787E-3</c:v>
                </c:pt>
                <c:pt idx="43">
                  <c:v>-1.5285447805992065E-3</c:v>
                </c:pt>
                <c:pt idx="44">
                  <c:v>-1.66449665901015E-3</c:v>
                </c:pt>
                <c:pt idx="45">
                  <c:v>-2.9135545419106852E-3</c:v>
                </c:pt>
                <c:pt idx="46">
                  <c:v>-1.9279034234313507E-3</c:v>
                </c:pt>
                <c:pt idx="47">
                  <c:v>-3.1797936371321146E-3</c:v>
                </c:pt>
                <c:pt idx="48">
                  <c:v>-4.3542668089599796E-3</c:v>
                </c:pt>
                <c:pt idx="49">
                  <c:v>-4.1286244552084846E-3</c:v>
                </c:pt>
                <c:pt idx="50">
                  <c:v>-6.7551392172865554E-3</c:v>
                </c:pt>
                <c:pt idx="51">
                  <c:v>-6.8259474872922558E-3</c:v>
                </c:pt>
                <c:pt idx="52">
                  <c:v>-6.8401091412933959E-3</c:v>
                </c:pt>
                <c:pt idx="53">
                  <c:v>-8.0089176515208051E-3</c:v>
                </c:pt>
                <c:pt idx="54">
                  <c:v>-8.1835780508681955E-3</c:v>
                </c:pt>
                <c:pt idx="55">
                  <c:v>-8.2156777999374455E-3</c:v>
                </c:pt>
                <c:pt idx="56">
                  <c:v>-4.4092975331166614E-4</c:v>
                </c:pt>
                <c:pt idx="57">
                  <c:v>-4.2466382385513163E-3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1A-4628-AE7A-30654C2015D8}"/>
            </c:ext>
          </c:extLst>
        </c:ser>
        <c:ser>
          <c:idx val="5"/>
          <c:order val="5"/>
          <c:tx>
            <c:strRef>
              <c:f>'A (3)'!$X$1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'A (3)'!$W$2:$W$17</c:f>
              <c:numCache>
                <c:formatCode>General</c:formatCode>
                <c:ptCount val="16"/>
                <c:pt idx="0">
                  <c:v>-20000</c:v>
                </c:pt>
                <c:pt idx="1">
                  <c:v>-17500</c:v>
                </c:pt>
                <c:pt idx="2">
                  <c:v>-15000</c:v>
                </c:pt>
                <c:pt idx="3">
                  <c:v>-12500</c:v>
                </c:pt>
                <c:pt idx="4">
                  <c:v>-10000</c:v>
                </c:pt>
                <c:pt idx="5">
                  <c:v>-7500</c:v>
                </c:pt>
                <c:pt idx="6">
                  <c:v>-5000</c:v>
                </c:pt>
                <c:pt idx="7">
                  <c:v>-2500</c:v>
                </c:pt>
                <c:pt idx="8">
                  <c:v>0</c:v>
                </c:pt>
                <c:pt idx="9">
                  <c:v>2500</c:v>
                </c:pt>
                <c:pt idx="10">
                  <c:v>5000</c:v>
                </c:pt>
                <c:pt idx="11">
                  <c:v>7500</c:v>
                </c:pt>
                <c:pt idx="12">
                  <c:v>10000</c:v>
                </c:pt>
                <c:pt idx="13">
                  <c:v>12500</c:v>
                </c:pt>
                <c:pt idx="14">
                  <c:v>15000</c:v>
                </c:pt>
                <c:pt idx="15">
                  <c:v>17500</c:v>
                </c:pt>
              </c:numCache>
            </c:numRef>
          </c:xVal>
          <c:yVal>
            <c:numRef>
              <c:f>'A (3)'!$X$2:$X$17</c:f>
              <c:numCache>
                <c:formatCode>General</c:formatCode>
                <c:ptCount val="16"/>
                <c:pt idx="0">
                  <c:v>-5.4234910361039515E-2</c:v>
                </c:pt>
                <c:pt idx="1">
                  <c:v>-4.0030643023491415E-2</c:v>
                </c:pt>
                <c:pt idx="2">
                  <c:v>-2.7852547747307149E-2</c:v>
                </c:pt>
                <c:pt idx="3">
                  <c:v>-1.770062453248672E-2</c:v>
                </c:pt>
                <c:pt idx="4">
                  <c:v>-9.5748733790301261E-3</c:v>
                </c:pt>
                <c:pt idx="5">
                  <c:v>-3.4752942869373648E-3</c:v>
                </c:pt>
                <c:pt idx="6">
                  <c:v>5.9811274379155833E-4</c:v>
                </c:pt>
                <c:pt idx="7">
                  <c:v>2.6453477131566485E-3</c:v>
                </c:pt>
                <c:pt idx="8">
                  <c:v>2.6664106211579026E-3</c:v>
                </c:pt>
                <c:pt idx="9">
                  <c:v>6.6130146779532178E-4</c:v>
                </c:pt>
                <c:pt idx="10">
                  <c:v>-3.3699797469310942E-3</c:v>
                </c:pt>
                <c:pt idx="11">
                  <c:v>-9.4274330230213442E-3</c:v>
                </c:pt>
                <c:pt idx="12">
                  <c:v>-1.751105836047543E-2</c:v>
                </c:pt>
                <c:pt idx="13">
                  <c:v>-2.7620855759293354E-2</c:v>
                </c:pt>
                <c:pt idx="14">
                  <c:v>-3.9756825219475107E-2</c:v>
                </c:pt>
                <c:pt idx="15">
                  <c:v>-5.3918966741020702E-2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1A-4628-AE7A-30654C201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02856"/>
        <c:axId val="1"/>
      </c:scatterChart>
      <c:valAx>
        <c:axId val="766502856"/>
        <c:scaling>
          <c:orientation val="minMax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282560018980682"/>
              <c:y val="0.87692436906925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0621468926553672E-3"/>
              <c:y val="0.360000646073087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502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35593220338983"/>
          <c:y val="0.92923076923076919"/>
          <c:w val="0.77259887005649719"/>
          <c:h val="0.990769230769230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V878 Her - O-C Diagr.</a:t>
            </a:r>
          </a:p>
        </c:rich>
      </c:tx>
      <c:layout>
        <c:manualLayout>
          <c:xMode val="edge"/>
          <c:yMode val="edge"/>
          <c:x val="0.3627291347317026"/>
          <c:y val="1.5479876160990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05902033315272E-2"/>
          <c:y val="0.13312693498452013"/>
          <c:w val="0.87021701316248079"/>
          <c:h val="0.684210526315789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(2)'!$F$21:$F$992</c:f>
              <c:numCache>
                <c:formatCode>General</c:formatCode>
                <c:ptCount val="972"/>
                <c:pt idx="0">
                  <c:v>-17186</c:v>
                </c:pt>
                <c:pt idx="1">
                  <c:v>-17152</c:v>
                </c:pt>
                <c:pt idx="2">
                  <c:v>-15764</c:v>
                </c:pt>
                <c:pt idx="3">
                  <c:v>-15346</c:v>
                </c:pt>
                <c:pt idx="4">
                  <c:v>-14538</c:v>
                </c:pt>
                <c:pt idx="5">
                  <c:v>-11839</c:v>
                </c:pt>
                <c:pt idx="6">
                  <c:v>-11690</c:v>
                </c:pt>
                <c:pt idx="7">
                  <c:v>-11690</c:v>
                </c:pt>
                <c:pt idx="8">
                  <c:v>-11524</c:v>
                </c:pt>
                <c:pt idx="9">
                  <c:v>-11293</c:v>
                </c:pt>
                <c:pt idx="10">
                  <c:v>-10185</c:v>
                </c:pt>
                <c:pt idx="11">
                  <c:v>-6084.5</c:v>
                </c:pt>
                <c:pt idx="12">
                  <c:v>-6084.5</c:v>
                </c:pt>
                <c:pt idx="13">
                  <c:v>-5555.5</c:v>
                </c:pt>
                <c:pt idx="14">
                  <c:v>-5546</c:v>
                </c:pt>
                <c:pt idx="15">
                  <c:v>-5536.5</c:v>
                </c:pt>
                <c:pt idx="16">
                  <c:v>-5431</c:v>
                </c:pt>
                <c:pt idx="17">
                  <c:v>-5397</c:v>
                </c:pt>
                <c:pt idx="18">
                  <c:v>-4925</c:v>
                </c:pt>
                <c:pt idx="19">
                  <c:v>-4925</c:v>
                </c:pt>
                <c:pt idx="20">
                  <c:v>-4849.5</c:v>
                </c:pt>
                <c:pt idx="21">
                  <c:v>-4849.5</c:v>
                </c:pt>
                <c:pt idx="22">
                  <c:v>-4317</c:v>
                </c:pt>
                <c:pt idx="23">
                  <c:v>-2900.5</c:v>
                </c:pt>
                <c:pt idx="24">
                  <c:v>-2900.5</c:v>
                </c:pt>
                <c:pt idx="25">
                  <c:v>-2900.5</c:v>
                </c:pt>
                <c:pt idx="26">
                  <c:v>-2871.5</c:v>
                </c:pt>
                <c:pt idx="27">
                  <c:v>-2781.5</c:v>
                </c:pt>
                <c:pt idx="28">
                  <c:v>-2781.5</c:v>
                </c:pt>
                <c:pt idx="29">
                  <c:v>-2781.5</c:v>
                </c:pt>
                <c:pt idx="30">
                  <c:v>-1399</c:v>
                </c:pt>
                <c:pt idx="31">
                  <c:v>-218</c:v>
                </c:pt>
                <c:pt idx="32">
                  <c:v>0</c:v>
                </c:pt>
                <c:pt idx="33">
                  <c:v>434</c:v>
                </c:pt>
                <c:pt idx="34">
                  <c:v>484</c:v>
                </c:pt>
                <c:pt idx="35">
                  <c:v>2027</c:v>
                </c:pt>
                <c:pt idx="36">
                  <c:v>2044</c:v>
                </c:pt>
                <c:pt idx="37">
                  <c:v>3341.5</c:v>
                </c:pt>
                <c:pt idx="38">
                  <c:v>3419</c:v>
                </c:pt>
                <c:pt idx="39">
                  <c:v>3419</c:v>
                </c:pt>
                <c:pt idx="40">
                  <c:v>3445.5</c:v>
                </c:pt>
                <c:pt idx="41">
                  <c:v>3479.5</c:v>
                </c:pt>
                <c:pt idx="42">
                  <c:v>3908</c:v>
                </c:pt>
                <c:pt idx="43">
                  <c:v>3916</c:v>
                </c:pt>
                <c:pt idx="44">
                  <c:v>3917.5</c:v>
                </c:pt>
                <c:pt idx="45">
                  <c:v>3989.5</c:v>
                </c:pt>
                <c:pt idx="46">
                  <c:v>4129</c:v>
                </c:pt>
                <c:pt idx="47">
                  <c:v>4651</c:v>
                </c:pt>
                <c:pt idx="48">
                  <c:v>4792</c:v>
                </c:pt>
                <c:pt idx="49">
                  <c:v>5294.5</c:v>
                </c:pt>
                <c:pt idx="50">
                  <c:v>5357</c:v>
                </c:pt>
                <c:pt idx="51">
                  <c:v>5414</c:v>
                </c:pt>
                <c:pt idx="52">
                  <c:v>6685.5</c:v>
                </c:pt>
                <c:pt idx="53">
                  <c:v>6723</c:v>
                </c:pt>
                <c:pt idx="54">
                  <c:v>6730.5</c:v>
                </c:pt>
                <c:pt idx="55">
                  <c:v>7349.5</c:v>
                </c:pt>
                <c:pt idx="56">
                  <c:v>7442</c:v>
                </c:pt>
                <c:pt idx="57">
                  <c:v>7459</c:v>
                </c:pt>
              </c:numCache>
            </c:numRef>
          </c:xVal>
          <c:yVal>
            <c:numRef>
              <c:f>'A (2)'!$H$21:$H$992</c:f>
              <c:numCache>
                <c:formatCode>0.0000</c:formatCode>
                <c:ptCount val="972"/>
                <c:pt idx="0">
                  <c:v>-3.3312799998384435E-2</c:v>
                </c:pt>
                <c:pt idx="1">
                  <c:v>-5.9469599997100886E-2</c:v>
                </c:pt>
                <c:pt idx="2">
                  <c:v>-1.9047199995839037E-2</c:v>
                </c:pt>
                <c:pt idx="3">
                  <c:v>-3.6680799996247515E-2</c:v>
                </c:pt>
                <c:pt idx="4">
                  <c:v>-8.6423999964608811E-3</c:v>
                </c:pt>
                <c:pt idx="5">
                  <c:v>-1.9207199999073055E-2</c:v>
                </c:pt>
                <c:pt idx="6">
                  <c:v>-1.3011999995796941E-2</c:v>
                </c:pt>
                <c:pt idx="8">
                  <c:v>-3.5895199995138682E-2</c:v>
                </c:pt>
                <c:pt idx="9">
                  <c:v>2.3336000085691921E-3</c:v>
                </c:pt>
                <c:pt idx="10">
                  <c:v>-7.1879999959492125E-3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7B-4AFB-9FC7-D605D35EE5BE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Krajci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 (2)'!$D$21:$D$940</c:f>
                <c:numCache>
                  <c:formatCode>General</c:formatCode>
                  <c:ptCount val="920"/>
                  <c:pt idx="7">
                    <c:v>0</c:v>
                  </c:pt>
                  <c:pt idx="11">
                    <c:v>8.9999999999999998E-4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1.4E-3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4">
                    <c:v>2E-3</c:v>
                  </c:pt>
                  <c:pt idx="28">
                    <c:v>4.0000000000000001E-3</c:v>
                  </c:pt>
                  <c:pt idx="30">
                    <c:v>2E-3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8.9999999999999998E-4</c:v>
                  </c:pt>
                  <c:pt idx="36">
                    <c:v>1.9E-3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1.5E-3</c:v>
                  </c:pt>
                  <c:pt idx="43">
                    <c:v>2.0000000000000001E-4</c:v>
                  </c:pt>
                  <c:pt idx="44">
                    <c:v>1E-3</c:v>
                  </c:pt>
                  <c:pt idx="45">
                    <c:v>1.8E-3</c:v>
                  </c:pt>
                  <c:pt idx="46">
                    <c:v>4.0000000000000002E-4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1.1900000000000001E-2</c:v>
                  </c:pt>
                  <c:pt idx="50">
                    <c:v>1.2E-2</c:v>
                  </c:pt>
                  <c:pt idx="51">
                    <c:v>2.9999999999999997E-4</c:v>
                  </c:pt>
                  <c:pt idx="52">
                    <c:v>2E-3</c:v>
                  </c:pt>
                  <c:pt idx="53">
                    <c:v>2.0000000000000001E-4</c:v>
                  </c:pt>
                  <c:pt idx="54">
                    <c:v>5.9999999999999995E-4</c:v>
                  </c:pt>
                  <c:pt idx="55">
                    <c:v>2.5999999999999999E-3</c:v>
                  </c:pt>
                  <c:pt idx="56">
                    <c:v>2.3999999999999998E-3</c:v>
                  </c:pt>
                  <c:pt idx="57">
                    <c:v>2.8E-3</c:v>
                  </c:pt>
                </c:numCache>
              </c:numRef>
            </c:plus>
            <c:minus>
              <c:numRef>
                <c:f>'A (2)'!$D$21:$D$940</c:f>
                <c:numCache>
                  <c:formatCode>General</c:formatCode>
                  <c:ptCount val="920"/>
                  <c:pt idx="7">
                    <c:v>0</c:v>
                  </c:pt>
                  <c:pt idx="11">
                    <c:v>8.9999999999999998E-4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1.4E-3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4">
                    <c:v>2E-3</c:v>
                  </c:pt>
                  <c:pt idx="28">
                    <c:v>4.0000000000000001E-3</c:v>
                  </c:pt>
                  <c:pt idx="30">
                    <c:v>2E-3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8.9999999999999998E-4</c:v>
                  </c:pt>
                  <c:pt idx="36">
                    <c:v>1.9E-3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1.5E-3</c:v>
                  </c:pt>
                  <c:pt idx="43">
                    <c:v>2.0000000000000001E-4</c:v>
                  </c:pt>
                  <c:pt idx="44">
                    <c:v>1E-3</c:v>
                  </c:pt>
                  <c:pt idx="45">
                    <c:v>1.8E-3</c:v>
                  </c:pt>
                  <c:pt idx="46">
                    <c:v>4.0000000000000002E-4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1.1900000000000001E-2</c:v>
                  </c:pt>
                  <c:pt idx="50">
                    <c:v>1.2E-2</c:v>
                  </c:pt>
                  <c:pt idx="51">
                    <c:v>2.9999999999999997E-4</c:v>
                  </c:pt>
                  <c:pt idx="52">
                    <c:v>2E-3</c:v>
                  </c:pt>
                  <c:pt idx="53">
                    <c:v>2.0000000000000001E-4</c:v>
                  </c:pt>
                  <c:pt idx="54">
                    <c:v>5.9999999999999995E-4</c:v>
                  </c:pt>
                  <c:pt idx="55">
                    <c:v>2.5999999999999999E-3</c:v>
                  </c:pt>
                  <c:pt idx="56">
                    <c:v>2.3999999999999998E-3</c:v>
                  </c:pt>
                  <c:pt idx="57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-17186</c:v>
                </c:pt>
                <c:pt idx="1">
                  <c:v>-17152</c:v>
                </c:pt>
                <c:pt idx="2">
                  <c:v>-15764</c:v>
                </c:pt>
                <c:pt idx="3">
                  <c:v>-15346</c:v>
                </c:pt>
                <c:pt idx="4">
                  <c:v>-14538</c:v>
                </c:pt>
                <c:pt idx="5">
                  <c:v>-11839</c:v>
                </c:pt>
                <c:pt idx="6">
                  <c:v>-11690</c:v>
                </c:pt>
                <c:pt idx="7">
                  <c:v>-11690</c:v>
                </c:pt>
                <c:pt idx="8">
                  <c:v>-11524</c:v>
                </c:pt>
                <c:pt idx="9">
                  <c:v>-11293</c:v>
                </c:pt>
                <c:pt idx="10">
                  <c:v>-10185</c:v>
                </c:pt>
                <c:pt idx="11">
                  <c:v>-6084.5</c:v>
                </c:pt>
                <c:pt idx="12">
                  <c:v>-6084.5</c:v>
                </c:pt>
                <c:pt idx="13">
                  <c:v>-5555.5</c:v>
                </c:pt>
                <c:pt idx="14">
                  <c:v>-5546</c:v>
                </c:pt>
                <c:pt idx="15">
                  <c:v>-5536.5</c:v>
                </c:pt>
                <c:pt idx="16">
                  <c:v>-5431</c:v>
                </c:pt>
                <c:pt idx="17">
                  <c:v>-5397</c:v>
                </c:pt>
                <c:pt idx="18">
                  <c:v>-4925</c:v>
                </c:pt>
                <c:pt idx="19">
                  <c:v>-4925</c:v>
                </c:pt>
                <c:pt idx="20">
                  <c:v>-4849.5</c:v>
                </c:pt>
                <c:pt idx="21">
                  <c:v>-4849.5</c:v>
                </c:pt>
                <c:pt idx="22">
                  <c:v>-4317</c:v>
                </c:pt>
                <c:pt idx="23">
                  <c:v>-2900.5</c:v>
                </c:pt>
                <c:pt idx="24">
                  <c:v>-2900.5</c:v>
                </c:pt>
                <c:pt idx="25">
                  <c:v>-2900.5</c:v>
                </c:pt>
                <c:pt idx="26">
                  <c:v>-2871.5</c:v>
                </c:pt>
                <c:pt idx="27">
                  <c:v>-2781.5</c:v>
                </c:pt>
                <c:pt idx="28">
                  <c:v>-2781.5</c:v>
                </c:pt>
                <c:pt idx="29">
                  <c:v>-2781.5</c:v>
                </c:pt>
                <c:pt idx="30">
                  <c:v>-1399</c:v>
                </c:pt>
                <c:pt idx="31">
                  <c:v>-218</c:v>
                </c:pt>
                <c:pt idx="32">
                  <c:v>0</c:v>
                </c:pt>
                <c:pt idx="33">
                  <c:v>434</c:v>
                </c:pt>
                <c:pt idx="34">
                  <c:v>484</c:v>
                </c:pt>
                <c:pt idx="35">
                  <c:v>2027</c:v>
                </c:pt>
                <c:pt idx="36">
                  <c:v>2044</c:v>
                </c:pt>
                <c:pt idx="37">
                  <c:v>3341.5</c:v>
                </c:pt>
                <c:pt idx="38">
                  <c:v>3419</c:v>
                </c:pt>
                <c:pt idx="39">
                  <c:v>3419</c:v>
                </c:pt>
                <c:pt idx="40">
                  <c:v>3445.5</c:v>
                </c:pt>
                <c:pt idx="41">
                  <c:v>3479.5</c:v>
                </c:pt>
                <c:pt idx="42">
                  <c:v>3908</c:v>
                </c:pt>
                <c:pt idx="43">
                  <c:v>3916</c:v>
                </c:pt>
                <c:pt idx="44">
                  <c:v>3917.5</c:v>
                </c:pt>
                <c:pt idx="45">
                  <c:v>3989.5</c:v>
                </c:pt>
                <c:pt idx="46">
                  <c:v>4129</c:v>
                </c:pt>
                <c:pt idx="47">
                  <c:v>4651</c:v>
                </c:pt>
                <c:pt idx="48">
                  <c:v>4792</c:v>
                </c:pt>
                <c:pt idx="49">
                  <c:v>5294.5</c:v>
                </c:pt>
                <c:pt idx="50">
                  <c:v>5357</c:v>
                </c:pt>
                <c:pt idx="51">
                  <c:v>5414</c:v>
                </c:pt>
                <c:pt idx="52">
                  <c:v>6685.5</c:v>
                </c:pt>
                <c:pt idx="53">
                  <c:v>6723</c:v>
                </c:pt>
                <c:pt idx="54">
                  <c:v>6730.5</c:v>
                </c:pt>
                <c:pt idx="55">
                  <c:v>7349.5</c:v>
                </c:pt>
                <c:pt idx="56">
                  <c:v>7442</c:v>
                </c:pt>
                <c:pt idx="57">
                  <c:v>7459</c:v>
                </c:pt>
              </c:numCache>
            </c:numRef>
          </c:xVal>
          <c:yVal>
            <c:numRef>
              <c:f>'A (2)'!$I$21:$I$992</c:f>
              <c:numCache>
                <c:formatCode>0.0000</c:formatCode>
                <c:ptCount val="972"/>
                <c:pt idx="32">
                  <c:v>0</c:v>
                </c:pt>
                <c:pt idx="34">
                  <c:v>-1.4967999959480949E-3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7B-4AFB-9FC7-D605D35EE5BE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(2)'!$D$21:$D$940</c:f>
                <c:numCache>
                  <c:formatCode>General</c:formatCode>
                  <c:ptCount val="920"/>
                  <c:pt idx="7">
                    <c:v>0</c:v>
                  </c:pt>
                  <c:pt idx="11">
                    <c:v>8.9999999999999998E-4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1.4E-3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4">
                    <c:v>2E-3</c:v>
                  </c:pt>
                  <c:pt idx="28">
                    <c:v>4.0000000000000001E-3</c:v>
                  </c:pt>
                  <c:pt idx="30">
                    <c:v>2E-3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8.9999999999999998E-4</c:v>
                  </c:pt>
                  <c:pt idx="36">
                    <c:v>1.9E-3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1.5E-3</c:v>
                  </c:pt>
                  <c:pt idx="43">
                    <c:v>2.0000000000000001E-4</c:v>
                  </c:pt>
                  <c:pt idx="44">
                    <c:v>1E-3</c:v>
                  </c:pt>
                  <c:pt idx="45">
                    <c:v>1.8E-3</c:v>
                  </c:pt>
                  <c:pt idx="46">
                    <c:v>4.0000000000000002E-4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1.1900000000000001E-2</c:v>
                  </c:pt>
                  <c:pt idx="50">
                    <c:v>1.2E-2</c:v>
                  </c:pt>
                  <c:pt idx="51">
                    <c:v>2.9999999999999997E-4</c:v>
                  </c:pt>
                  <c:pt idx="52">
                    <c:v>2E-3</c:v>
                  </c:pt>
                  <c:pt idx="53">
                    <c:v>2.0000000000000001E-4</c:v>
                  </c:pt>
                  <c:pt idx="54">
                    <c:v>5.9999999999999995E-4</c:v>
                  </c:pt>
                  <c:pt idx="55">
                    <c:v>2.5999999999999999E-3</c:v>
                  </c:pt>
                  <c:pt idx="56">
                    <c:v>2.3999999999999998E-3</c:v>
                  </c:pt>
                  <c:pt idx="57">
                    <c:v>2.8E-3</c:v>
                  </c:pt>
                </c:numCache>
              </c:numRef>
            </c:plus>
            <c:minus>
              <c:numRef>
                <c:f>'A (2)'!$D$21:$D$940</c:f>
                <c:numCache>
                  <c:formatCode>General</c:formatCode>
                  <c:ptCount val="920"/>
                  <c:pt idx="7">
                    <c:v>0</c:v>
                  </c:pt>
                  <c:pt idx="11">
                    <c:v>8.9999999999999998E-4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1.4E-3</c:v>
                  </c:pt>
                  <c:pt idx="21">
                    <c:v>1.1000000000000001E-3</c:v>
                  </c:pt>
                  <c:pt idx="22">
                    <c:v>8.9999999999999998E-4</c:v>
                  </c:pt>
                  <c:pt idx="24">
                    <c:v>2E-3</c:v>
                  </c:pt>
                  <c:pt idx="28">
                    <c:v>4.0000000000000001E-3</c:v>
                  </c:pt>
                  <c:pt idx="30">
                    <c:v>2E-3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8.9999999999999998E-4</c:v>
                  </c:pt>
                  <c:pt idx="36">
                    <c:v>1.9E-3</c:v>
                  </c:pt>
                  <c:pt idx="37">
                    <c:v>2.9999999999999997E-4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1.5E-3</c:v>
                  </c:pt>
                  <c:pt idx="43">
                    <c:v>2.0000000000000001E-4</c:v>
                  </c:pt>
                  <c:pt idx="44">
                    <c:v>1E-3</c:v>
                  </c:pt>
                  <c:pt idx="45">
                    <c:v>1.8E-3</c:v>
                  </c:pt>
                  <c:pt idx="46">
                    <c:v>4.0000000000000002E-4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1.1900000000000001E-2</c:v>
                  </c:pt>
                  <c:pt idx="50">
                    <c:v>1.2E-2</c:v>
                  </c:pt>
                  <c:pt idx="51">
                    <c:v>2.9999999999999997E-4</c:v>
                  </c:pt>
                  <c:pt idx="52">
                    <c:v>2E-3</c:v>
                  </c:pt>
                  <c:pt idx="53">
                    <c:v>2.0000000000000001E-4</c:v>
                  </c:pt>
                  <c:pt idx="54">
                    <c:v>5.9999999999999995E-4</c:v>
                  </c:pt>
                  <c:pt idx="55">
                    <c:v>2.5999999999999999E-3</c:v>
                  </c:pt>
                  <c:pt idx="56">
                    <c:v>2.3999999999999998E-3</c:v>
                  </c:pt>
                  <c:pt idx="57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-17186</c:v>
                </c:pt>
                <c:pt idx="1">
                  <c:v>-17152</c:v>
                </c:pt>
                <c:pt idx="2">
                  <c:v>-15764</c:v>
                </c:pt>
                <c:pt idx="3">
                  <c:v>-15346</c:v>
                </c:pt>
                <c:pt idx="4">
                  <c:v>-14538</c:v>
                </c:pt>
                <c:pt idx="5">
                  <c:v>-11839</c:v>
                </c:pt>
                <c:pt idx="6">
                  <c:v>-11690</c:v>
                </c:pt>
                <c:pt idx="7">
                  <c:v>-11690</c:v>
                </c:pt>
                <c:pt idx="8">
                  <c:v>-11524</c:v>
                </c:pt>
                <c:pt idx="9">
                  <c:v>-11293</c:v>
                </c:pt>
                <c:pt idx="10">
                  <c:v>-10185</c:v>
                </c:pt>
                <c:pt idx="11">
                  <c:v>-6084.5</c:v>
                </c:pt>
                <c:pt idx="12">
                  <c:v>-6084.5</c:v>
                </c:pt>
                <c:pt idx="13">
                  <c:v>-5555.5</c:v>
                </c:pt>
                <c:pt idx="14">
                  <c:v>-5546</c:v>
                </c:pt>
                <c:pt idx="15">
                  <c:v>-5536.5</c:v>
                </c:pt>
                <c:pt idx="16">
                  <c:v>-5431</c:v>
                </c:pt>
                <c:pt idx="17">
                  <c:v>-5397</c:v>
                </c:pt>
                <c:pt idx="18">
                  <c:v>-4925</c:v>
                </c:pt>
                <c:pt idx="19">
                  <c:v>-4925</c:v>
                </c:pt>
                <c:pt idx="20">
                  <c:v>-4849.5</c:v>
                </c:pt>
                <c:pt idx="21">
                  <c:v>-4849.5</c:v>
                </c:pt>
                <c:pt idx="22">
                  <c:v>-4317</c:v>
                </c:pt>
                <c:pt idx="23">
                  <c:v>-2900.5</c:v>
                </c:pt>
                <c:pt idx="24">
                  <c:v>-2900.5</c:v>
                </c:pt>
                <c:pt idx="25">
                  <c:v>-2900.5</c:v>
                </c:pt>
                <c:pt idx="26">
                  <c:v>-2871.5</c:v>
                </c:pt>
                <c:pt idx="27">
                  <c:v>-2781.5</c:v>
                </c:pt>
                <c:pt idx="28">
                  <c:v>-2781.5</c:v>
                </c:pt>
                <c:pt idx="29">
                  <c:v>-2781.5</c:v>
                </c:pt>
                <c:pt idx="30">
                  <c:v>-1399</c:v>
                </c:pt>
                <c:pt idx="31">
                  <c:v>-218</c:v>
                </c:pt>
                <c:pt idx="32">
                  <c:v>0</c:v>
                </c:pt>
                <c:pt idx="33">
                  <c:v>434</c:v>
                </c:pt>
                <c:pt idx="34">
                  <c:v>484</c:v>
                </c:pt>
                <c:pt idx="35">
                  <c:v>2027</c:v>
                </c:pt>
                <c:pt idx="36">
                  <c:v>2044</c:v>
                </c:pt>
                <c:pt idx="37">
                  <c:v>3341.5</c:v>
                </c:pt>
                <c:pt idx="38">
                  <c:v>3419</c:v>
                </c:pt>
                <c:pt idx="39">
                  <c:v>3419</c:v>
                </c:pt>
                <c:pt idx="40">
                  <c:v>3445.5</c:v>
                </c:pt>
                <c:pt idx="41">
                  <c:v>3479.5</c:v>
                </c:pt>
                <c:pt idx="42">
                  <c:v>3908</c:v>
                </c:pt>
                <c:pt idx="43">
                  <c:v>3916</c:v>
                </c:pt>
                <c:pt idx="44">
                  <c:v>3917.5</c:v>
                </c:pt>
                <c:pt idx="45">
                  <c:v>3989.5</c:v>
                </c:pt>
                <c:pt idx="46">
                  <c:v>4129</c:v>
                </c:pt>
                <c:pt idx="47">
                  <c:v>4651</c:v>
                </c:pt>
                <c:pt idx="48">
                  <c:v>4792</c:v>
                </c:pt>
                <c:pt idx="49">
                  <c:v>5294.5</c:v>
                </c:pt>
                <c:pt idx="50">
                  <c:v>5357</c:v>
                </c:pt>
                <c:pt idx="51">
                  <c:v>5414</c:v>
                </c:pt>
                <c:pt idx="52">
                  <c:v>6685.5</c:v>
                </c:pt>
                <c:pt idx="53">
                  <c:v>6723</c:v>
                </c:pt>
                <c:pt idx="54">
                  <c:v>6730.5</c:v>
                </c:pt>
                <c:pt idx="55">
                  <c:v>7349.5</c:v>
                </c:pt>
                <c:pt idx="56">
                  <c:v>7442</c:v>
                </c:pt>
                <c:pt idx="57">
                  <c:v>7459</c:v>
                </c:pt>
              </c:numCache>
            </c:numRef>
          </c:xVal>
          <c:yVal>
            <c:numRef>
              <c:f>'A (2)'!$J$21:$J$992</c:f>
              <c:numCache>
                <c:formatCode>0.0000</c:formatCode>
                <c:ptCount val="972"/>
                <c:pt idx="7">
                  <c:v>-1.3011999995796941E-2</c:v>
                </c:pt>
                <c:pt idx="11">
                  <c:v>-2.1455999958561733E-3</c:v>
                </c:pt>
                <c:pt idx="12">
                  <c:v>-2.1455999958561733E-3</c:v>
                </c:pt>
                <c:pt idx="13">
                  <c:v>2.7360000240150839E-4</c:v>
                </c:pt>
                <c:pt idx="14">
                  <c:v>6.5920000633923337E-4</c:v>
                </c:pt>
                <c:pt idx="15">
                  <c:v>1.6448000023956411E-3</c:v>
                </c:pt>
                <c:pt idx="16">
                  <c:v>1.6112000012071803E-3</c:v>
                </c:pt>
                <c:pt idx="17">
                  <c:v>-5.45599999895785E-4</c:v>
                </c:pt>
                <c:pt idx="18">
                  <c:v>-1.9399999946472235E-3</c:v>
                </c:pt>
                <c:pt idx="19">
                  <c:v>-1.7399999996996485E-3</c:v>
                </c:pt>
                <c:pt idx="20">
                  <c:v>2.982400001201313E-3</c:v>
                </c:pt>
                <c:pt idx="21">
                  <c:v>6.2824000051477924E-3</c:v>
                </c:pt>
                <c:pt idx="22">
                  <c:v>-1.8616000015754253E-3</c:v>
                </c:pt>
                <c:pt idx="24">
                  <c:v>2.7176000075996853E-3</c:v>
                </c:pt>
                <c:pt idx="28">
                  <c:v>4.2688000030466355E-3</c:v>
                </c:pt>
                <c:pt idx="30">
                  <c:v>1.0480000491952524E-4</c:v>
                </c:pt>
                <c:pt idx="31">
                  <c:v>-1.9064000007347204E-3</c:v>
                </c:pt>
                <c:pt idx="35">
                  <c:v>-1.9303999943076633E-3</c:v>
                </c:pt>
                <c:pt idx="36">
                  <c:v>-2.0087999946554191E-3</c:v>
                </c:pt>
                <c:pt idx="38">
                  <c:v>-2.1087999994051643E-3</c:v>
                </c:pt>
                <c:pt idx="39">
                  <c:v>-2.1087999994051643E-3</c:v>
                </c:pt>
                <c:pt idx="40">
                  <c:v>-1.1015999989467673E-3</c:v>
                </c:pt>
                <c:pt idx="41">
                  <c:v>2.8416000059223734E-3</c:v>
                </c:pt>
                <c:pt idx="42">
                  <c:v>-3.0815999998594634E-3</c:v>
                </c:pt>
                <c:pt idx="43">
                  <c:v>-2.8831999952672049E-3</c:v>
                </c:pt>
                <c:pt idx="44">
                  <c:v>-6.9599999551428482E-4</c:v>
                </c:pt>
                <c:pt idx="45">
                  <c:v>4.9896000055014156E-3</c:v>
                </c:pt>
                <c:pt idx="46">
                  <c:v>-3.2007999980123714E-3</c:v>
                </c:pt>
                <c:pt idx="47">
                  <c:v>-2.3551999984192662E-3</c:v>
                </c:pt>
                <c:pt idx="48">
                  <c:v>-2.8583999956026673E-3</c:v>
                </c:pt>
                <c:pt idx="49">
                  <c:v>-2.7463999940664507E-3</c:v>
                </c:pt>
                <c:pt idx="51">
                  <c:v>-7.2327999951085076E-3</c:v>
                </c:pt>
                <c:pt idx="55">
                  <c:v>-1.6823999976622872E-3</c:v>
                </c:pt>
                <c:pt idx="56">
                  <c:v>-1.0238399998343084E-2</c:v>
                </c:pt>
                <c:pt idx="57">
                  <c:v>-1.1716799999703653E-2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7B-4AFB-9FC7-D605D35EE5BE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(2)'!$F$21:$F$992</c:f>
              <c:numCache>
                <c:formatCode>General</c:formatCode>
                <c:ptCount val="972"/>
                <c:pt idx="0">
                  <c:v>-17186</c:v>
                </c:pt>
                <c:pt idx="1">
                  <c:v>-17152</c:v>
                </c:pt>
                <c:pt idx="2">
                  <c:v>-15764</c:v>
                </c:pt>
                <c:pt idx="3">
                  <c:v>-15346</c:v>
                </c:pt>
                <c:pt idx="4">
                  <c:v>-14538</c:v>
                </c:pt>
                <c:pt idx="5">
                  <c:v>-11839</c:v>
                </c:pt>
                <c:pt idx="6">
                  <c:v>-11690</c:v>
                </c:pt>
                <c:pt idx="7">
                  <c:v>-11690</c:v>
                </c:pt>
                <c:pt idx="8">
                  <c:v>-11524</c:v>
                </c:pt>
                <c:pt idx="9">
                  <c:v>-11293</c:v>
                </c:pt>
                <c:pt idx="10">
                  <c:v>-10185</c:v>
                </c:pt>
                <c:pt idx="11">
                  <c:v>-6084.5</c:v>
                </c:pt>
                <c:pt idx="12">
                  <c:v>-6084.5</c:v>
                </c:pt>
                <c:pt idx="13">
                  <c:v>-5555.5</c:v>
                </c:pt>
                <c:pt idx="14">
                  <c:v>-5546</c:v>
                </c:pt>
                <c:pt idx="15">
                  <c:v>-5536.5</c:v>
                </c:pt>
                <c:pt idx="16">
                  <c:v>-5431</c:v>
                </c:pt>
                <c:pt idx="17">
                  <c:v>-5397</c:v>
                </c:pt>
                <c:pt idx="18">
                  <c:v>-4925</c:v>
                </c:pt>
                <c:pt idx="19">
                  <c:v>-4925</c:v>
                </c:pt>
                <c:pt idx="20">
                  <c:v>-4849.5</c:v>
                </c:pt>
                <c:pt idx="21">
                  <c:v>-4849.5</c:v>
                </c:pt>
                <c:pt idx="22">
                  <c:v>-4317</c:v>
                </c:pt>
                <c:pt idx="23">
                  <c:v>-2900.5</c:v>
                </c:pt>
                <c:pt idx="24">
                  <c:v>-2900.5</c:v>
                </c:pt>
                <c:pt idx="25">
                  <c:v>-2900.5</c:v>
                </c:pt>
                <c:pt idx="26">
                  <c:v>-2871.5</c:v>
                </c:pt>
                <c:pt idx="27">
                  <c:v>-2781.5</c:v>
                </c:pt>
                <c:pt idx="28">
                  <c:v>-2781.5</c:v>
                </c:pt>
                <c:pt idx="29">
                  <c:v>-2781.5</c:v>
                </c:pt>
                <c:pt idx="30">
                  <c:v>-1399</c:v>
                </c:pt>
                <c:pt idx="31">
                  <c:v>-218</c:v>
                </c:pt>
                <c:pt idx="32">
                  <c:v>0</c:v>
                </c:pt>
                <c:pt idx="33">
                  <c:v>434</c:v>
                </c:pt>
                <c:pt idx="34">
                  <c:v>484</c:v>
                </c:pt>
                <c:pt idx="35">
                  <c:v>2027</c:v>
                </c:pt>
                <c:pt idx="36">
                  <c:v>2044</c:v>
                </c:pt>
                <c:pt idx="37">
                  <c:v>3341.5</c:v>
                </c:pt>
                <c:pt idx="38">
                  <c:v>3419</c:v>
                </c:pt>
                <c:pt idx="39">
                  <c:v>3419</c:v>
                </c:pt>
                <c:pt idx="40">
                  <c:v>3445.5</c:v>
                </c:pt>
                <c:pt idx="41">
                  <c:v>3479.5</c:v>
                </c:pt>
                <c:pt idx="42">
                  <c:v>3908</c:v>
                </c:pt>
                <c:pt idx="43">
                  <c:v>3916</c:v>
                </c:pt>
                <c:pt idx="44">
                  <c:v>3917.5</c:v>
                </c:pt>
                <c:pt idx="45">
                  <c:v>3989.5</c:v>
                </c:pt>
                <c:pt idx="46">
                  <c:v>4129</c:v>
                </c:pt>
                <c:pt idx="47">
                  <c:v>4651</c:v>
                </c:pt>
                <c:pt idx="48">
                  <c:v>4792</c:v>
                </c:pt>
                <c:pt idx="49">
                  <c:v>5294.5</c:v>
                </c:pt>
                <c:pt idx="50">
                  <c:v>5357</c:v>
                </c:pt>
                <c:pt idx="51">
                  <c:v>5414</c:v>
                </c:pt>
                <c:pt idx="52">
                  <c:v>6685.5</c:v>
                </c:pt>
                <c:pt idx="53">
                  <c:v>6723</c:v>
                </c:pt>
                <c:pt idx="54">
                  <c:v>6730.5</c:v>
                </c:pt>
                <c:pt idx="55">
                  <c:v>7349.5</c:v>
                </c:pt>
                <c:pt idx="56">
                  <c:v>7442</c:v>
                </c:pt>
                <c:pt idx="57">
                  <c:v>7459</c:v>
                </c:pt>
              </c:numCache>
            </c:numRef>
          </c:xVal>
          <c:yVal>
            <c:numRef>
              <c:f>'A (2)'!$K$21:$K$992</c:f>
              <c:numCache>
                <c:formatCode>0.0000</c:formatCode>
                <c:ptCount val="972"/>
                <c:pt idx="33">
                  <c:v>2.632000032463111E-4</c:v>
                </c:pt>
                <c:pt idx="52">
                  <c:v>-7.5495999990380369E-3</c:v>
                </c:pt>
                <c:pt idx="53">
                  <c:v>-8.0696000004536472E-3</c:v>
                </c:pt>
                <c:pt idx="54">
                  <c:v>-5.0895470194518566E-3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17B-4AFB-9FC7-D605D35EE5BE}"/>
            </c:ext>
          </c:extLst>
        </c:ser>
        <c:ser>
          <c:idx val="2"/>
          <c:order val="4"/>
          <c:tx>
            <c:strRef>
              <c:f>'A (2)'!$N$20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(2)'!$F$21:$F$992</c:f>
              <c:numCache>
                <c:formatCode>General</c:formatCode>
                <c:ptCount val="972"/>
                <c:pt idx="0">
                  <c:v>-17186</c:v>
                </c:pt>
                <c:pt idx="1">
                  <c:v>-17152</c:v>
                </c:pt>
                <c:pt idx="2">
                  <c:v>-15764</c:v>
                </c:pt>
                <c:pt idx="3">
                  <c:v>-15346</c:v>
                </c:pt>
                <c:pt idx="4">
                  <c:v>-14538</c:v>
                </c:pt>
                <c:pt idx="5">
                  <c:v>-11839</c:v>
                </c:pt>
                <c:pt idx="6">
                  <c:v>-11690</c:v>
                </c:pt>
                <c:pt idx="7">
                  <c:v>-11690</c:v>
                </c:pt>
                <c:pt idx="8">
                  <c:v>-11524</c:v>
                </c:pt>
                <c:pt idx="9">
                  <c:v>-11293</c:v>
                </c:pt>
                <c:pt idx="10">
                  <c:v>-10185</c:v>
                </c:pt>
                <c:pt idx="11">
                  <c:v>-6084.5</c:v>
                </c:pt>
                <c:pt idx="12">
                  <c:v>-6084.5</c:v>
                </c:pt>
                <c:pt idx="13">
                  <c:v>-5555.5</c:v>
                </c:pt>
                <c:pt idx="14">
                  <c:v>-5546</c:v>
                </c:pt>
                <c:pt idx="15">
                  <c:v>-5536.5</c:v>
                </c:pt>
                <c:pt idx="16">
                  <c:v>-5431</c:v>
                </c:pt>
                <c:pt idx="17">
                  <c:v>-5397</c:v>
                </c:pt>
                <c:pt idx="18">
                  <c:v>-4925</c:v>
                </c:pt>
                <c:pt idx="19">
                  <c:v>-4925</c:v>
                </c:pt>
                <c:pt idx="20">
                  <c:v>-4849.5</c:v>
                </c:pt>
                <c:pt idx="21">
                  <c:v>-4849.5</c:v>
                </c:pt>
                <c:pt idx="22">
                  <c:v>-4317</c:v>
                </c:pt>
                <c:pt idx="23">
                  <c:v>-2900.5</c:v>
                </c:pt>
                <c:pt idx="24">
                  <c:v>-2900.5</c:v>
                </c:pt>
                <c:pt idx="25">
                  <c:v>-2900.5</c:v>
                </c:pt>
                <c:pt idx="26">
                  <c:v>-2871.5</c:v>
                </c:pt>
                <c:pt idx="27">
                  <c:v>-2781.5</c:v>
                </c:pt>
                <c:pt idx="28">
                  <c:v>-2781.5</c:v>
                </c:pt>
                <c:pt idx="29">
                  <c:v>-2781.5</c:v>
                </c:pt>
                <c:pt idx="30">
                  <c:v>-1399</c:v>
                </c:pt>
                <c:pt idx="31">
                  <c:v>-218</c:v>
                </c:pt>
                <c:pt idx="32">
                  <c:v>0</c:v>
                </c:pt>
                <c:pt idx="33">
                  <c:v>434</c:v>
                </c:pt>
                <c:pt idx="34">
                  <c:v>484</c:v>
                </c:pt>
                <c:pt idx="35">
                  <c:v>2027</c:v>
                </c:pt>
                <c:pt idx="36">
                  <c:v>2044</c:v>
                </c:pt>
                <c:pt idx="37">
                  <c:v>3341.5</c:v>
                </c:pt>
                <c:pt idx="38">
                  <c:v>3419</c:v>
                </c:pt>
                <c:pt idx="39">
                  <c:v>3419</c:v>
                </c:pt>
                <c:pt idx="40">
                  <c:v>3445.5</c:v>
                </c:pt>
                <c:pt idx="41">
                  <c:v>3479.5</c:v>
                </c:pt>
                <c:pt idx="42">
                  <c:v>3908</c:v>
                </c:pt>
                <c:pt idx="43">
                  <c:v>3916</c:v>
                </c:pt>
                <c:pt idx="44">
                  <c:v>3917.5</c:v>
                </c:pt>
                <c:pt idx="45">
                  <c:v>3989.5</c:v>
                </c:pt>
                <c:pt idx="46">
                  <c:v>4129</c:v>
                </c:pt>
                <c:pt idx="47">
                  <c:v>4651</c:v>
                </c:pt>
                <c:pt idx="48">
                  <c:v>4792</c:v>
                </c:pt>
                <c:pt idx="49">
                  <c:v>5294.5</c:v>
                </c:pt>
                <c:pt idx="50">
                  <c:v>5357</c:v>
                </c:pt>
                <c:pt idx="51">
                  <c:v>5414</c:v>
                </c:pt>
                <c:pt idx="52">
                  <c:v>6685.5</c:v>
                </c:pt>
                <c:pt idx="53">
                  <c:v>6723</c:v>
                </c:pt>
                <c:pt idx="54">
                  <c:v>6730.5</c:v>
                </c:pt>
                <c:pt idx="55">
                  <c:v>7349.5</c:v>
                </c:pt>
                <c:pt idx="56">
                  <c:v>7442</c:v>
                </c:pt>
                <c:pt idx="57">
                  <c:v>7459</c:v>
                </c:pt>
              </c:numCache>
            </c:numRef>
          </c:xVal>
          <c:yVal>
            <c:numRef>
              <c:f>'A (2)'!$N$21:$N$992</c:f>
              <c:numCache>
                <c:formatCode>0.0000</c:formatCode>
                <c:ptCount val="972"/>
                <c:pt idx="7">
                  <c:v>2.7941857195772829E-2</c:v>
                </c:pt>
                <c:pt idx="11">
                  <c:v>1.7357436995320902E-2</c:v>
                </c:pt>
                <c:pt idx="12">
                  <c:v>1.7357436995320902E-2</c:v>
                </c:pt>
                <c:pt idx="13">
                  <c:v>1.6358568333107171E-2</c:v>
                </c:pt>
                <c:pt idx="14">
                  <c:v>1.6340630238039063E-2</c:v>
                </c:pt>
                <c:pt idx="15">
                  <c:v>1.6322692142970951E-2</c:v>
                </c:pt>
                <c:pt idx="16">
                  <c:v>1.612348487668825E-2</c:v>
                </c:pt>
                <c:pt idx="17">
                  <c:v>1.605928537854975E-2</c:v>
                </c:pt>
                <c:pt idx="18">
                  <c:v>1.5168045286744682E-2</c:v>
                </c:pt>
                <c:pt idx="19">
                  <c:v>1.5168045286744682E-2</c:v>
                </c:pt>
                <c:pt idx="20">
                  <c:v>1.502548463646654E-2</c:v>
                </c:pt>
                <c:pt idx="21">
                  <c:v>1.502548463646654E-2</c:v>
                </c:pt>
                <c:pt idx="22">
                  <c:v>1.4020007202385611E-2</c:v>
                </c:pt>
                <c:pt idx="23">
                  <c:v>1.1345342816703664E-2</c:v>
                </c:pt>
                <c:pt idx="24">
                  <c:v>1.1345342816703664E-2</c:v>
                </c:pt>
                <c:pt idx="25">
                  <c:v>1.1345342816703664E-2</c:v>
                </c:pt>
                <c:pt idx="26">
                  <c:v>1.129058442123259E-2</c:v>
                </c:pt>
                <c:pt idx="27">
                  <c:v>1.1120644573218911E-2</c:v>
                </c:pt>
                <c:pt idx="28">
                  <c:v>1.1120644573218911E-2</c:v>
                </c:pt>
                <c:pt idx="29">
                  <c:v>1.1120644573218911E-2</c:v>
                </c:pt>
                <c:pt idx="30">
                  <c:v>8.510179685675464E-3</c:v>
                </c:pt>
                <c:pt idx="31">
                  <c:v>6.2801912356293087E-3</c:v>
                </c:pt>
                <c:pt idx="32">
                  <c:v>5.8685591593295103E-3</c:v>
                </c:pt>
                <c:pt idx="33">
                  <c:v>5.0490714477968842E-3</c:v>
                </c:pt>
                <c:pt idx="34">
                  <c:v>4.9546604211226182E-3</c:v>
                </c:pt>
                <c:pt idx="35">
                  <c:v>2.0411361379547789E-3</c:v>
                </c:pt>
                <c:pt idx="36">
                  <c:v>2.0090363888855284E-3</c:v>
                </c:pt>
                <c:pt idx="37">
                  <c:v>-4.4092975331166614E-4</c:v>
                </c:pt>
                <c:pt idx="38">
                  <c:v>-5.8726684465677803E-4</c:v>
                </c:pt>
                <c:pt idx="39">
                  <c:v>-5.8726684465677803E-4</c:v>
                </c:pt>
                <c:pt idx="40">
                  <c:v>-6.3730468879413891E-4</c:v>
                </c:pt>
                <c:pt idx="41">
                  <c:v>-7.0150418693263987E-4</c:v>
                </c:pt>
                <c:pt idx="42">
                  <c:v>-1.5106066855310966E-3</c:v>
                </c:pt>
                <c:pt idx="43">
                  <c:v>-1.5257124497989787E-3</c:v>
                </c:pt>
                <c:pt idx="44">
                  <c:v>-1.5285447805992065E-3</c:v>
                </c:pt>
                <c:pt idx="45">
                  <c:v>-1.66449665901015E-3</c:v>
                </c:pt>
                <c:pt idx="46">
                  <c:v>-1.9279034234313507E-3</c:v>
                </c:pt>
                <c:pt idx="47">
                  <c:v>-2.9135545419106852E-3</c:v>
                </c:pt>
                <c:pt idx="48">
                  <c:v>-3.1797936371321146E-3</c:v>
                </c:pt>
                <c:pt idx="49">
                  <c:v>-4.1286244552084846E-3</c:v>
                </c:pt>
                <c:pt idx="50">
                  <c:v>-4.2466382385513163E-3</c:v>
                </c:pt>
                <c:pt idx="51">
                  <c:v>-4.3542668089599796E-3</c:v>
                </c:pt>
                <c:pt idx="52">
                  <c:v>-6.7551392172865554E-3</c:v>
                </c:pt>
                <c:pt idx="53">
                  <c:v>-6.8259474872922558E-3</c:v>
                </c:pt>
                <c:pt idx="54">
                  <c:v>-6.8401091412933959E-3</c:v>
                </c:pt>
                <c:pt idx="55">
                  <c:v>-8.0089176515208051E-3</c:v>
                </c:pt>
                <c:pt idx="56">
                  <c:v>-8.1835780508681955E-3</c:v>
                </c:pt>
                <c:pt idx="57">
                  <c:v>-8.2156777999374455E-3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17B-4AFB-9FC7-D605D35EE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91048"/>
        <c:axId val="1"/>
      </c:scatterChart>
      <c:valAx>
        <c:axId val="766491048"/>
        <c:scaling>
          <c:orientation val="minMax"/>
          <c:max val="7000"/>
          <c:min val="-6000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15176368344972"/>
              <c:y val="0.87925696594427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3194675540765387E-3"/>
              <c:y val="0.38080495356037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91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28287936553688"/>
          <c:y val="0.92879256965944268"/>
          <c:w val="0.5024961896401885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V878 Her - O-C Diagr.</a:t>
            </a:r>
          </a:p>
        </c:rich>
      </c:tx>
      <c:layout>
        <c:manualLayout>
          <c:xMode val="edge"/>
          <c:yMode val="edge"/>
          <c:x val="0.36949735056702815"/>
          <c:y val="1.5384615384615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761131831533496E-2"/>
          <c:y val="8.6153975591910445E-2"/>
          <c:w val="0.88207682610558258"/>
          <c:h val="0.73230879253123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(2)'!$F$21:$F$992</c:f>
              <c:numCache>
                <c:formatCode>General</c:formatCode>
                <c:ptCount val="972"/>
                <c:pt idx="0">
                  <c:v>-17186</c:v>
                </c:pt>
                <c:pt idx="1">
                  <c:v>-17152</c:v>
                </c:pt>
                <c:pt idx="2">
                  <c:v>-15764</c:v>
                </c:pt>
                <c:pt idx="3">
                  <c:v>-15346</c:v>
                </c:pt>
                <c:pt idx="4">
                  <c:v>-14538</c:v>
                </c:pt>
                <c:pt idx="5">
                  <c:v>-11839</c:v>
                </c:pt>
                <c:pt idx="6">
                  <c:v>-11690</c:v>
                </c:pt>
                <c:pt idx="7">
                  <c:v>-11690</c:v>
                </c:pt>
                <c:pt idx="8">
                  <c:v>-11524</c:v>
                </c:pt>
                <c:pt idx="9">
                  <c:v>-11293</c:v>
                </c:pt>
                <c:pt idx="10">
                  <c:v>-10185</c:v>
                </c:pt>
                <c:pt idx="11">
                  <c:v>-6084.5</c:v>
                </c:pt>
                <c:pt idx="12">
                  <c:v>-6084.5</c:v>
                </c:pt>
                <c:pt idx="13">
                  <c:v>-5555.5</c:v>
                </c:pt>
                <c:pt idx="14">
                  <c:v>-5546</c:v>
                </c:pt>
                <c:pt idx="15">
                  <c:v>-5536.5</c:v>
                </c:pt>
                <c:pt idx="16">
                  <c:v>-5431</c:v>
                </c:pt>
                <c:pt idx="17">
                  <c:v>-5397</c:v>
                </c:pt>
                <c:pt idx="18">
                  <c:v>-4925</c:v>
                </c:pt>
                <c:pt idx="19">
                  <c:v>-4925</c:v>
                </c:pt>
                <c:pt idx="20">
                  <c:v>-4849.5</c:v>
                </c:pt>
                <c:pt idx="21">
                  <c:v>-4849.5</c:v>
                </c:pt>
                <c:pt idx="22">
                  <c:v>-4317</c:v>
                </c:pt>
                <c:pt idx="23">
                  <c:v>-2900.5</c:v>
                </c:pt>
                <c:pt idx="24">
                  <c:v>-2900.5</c:v>
                </c:pt>
                <c:pt idx="25">
                  <c:v>-2900.5</c:v>
                </c:pt>
                <c:pt idx="26">
                  <c:v>-2871.5</c:v>
                </c:pt>
                <c:pt idx="27">
                  <c:v>-2781.5</c:v>
                </c:pt>
                <c:pt idx="28">
                  <c:v>-2781.5</c:v>
                </c:pt>
                <c:pt idx="29">
                  <c:v>-2781.5</c:v>
                </c:pt>
                <c:pt idx="30">
                  <c:v>-1399</c:v>
                </c:pt>
                <c:pt idx="31">
                  <c:v>-218</c:v>
                </c:pt>
                <c:pt idx="32">
                  <c:v>0</c:v>
                </c:pt>
                <c:pt idx="33">
                  <c:v>434</c:v>
                </c:pt>
                <c:pt idx="34">
                  <c:v>484</c:v>
                </c:pt>
                <c:pt idx="35">
                  <c:v>2027</c:v>
                </c:pt>
                <c:pt idx="36">
                  <c:v>2044</c:v>
                </c:pt>
                <c:pt idx="37">
                  <c:v>3341.5</c:v>
                </c:pt>
                <c:pt idx="38">
                  <c:v>3419</c:v>
                </c:pt>
                <c:pt idx="39">
                  <c:v>3419</c:v>
                </c:pt>
                <c:pt idx="40">
                  <c:v>3445.5</c:v>
                </c:pt>
                <c:pt idx="41">
                  <c:v>3479.5</c:v>
                </c:pt>
                <c:pt idx="42">
                  <c:v>3908</c:v>
                </c:pt>
                <c:pt idx="43">
                  <c:v>3916</c:v>
                </c:pt>
                <c:pt idx="44">
                  <c:v>3917.5</c:v>
                </c:pt>
                <c:pt idx="45">
                  <c:v>3989.5</c:v>
                </c:pt>
                <c:pt idx="46">
                  <c:v>4129</c:v>
                </c:pt>
                <c:pt idx="47">
                  <c:v>4651</c:v>
                </c:pt>
                <c:pt idx="48">
                  <c:v>4792</c:v>
                </c:pt>
                <c:pt idx="49">
                  <c:v>5294.5</c:v>
                </c:pt>
                <c:pt idx="50">
                  <c:v>5357</c:v>
                </c:pt>
                <c:pt idx="51">
                  <c:v>5414</c:v>
                </c:pt>
                <c:pt idx="52">
                  <c:v>6685.5</c:v>
                </c:pt>
                <c:pt idx="53">
                  <c:v>6723</c:v>
                </c:pt>
                <c:pt idx="54">
                  <c:v>6730.5</c:v>
                </c:pt>
                <c:pt idx="55">
                  <c:v>7349.5</c:v>
                </c:pt>
                <c:pt idx="56">
                  <c:v>7442</c:v>
                </c:pt>
                <c:pt idx="57">
                  <c:v>7459</c:v>
                </c:pt>
              </c:numCache>
            </c:numRef>
          </c:xVal>
          <c:yVal>
            <c:numRef>
              <c:f>'A (2)'!$H$21:$H$992</c:f>
              <c:numCache>
                <c:formatCode>0.0000</c:formatCode>
                <c:ptCount val="972"/>
                <c:pt idx="0">
                  <c:v>-3.3312799998384435E-2</c:v>
                </c:pt>
                <c:pt idx="1">
                  <c:v>-5.9469599997100886E-2</c:v>
                </c:pt>
                <c:pt idx="2">
                  <c:v>-1.9047199995839037E-2</c:v>
                </c:pt>
                <c:pt idx="3">
                  <c:v>-3.6680799996247515E-2</c:v>
                </c:pt>
                <c:pt idx="4">
                  <c:v>-8.6423999964608811E-3</c:v>
                </c:pt>
                <c:pt idx="5">
                  <c:v>-1.9207199999073055E-2</c:v>
                </c:pt>
                <c:pt idx="6">
                  <c:v>-1.3011999995796941E-2</c:v>
                </c:pt>
                <c:pt idx="8">
                  <c:v>-3.5895199995138682E-2</c:v>
                </c:pt>
                <c:pt idx="9">
                  <c:v>2.3336000085691921E-3</c:v>
                </c:pt>
                <c:pt idx="10">
                  <c:v>-7.1879999959492125E-3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B5-4001-A2C3-AB51E9A8865B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Krajci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(2)'!$D$21:$D$40</c:f>
                <c:numCache>
                  <c:formatCode>General</c:formatCode>
                  <c:ptCount val="20"/>
                  <c:pt idx="7">
                    <c:v>0</c:v>
                  </c:pt>
                  <c:pt idx="11">
                    <c:v>8.9999999999999998E-4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-17186</c:v>
                </c:pt>
                <c:pt idx="1">
                  <c:v>-17152</c:v>
                </c:pt>
                <c:pt idx="2">
                  <c:v>-15764</c:v>
                </c:pt>
                <c:pt idx="3">
                  <c:v>-15346</c:v>
                </c:pt>
                <c:pt idx="4">
                  <c:v>-14538</c:v>
                </c:pt>
                <c:pt idx="5">
                  <c:v>-11839</c:v>
                </c:pt>
                <c:pt idx="6">
                  <c:v>-11690</c:v>
                </c:pt>
                <c:pt idx="7">
                  <c:v>-11690</c:v>
                </c:pt>
                <c:pt idx="8">
                  <c:v>-11524</c:v>
                </c:pt>
                <c:pt idx="9">
                  <c:v>-11293</c:v>
                </c:pt>
                <c:pt idx="10">
                  <c:v>-10185</c:v>
                </c:pt>
                <c:pt idx="11">
                  <c:v>-6084.5</c:v>
                </c:pt>
                <c:pt idx="12">
                  <c:v>-6084.5</c:v>
                </c:pt>
                <c:pt idx="13">
                  <c:v>-5555.5</c:v>
                </c:pt>
                <c:pt idx="14">
                  <c:v>-5546</c:v>
                </c:pt>
                <c:pt idx="15">
                  <c:v>-5536.5</c:v>
                </c:pt>
                <c:pt idx="16">
                  <c:v>-5431</c:v>
                </c:pt>
                <c:pt idx="17">
                  <c:v>-5397</c:v>
                </c:pt>
                <c:pt idx="18">
                  <c:v>-4925</c:v>
                </c:pt>
                <c:pt idx="19">
                  <c:v>-4925</c:v>
                </c:pt>
                <c:pt idx="20">
                  <c:v>-4849.5</c:v>
                </c:pt>
                <c:pt idx="21">
                  <c:v>-4849.5</c:v>
                </c:pt>
                <c:pt idx="22">
                  <c:v>-4317</c:v>
                </c:pt>
                <c:pt idx="23">
                  <c:v>-2900.5</c:v>
                </c:pt>
                <c:pt idx="24">
                  <c:v>-2900.5</c:v>
                </c:pt>
                <c:pt idx="25">
                  <c:v>-2900.5</c:v>
                </c:pt>
                <c:pt idx="26">
                  <c:v>-2871.5</c:v>
                </c:pt>
                <c:pt idx="27">
                  <c:v>-2781.5</c:v>
                </c:pt>
                <c:pt idx="28">
                  <c:v>-2781.5</c:v>
                </c:pt>
                <c:pt idx="29">
                  <c:v>-2781.5</c:v>
                </c:pt>
                <c:pt idx="30">
                  <c:v>-1399</c:v>
                </c:pt>
                <c:pt idx="31">
                  <c:v>-218</c:v>
                </c:pt>
                <c:pt idx="32">
                  <c:v>0</c:v>
                </c:pt>
                <c:pt idx="33">
                  <c:v>434</c:v>
                </c:pt>
                <c:pt idx="34">
                  <c:v>484</c:v>
                </c:pt>
                <c:pt idx="35">
                  <c:v>2027</c:v>
                </c:pt>
                <c:pt idx="36">
                  <c:v>2044</c:v>
                </c:pt>
                <c:pt idx="37">
                  <c:v>3341.5</c:v>
                </c:pt>
                <c:pt idx="38">
                  <c:v>3419</c:v>
                </c:pt>
                <c:pt idx="39">
                  <c:v>3419</c:v>
                </c:pt>
                <c:pt idx="40">
                  <c:v>3445.5</c:v>
                </c:pt>
                <c:pt idx="41">
                  <c:v>3479.5</c:v>
                </c:pt>
                <c:pt idx="42">
                  <c:v>3908</c:v>
                </c:pt>
                <c:pt idx="43">
                  <c:v>3916</c:v>
                </c:pt>
                <c:pt idx="44">
                  <c:v>3917.5</c:v>
                </c:pt>
                <c:pt idx="45">
                  <c:v>3989.5</c:v>
                </c:pt>
                <c:pt idx="46">
                  <c:v>4129</c:v>
                </c:pt>
                <c:pt idx="47">
                  <c:v>4651</c:v>
                </c:pt>
                <c:pt idx="48">
                  <c:v>4792</c:v>
                </c:pt>
                <c:pt idx="49">
                  <c:v>5294.5</c:v>
                </c:pt>
                <c:pt idx="50">
                  <c:v>5357</c:v>
                </c:pt>
                <c:pt idx="51">
                  <c:v>5414</c:v>
                </c:pt>
                <c:pt idx="52">
                  <c:v>6685.5</c:v>
                </c:pt>
                <c:pt idx="53">
                  <c:v>6723</c:v>
                </c:pt>
                <c:pt idx="54">
                  <c:v>6730.5</c:v>
                </c:pt>
                <c:pt idx="55">
                  <c:v>7349.5</c:v>
                </c:pt>
                <c:pt idx="56">
                  <c:v>7442</c:v>
                </c:pt>
                <c:pt idx="57">
                  <c:v>7459</c:v>
                </c:pt>
              </c:numCache>
            </c:numRef>
          </c:xVal>
          <c:yVal>
            <c:numRef>
              <c:f>'A (2)'!$I$21:$I$992</c:f>
              <c:numCache>
                <c:formatCode>0.0000</c:formatCode>
                <c:ptCount val="972"/>
                <c:pt idx="32">
                  <c:v>0</c:v>
                </c:pt>
                <c:pt idx="34">
                  <c:v>-1.4967999959480949E-3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B5-4001-A2C3-AB51E9A8865B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(2)'!$D$21:$D$40</c:f>
                <c:numCache>
                  <c:formatCode>General</c:formatCode>
                  <c:ptCount val="20"/>
                  <c:pt idx="7">
                    <c:v>0</c:v>
                  </c:pt>
                  <c:pt idx="11">
                    <c:v>8.9999999999999998E-4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</c:numCache>
              </c:numRef>
            </c:plus>
            <c:minus>
              <c:numRef>
                <c:f>'A (2)'!$D$21:$D$40</c:f>
                <c:numCache>
                  <c:formatCode>General</c:formatCode>
                  <c:ptCount val="20"/>
                  <c:pt idx="7">
                    <c:v>0</c:v>
                  </c:pt>
                  <c:pt idx="11">
                    <c:v>8.9999999999999998E-4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-17186</c:v>
                </c:pt>
                <c:pt idx="1">
                  <c:v>-17152</c:v>
                </c:pt>
                <c:pt idx="2">
                  <c:v>-15764</c:v>
                </c:pt>
                <c:pt idx="3">
                  <c:v>-15346</c:v>
                </c:pt>
                <c:pt idx="4">
                  <c:v>-14538</c:v>
                </c:pt>
                <c:pt idx="5">
                  <c:v>-11839</c:v>
                </c:pt>
                <c:pt idx="6">
                  <c:v>-11690</c:v>
                </c:pt>
                <c:pt idx="7">
                  <c:v>-11690</c:v>
                </c:pt>
                <c:pt idx="8">
                  <c:v>-11524</c:v>
                </c:pt>
                <c:pt idx="9">
                  <c:v>-11293</c:v>
                </c:pt>
                <c:pt idx="10">
                  <c:v>-10185</c:v>
                </c:pt>
                <c:pt idx="11">
                  <c:v>-6084.5</c:v>
                </c:pt>
                <c:pt idx="12">
                  <c:v>-6084.5</c:v>
                </c:pt>
                <c:pt idx="13">
                  <c:v>-5555.5</c:v>
                </c:pt>
                <c:pt idx="14">
                  <c:v>-5546</c:v>
                </c:pt>
                <c:pt idx="15">
                  <c:v>-5536.5</c:v>
                </c:pt>
                <c:pt idx="16">
                  <c:v>-5431</c:v>
                </c:pt>
                <c:pt idx="17">
                  <c:v>-5397</c:v>
                </c:pt>
                <c:pt idx="18">
                  <c:v>-4925</c:v>
                </c:pt>
                <c:pt idx="19">
                  <c:v>-4925</c:v>
                </c:pt>
                <c:pt idx="20">
                  <c:v>-4849.5</c:v>
                </c:pt>
                <c:pt idx="21">
                  <c:v>-4849.5</c:v>
                </c:pt>
                <c:pt idx="22">
                  <c:v>-4317</c:v>
                </c:pt>
                <c:pt idx="23">
                  <c:v>-2900.5</c:v>
                </c:pt>
                <c:pt idx="24">
                  <c:v>-2900.5</c:v>
                </c:pt>
                <c:pt idx="25">
                  <c:v>-2900.5</c:v>
                </c:pt>
                <c:pt idx="26">
                  <c:v>-2871.5</c:v>
                </c:pt>
                <c:pt idx="27">
                  <c:v>-2781.5</c:v>
                </c:pt>
                <c:pt idx="28">
                  <c:v>-2781.5</c:v>
                </c:pt>
                <c:pt idx="29">
                  <c:v>-2781.5</c:v>
                </c:pt>
                <c:pt idx="30">
                  <c:v>-1399</c:v>
                </c:pt>
                <c:pt idx="31">
                  <c:v>-218</c:v>
                </c:pt>
                <c:pt idx="32">
                  <c:v>0</c:v>
                </c:pt>
                <c:pt idx="33">
                  <c:v>434</c:v>
                </c:pt>
                <c:pt idx="34">
                  <c:v>484</c:v>
                </c:pt>
                <c:pt idx="35">
                  <c:v>2027</c:v>
                </c:pt>
                <c:pt idx="36">
                  <c:v>2044</c:v>
                </c:pt>
                <c:pt idx="37">
                  <c:v>3341.5</c:v>
                </c:pt>
                <c:pt idx="38">
                  <c:v>3419</c:v>
                </c:pt>
                <c:pt idx="39">
                  <c:v>3419</c:v>
                </c:pt>
                <c:pt idx="40">
                  <c:v>3445.5</c:v>
                </c:pt>
                <c:pt idx="41">
                  <c:v>3479.5</c:v>
                </c:pt>
                <c:pt idx="42">
                  <c:v>3908</c:v>
                </c:pt>
                <c:pt idx="43">
                  <c:v>3916</c:v>
                </c:pt>
                <c:pt idx="44">
                  <c:v>3917.5</c:v>
                </c:pt>
                <c:pt idx="45">
                  <c:v>3989.5</c:v>
                </c:pt>
                <c:pt idx="46">
                  <c:v>4129</c:v>
                </c:pt>
                <c:pt idx="47">
                  <c:v>4651</c:v>
                </c:pt>
                <c:pt idx="48">
                  <c:v>4792</c:v>
                </c:pt>
                <c:pt idx="49">
                  <c:v>5294.5</c:v>
                </c:pt>
                <c:pt idx="50">
                  <c:v>5357</c:v>
                </c:pt>
                <c:pt idx="51">
                  <c:v>5414</c:v>
                </c:pt>
                <c:pt idx="52">
                  <c:v>6685.5</c:v>
                </c:pt>
                <c:pt idx="53">
                  <c:v>6723</c:v>
                </c:pt>
                <c:pt idx="54">
                  <c:v>6730.5</c:v>
                </c:pt>
                <c:pt idx="55">
                  <c:v>7349.5</c:v>
                </c:pt>
                <c:pt idx="56">
                  <c:v>7442</c:v>
                </c:pt>
                <c:pt idx="57">
                  <c:v>7459</c:v>
                </c:pt>
              </c:numCache>
            </c:numRef>
          </c:xVal>
          <c:yVal>
            <c:numRef>
              <c:f>'A (2)'!$J$21:$J$992</c:f>
              <c:numCache>
                <c:formatCode>0.0000</c:formatCode>
                <c:ptCount val="972"/>
                <c:pt idx="7">
                  <c:v>-1.3011999995796941E-2</c:v>
                </c:pt>
                <c:pt idx="11">
                  <c:v>-2.1455999958561733E-3</c:v>
                </c:pt>
                <c:pt idx="12">
                  <c:v>-2.1455999958561733E-3</c:v>
                </c:pt>
                <c:pt idx="13">
                  <c:v>2.7360000240150839E-4</c:v>
                </c:pt>
                <c:pt idx="14">
                  <c:v>6.5920000633923337E-4</c:v>
                </c:pt>
                <c:pt idx="15">
                  <c:v>1.6448000023956411E-3</c:v>
                </c:pt>
                <c:pt idx="16">
                  <c:v>1.6112000012071803E-3</c:v>
                </c:pt>
                <c:pt idx="17">
                  <c:v>-5.45599999895785E-4</c:v>
                </c:pt>
                <c:pt idx="18">
                  <c:v>-1.9399999946472235E-3</c:v>
                </c:pt>
                <c:pt idx="19">
                  <c:v>-1.7399999996996485E-3</c:v>
                </c:pt>
                <c:pt idx="20">
                  <c:v>2.982400001201313E-3</c:v>
                </c:pt>
                <c:pt idx="21">
                  <c:v>6.2824000051477924E-3</c:v>
                </c:pt>
                <c:pt idx="22">
                  <c:v>-1.8616000015754253E-3</c:v>
                </c:pt>
                <c:pt idx="24">
                  <c:v>2.7176000075996853E-3</c:v>
                </c:pt>
                <c:pt idx="28">
                  <c:v>4.2688000030466355E-3</c:v>
                </c:pt>
                <c:pt idx="30">
                  <c:v>1.0480000491952524E-4</c:v>
                </c:pt>
                <c:pt idx="31">
                  <c:v>-1.9064000007347204E-3</c:v>
                </c:pt>
                <c:pt idx="35">
                  <c:v>-1.9303999943076633E-3</c:v>
                </c:pt>
                <c:pt idx="36">
                  <c:v>-2.0087999946554191E-3</c:v>
                </c:pt>
                <c:pt idx="38">
                  <c:v>-2.1087999994051643E-3</c:v>
                </c:pt>
                <c:pt idx="39">
                  <c:v>-2.1087999994051643E-3</c:v>
                </c:pt>
                <c:pt idx="40">
                  <c:v>-1.1015999989467673E-3</c:v>
                </c:pt>
                <c:pt idx="41">
                  <c:v>2.8416000059223734E-3</c:v>
                </c:pt>
                <c:pt idx="42">
                  <c:v>-3.0815999998594634E-3</c:v>
                </c:pt>
                <c:pt idx="43">
                  <c:v>-2.8831999952672049E-3</c:v>
                </c:pt>
                <c:pt idx="44">
                  <c:v>-6.9599999551428482E-4</c:v>
                </c:pt>
                <c:pt idx="45">
                  <c:v>4.9896000055014156E-3</c:v>
                </c:pt>
                <c:pt idx="46">
                  <c:v>-3.2007999980123714E-3</c:v>
                </c:pt>
                <c:pt idx="47">
                  <c:v>-2.3551999984192662E-3</c:v>
                </c:pt>
                <c:pt idx="48">
                  <c:v>-2.8583999956026673E-3</c:v>
                </c:pt>
                <c:pt idx="49">
                  <c:v>-2.7463999940664507E-3</c:v>
                </c:pt>
                <c:pt idx="51">
                  <c:v>-7.2327999951085076E-3</c:v>
                </c:pt>
                <c:pt idx="55">
                  <c:v>-1.6823999976622872E-3</c:v>
                </c:pt>
                <c:pt idx="56">
                  <c:v>-1.0238399998343084E-2</c:v>
                </c:pt>
                <c:pt idx="57">
                  <c:v>-1.1716799999703653E-2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B5-4001-A2C3-AB51E9A8865B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(2)'!$F$21:$F$992</c:f>
              <c:numCache>
                <c:formatCode>General</c:formatCode>
                <c:ptCount val="972"/>
                <c:pt idx="0">
                  <c:v>-17186</c:v>
                </c:pt>
                <c:pt idx="1">
                  <c:v>-17152</c:v>
                </c:pt>
                <c:pt idx="2">
                  <c:v>-15764</c:v>
                </c:pt>
                <c:pt idx="3">
                  <c:v>-15346</c:v>
                </c:pt>
                <c:pt idx="4">
                  <c:v>-14538</c:v>
                </c:pt>
                <c:pt idx="5">
                  <c:v>-11839</c:v>
                </c:pt>
                <c:pt idx="6">
                  <c:v>-11690</c:v>
                </c:pt>
                <c:pt idx="7">
                  <c:v>-11690</c:v>
                </c:pt>
                <c:pt idx="8">
                  <c:v>-11524</c:v>
                </c:pt>
                <c:pt idx="9">
                  <c:v>-11293</c:v>
                </c:pt>
                <c:pt idx="10">
                  <c:v>-10185</c:v>
                </c:pt>
                <c:pt idx="11">
                  <c:v>-6084.5</c:v>
                </c:pt>
                <c:pt idx="12">
                  <c:v>-6084.5</c:v>
                </c:pt>
                <c:pt idx="13">
                  <c:v>-5555.5</c:v>
                </c:pt>
                <c:pt idx="14">
                  <c:v>-5546</c:v>
                </c:pt>
                <c:pt idx="15">
                  <c:v>-5536.5</c:v>
                </c:pt>
                <c:pt idx="16">
                  <c:v>-5431</c:v>
                </c:pt>
                <c:pt idx="17">
                  <c:v>-5397</c:v>
                </c:pt>
                <c:pt idx="18">
                  <c:v>-4925</c:v>
                </c:pt>
                <c:pt idx="19">
                  <c:v>-4925</c:v>
                </c:pt>
                <c:pt idx="20">
                  <c:v>-4849.5</c:v>
                </c:pt>
                <c:pt idx="21">
                  <c:v>-4849.5</c:v>
                </c:pt>
                <c:pt idx="22">
                  <c:v>-4317</c:v>
                </c:pt>
                <c:pt idx="23">
                  <c:v>-2900.5</c:v>
                </c:pt>
                <c:pt idx="24">
                  <c:v>-2900.5</c:v>
                </c:pt>
                <c:pt idx="25">
                  <c:v>-2900.5</c:v>
                </c:pt>
                <c:pt idx="26">
                  <c:v>-2871.5</c:v>
                </c:pt>
                <c:pt idx="27">
                  <c:v>-2781.5</c:v>
                </c:pt>
                <c:pt idx="28">
                  <c:v>-2781.5</c:v>
                </c:pt>
                <c:pt idx="29">
                  <c:v>-2781.5</c:v>
                </c:pt>
                <c:pt idx="30">
                  <c:v>-1399</c:v>
                </c:pt>
                <c:pt idx="31">
                  <c:v>-218</c:v>
                </c:pt>
                <c:pt idx="32">
                  <c:v>0</c:v>
                </c:pt>
                <c:pt idx="33">
                  <c:v>434</c:v>
                </c:pt>
                <c:pt idx="34">
                  <c:v>484</c:v>
                </c:pt>
                <c:pt idx="35">
                  <c:v>2027</c:v>
                </c:pt>
                <c:pt idx="36">
                  <c:v>2044</c:v>
                </c:pt>
                <c:pt idx="37">
                  <c:v>3341.5</c:v>
                </c:pt>
                <c:pt idx="38">
                  <c:v>3419</c:v>
                </c:pt>
                <c:pt idx="39">
                  <c:v>3419</c:v>
                </c:pt>
                <c:pt idx="40">
                  <c:v>3445.5</c:v>
                </c:pt>
                <c:pt idx="41">
                  <c:v>3479.5</c:v>
                </c:pt>
                <c:pt idx="42">
                  <c:v>3908</c:v>
                </c:pt>
                <c:pt idx="43">
                  <c:v>3916</c:v>
                </c:pt>
                <c:pt idx="44">
                  <c:v>3917.5</c:v>
                </c:pt>
                <c:pt idx="45">
                  <c:v>3989.5</c:v>
                </c:pt>
                <c:pt idx="46">
                  <c:v>4129</c:v>
                </c:pt>
                <c:pt idx="47">
                  <c:v>4651</c:v>
                </c:pt>
                <c:pt idx="48">
                  <c:v>4792</c:v>
                </c:pt>
                <c:pt idx="49">
                  <c:v>5294.5</c:v>
                </c:pt>
                <c:pt idx="50">
                  <c:v>5357</c:v>
                </c:pt>
                <c:pt idx="51">
                  <c:v>5414</c:v>
                </c:pt>
                <c:pt idx="52">
                  <c:v>6685.5</c:v>
                </c:pt>
                <c:pt idx="53">
                  <c:v>6723</c:v>
                </c:pt>
                <c:pt idx="54">
                  <c:v>6730.5</c:v>
                </c:pt>
                <c:pt idx="55">
                  <c:v>7349.5</c:v>
                </c:pt>
                <c:pt idx="56">
                  <c:v>7442</c:v>
                </c:pt>
                <c:pt idx="57">
                  <c:v>7459</c:v>
                </c:pt>
              </c:numCache>
            </c:numRef>
          </c:xVal>
          <c:yVal>
            <c:numRef>
              <c:f>'A (2)'!$K$21:$K$992</c:f>
              <c:numCache>
                <c:formatCode>0.0000</c:formatCode>
                <c:ptCount val="972"/>
                <c:pt idx="33">
                  <c:v>2.632000032463111E-4</c:v>
                </c:pt>
                <c:pt idx="52">
                  <c:v>-7.5495999990380369E-3</c:v>
                </c:pt>
                <c:pt idx="53">
                  <c:v>-8.0696000004536472E-3</c:v>
                </c:pt>
                <c:pt idx="54">
                  <c:v>-5.0895470194518566E-3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0B5-4001-A2C3-AB51E9A8865B}"/>
            </c:ext>
          </c:extLst>
        </c:ser>
        <c:ser>
          <c:idx val="2"/>
          <c:order val="4"/>
          <c:tx>
            <c:strRef>
              <c:f>'A (2)'!$N$20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(2)'!$F$21:$F$992</c:f>
              <c:numCache>
                <c:formatCode>General</c:formatCode>
                <c:ptCount val="972"/>
                <c:pt idx="0">
                  <c:v>-17186</c:v>
                </c:pt>
                <c:pt idx="1">
                  <c:v>-17152</c:v>
                </c:pt>
                <c:pt idx="2">
                  <c:v>-15764</c:v>
                </c:pt>
                <c:pt idx="3">
                  <c:v>-15346</c:v>
                </c:pt>
                <c:pt idx="4">
                  <c:v>-14538</c:v>
                </c:pt>
                <c:pt idx="5">
                  <c:v>-11839</c:v>
                </c:pt>
                <c:pt idx="6">
                  <c:v>-11690</c:v>
                </c:pt>
                <c:pt idx="7">
                  <c:v>-11690</c:v>
                </c:pt>
                <c:pt idx="8">
                  <c:v>-11524</c:v>
                </c:pt>
                <c:pt idx="9">
                  <c:v>-11293</c:v>
                </c:pt>
                <c:pt idx="10">
                  <c:v>-10185</c:v>
                </c:pt>
                <c:pt idx="11">
                  <c:v>-6084.5</c:v>
                </c:pt>
                <c:pt idx="12">
                  <c:v>-6084.5</c:v>
                </c:pt>
                <c:pt idx="13">
                  <c:v>-5555.5</c:v>
                </c:pt>
                <c:pt idx="14">
                  <c:v>-5546</c:v>
                </c:pt>
                <c:pt idx="15">
                  <c:v>-5536.5</c:v>
                </c:pt>
                <c:pt idx="16">
                  <c:v>-5431</c:v>
                </c:pt>
                <c:pt idx="17">
                  <c:v>-5397</c:v>
                </c:pt>
                <c:pt idx="18">
                  <c:v>-4925</c:v>
                </c:pt>
                <c:pt idx="19">
                  <c:v>-4925</c:v>
                </c:pt>
                <c:pt idx="20">
                  <c:v>-4849.5</c:v>
                </c:pt>
                <c:pt idx="21">
                  <c:v>-4849.5</c:v>
                </c:pt>
                <c:pt idx="22">
                  <c:v>-4317</c:v>
                </c:pt>
                <c:pt idx="23">
                  <c:v>-2900.5</c:v>
                </c:pt>
                <c:pt idx="24">
                  <c:v>-2900.5</c:v>
                </c:pt>
                <c:pt idx="25">
                  <c:v>-2900.5</c:v>
                </c:pt>
                <c:pt idx="26">
                  <c:v>-2871.5</c:v>
                </c:pt>
                <c:pt idx="27">
                  <c:v>-2781.5</c:v>
                </c:pt>
                <c:pt idx="28">
                  <c:v>-2781.5</c:v>
                </c:pt>
                <c:pt idx="29">
                  <c:v>-2781.5</c:v>
                </c:pt>
                <c:pt idx="30">
                  <c:v>-1399</c:v>
                </c:pt>
                <c:pt idx="31">
                  <c:v>-218</c:v>
                </c:pt>
                <c:pt idx="32">
                  <c:v>0</c:v>
                </c:pt>
                <c:pt idx="33">
                  <c:v>434</c:v>
                </c:pt>
                <c:pt idx="34">
                  <c:v>484</c:v>
                </c:pt>
                <c:pt idx="35">
                  <c:v>2027</c:v>
                </c:pt>
                <c:pt idx="36">
                  <c:v>2044</c:v>
                </c:pt>
                <c:pt idx="37">
                  <c:v>3341.5</c:v>
                </c:pt>
                <c:pt idx="38">
                  <c:v>3419</c:v>
                </c:pt>
                <c:pt idx="39">
                  <c:v>3419</c:v>
                </c:pt>
                <c:pt idx="40">
                  <c:v>3445.5</c:v>
                </c:pt>
                <c:pt idx="41">
                  <c:v>3479.5</c:v>
                </c:pt>
                <c:pt idx="42">
                  <c:v>3908</c:v>
                </c:pt>
                <c:pt idx="43">
                  <c:v>3916</c:v>
                </c:pt>
                <c:pt idx="44">
                  <c:v>3917.5</c:v>
                </c:pt>
                <c:pt idx="45">
                  <c:v>3989.5</c:v>
                </c:pt>
                <c:pt idx="46">
                  <c:v>4129</c:v>
                </c:pt>
                <c:pt idx="47">
                  <c:v>4651</c:v>
                </c:pt>
                <c:pt idx="48">
                  <c:v>4792</c:v>
                </c:pt>
                <c:pt idx="49">
                  <c:v>5294.5</c:v>
                </c:pt>
                <c:pt idx="50">
                  <c:v>5357</c:v>
                </c:pt>
                <c:pt idx="51">
                  <c:v>5414</c:v>
                </c:pt>
                <c:pt idx="52">
                  <c:v>6685.5</c:v>
                </c:pt>
                <c:pt idx="53">
                  <c:v>6723</c:v>
                </c:pt>
                <c:pt idx="54">
                  <c:v>6730.5</c:v>
                </c:pt>
                <c:pt idx="55">
                  <c:v>7349.5</c:v>
                </c:pt>
                <c:pt idx="56">
                  <c:v>7442</c:v>
                </c:pt>
                <c:pt idx="57">
                  <c:v>7459</c:v>
                </c:pt>
              </c:numCache>
            </c:numRef>
          </c:xVal>
          <c:yVal>
            <c:numRef>
              <c:f>'A (2)'!$N$21:$N$992</c:f>
              <c:numCache>
                <c:formatCode>0.0000</c:formatCode>
                <c:ptCount val="972"/>
                <c:pt idx="7">
                  <c:v>2.7941857195772829E-2</c:v>
                </c:pt>
                <c:pt idx="11">
                  <c:v>1.7357436995320902E-2</c:v>
                </c:pt>
                <c:pt idx="12">
                  <c:v>1.7357436995320902E-2</c:v>
                </c:pt>
                <c:pt idx="13">
                  <c:v>1.6358568333107171E-2</c:v>
                </c:pt>
                <c:pt idx="14">
                  <c:v>1.6340630238039063E-2</c:v>
                </c:pt>
                <c:pt idx="15">
                  <c:v>1.6322692142970951E-2</c:v>
                </c:pt>
                <c:pt idx="16">
                  <c:v>1.612348487668825E-2</c:v>
                </c:pt>
                <c:pt idx="17">
                  <c:v>1.605928537854975E-2</c:v>
                </c:pt>
                <c:pt idx="18">
                  <c:v>1.5168045286744682E-2</c:v>
                </c:pt>
                <c:pt idx="19">
                  <c:v>1.5168045286744682E-2</c:v>
                </c:pt>
                <c:pt idx="20">
                  <c:v>1.502548463646654E-2</c:v>
                </c:pt>
                <c:pt idx="21">
                  <c:v>1.502548463646654E-2</c:v>
                </c:pt>
                <c:pt idx="22">
                  <c:v>1.4020007202385611E-2</c:v>
                </c:pt>
                <c:pt idx="23">
                  <c:v>1.1345342816703664E-2</c:v>
                </c:pt>
                <c:pt idx="24">
                  <c:v>1.1345342816703664E-2</c:v>
                </c:pt>
                <c:pt idx="25">
                  <c:v>1.1345342816703664E-2</c:v>
                </c:pt>
                <c:pt idx="26">
                  <c:v>1.129058442123259E-2</c:v>
                </c:pt>
                <c:pt idx="27">
                  <c:v>1.1120644573218911E-2</c:v>
                </c:pt>
                <c:pt idx="28">
                  <c:v>1.1120644573218911E-2</c:v>
                </c:pt>
                <c:pt idx="29">
                  <c:v>1.1120644573218911E-2</c:v>
                </c:pt>
                <c:pt idx="30">
                  <c:v>8.510179685675464E-3</c:v>
                </c:pt>
                <c:pt idx="31">
                  <c:v>6.2801912356293087E-3</c:v>
                </c:pt>
                <c:pt idx="32">
                  <c:v>5.8685591593295103E-3</c:v>
                </c:pt>
                <c:pt idx="33">
                  <c:v>5.0490714477968842E-3</c:v>
                </c:pt>
                <c:pt idx="34">
                  <c:v>4.9546604211226182E-3</c:v>
                </c:pt>
                <c:pt idx="35">
                  <c:v>2.0411361379547789E-3</c:v>
                </c:pt>
                <c:pt idx="36">
                  <c:v>2.0090363888855284E-3</c:v>
                </c:pt>
                <c:pt idx="37">
                  <c:v>-4.4092975331166614E-4</c:v>
                </c:pt>
                <c:pt idx="38">
                  <c:v>-5.8726684465677803E-4</c:v>
                </c:pt>
                <c:pt idx="39">
                  <c:v>-5.8726684465677803E-4</c:v>
                </c:pt>
                <c:pt idx="40">
                  <c:v>-6.3730468879413891E-4</c:v>
                </c:pt>
                <c:pt idx="41">
                  <c:v>-7.0150418693263987E-4</c:v>
                </c:pt>
                <c:pt idx="42">
                  <c:v>-1.5106066855310966E-3</c:v>
                </c:pt>
                <c:pt idx="43">
                  <c:v>-1.5257124497989787E-3</c:v>
                </c:pt>
                <c:pt idx="44">
                  <c:v>-1.5285447805992065E-3</c:v>
                </c:pt>
                <c:pt idx="45">
                  <c:v>-1.66449665901015E-3</c:v>
                </c:pt>
                <c:pt idx="46">
                  <c:v>-1.9279034234313507E-3</c:v>
                </c:pt>
                <c:pt idx="47">
                  <c:v>-2.9135545419106852E-3</c:v>
                </c:pt>
                <c:pt idx="48">
                  <c:v>-3.1797936371321146E-3</c:v>
                </c:pt>
                <c:pt idx="49">
                  <c:v>-4.1286244552084846E-3</c:v>
                </c:pt>
                <c:pt idx="50">
                  <c:v>-4.2466382385513163E-3</c:v>
                </c:pt>
                <c:pt idx="51">
                  <c:v>-4.3542668089599796E-3</c:v>
                </c:pt>
                <c:pt idx="52">
                  <c:v>-6.7551392172865554E-3</c:v>
                </c:pt>
                <c:pt idx="53">
                  <c:v>-6.8259474872922558E-3</c:v>
                </c:pt>
                <c:pt idx="54">
                  <c:v>-6.8401091412933959E-3</c:v>
                </c:pt>
                <c:pt idx="55">
                  <c:v>-8.0089176515208051E-3</c:v>
                </c:pt>
                <c:pt idx="56">
                  <c:v>-8.1835780508681955E-3</c:v>
                </c:pt>
                <c:pt idx="57">
                  <c:v>-8.2156777999374455E-3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0B5-4001-A2C3-AB51E9A88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93344"/>
        <c:axId val="1"/>
      </c:scatterChart>
      <c:valAx>
        <c:axId val="766493344"/>
        <c:scaling>
          <c:orientation val="minMax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14547945657739"/>
              <c:y val="0.87692436906925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5000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8616352201257862E-3"/>
              <c:y val="0.360000646073087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93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81761006289308"/>
          <c:y val="0.92923076923076919"/>
          <c:w val="0.78459119496855345"/>
          <c:h val="0.990769230769230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485775</xdr:colOff>
      <xdr:row>20</xdr:row>
      <xdr:rowOff>28575</xdr:rowOff>
    </xdr:from>
    <xdr:to>
      <xdr:col>30</xdr:col>
      <xdr:colOff>38100</xdr:colOff>
      <xdr:row>39</xdr:row>
      <xdr:rowOff>28575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279C145A-0C60-F73A-F899-117DC0F132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0</xdr:row>
      <xdr:rowOff>104775</xdr:rowOff>
    </xdr:from>
    <xdr:to>
      <xdr:col>18</xdr:col>
      <xdr:colOff>381000</xdr:colOff>
      <xdr:row>17</xdr:row>
      <xdr:rowOff>19050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52BAC62A-DDB1-1248-553F-16137C68E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485775</xdr:colOff>
      <xdr:row>20</xdr:row>
      <xdr:rowOff>28575</xdr:rowOff>
    </xdr:from>
    <xdr:to>
      <xdr:col>30</xdr:col>
      <xdr:colOff>38100</xdr:colOff>
      <xdr:row>39</xdr:row>
      <xdr:rowOff>28575</xdr:rowOff>
    </xdr:to>
    <xdr:graphicFrame macro="">
      <xdr:nvGraphicFramePr>
        <xdr:cNvPr id="54277" name="Chart 1">
          <a:extLst>
            <a:ext uri="{FF2B5EF4-FFF2-40B4-BE49-F238E27FC236}">
              <a16:creationId xmlns:a16="http://schemas.microsoft.com/office/drawing/2014/main" id="{D69E1CB5-BE71-38EB-A300-FD15A5B28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9525</xdr:colOff>
      <xdr:row>0</xdr:row>
      <xdr:rowOff>0</xdr:rowOff>
    </xdr:from>
    <xdr:to>
      <xdr:col>22</xdr:col>
      <xdr:colOff>9525</xdr:colOff>
      <xdr:row>17</xdr:row>
      <xdr:rowOff>171450</xdr:rowOff>
    </xdr:to>
    <xdr:graphicFrame macro="">
      <xdr:nvGraphicFramePr>
        <xdr:cNvPr id="54278" name="Chart 2">
          <a:extLst>
            <a:ext uri="{FF2B5EF4-FFF2-40B4-BE49-F238E27FC236}">
              <a16:creationId xmlns:a16="http://schemas.microsoft.com/office/drawing/2014/main" id="{7760E45D-3B90-13F8-A6E8-F80787FE5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485775</xdr:colOff>
      <xdr:row>20</xdr:row>
      <xdr:rowOff>28575</xdr:rowOff>
    </xdr:from>
    <xdr:to>
      <xdr:col>29</xdr:col>
      <xdr:colOff>38100</xdr:colOff>
      <xdr:row>39</xdr:row>
      <xdr:rowOff>28575</xdr:rowOff>
    </xdr:to>
    <xdr:graphicFrame macro="">
      <xdr:nvGraphicFramePr>
        <xdr:cNvPr id="50181" name="Chart 1">
          <a:extLst>
            <a:ext uri="{FF2B5EF4-FFF2-40B4-BE49-F238E27FC236}">
              <a16:creationId xmlns:a16="http://schemas.microsoft.com/office/drawing/2014/main" id="{5D52F612-087F-839E-8464-451404A69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152400</xdr:colOff>
      <xdr:row>0</xdr:row>
      <xdr:rowOff>104775</xdr:rowOff>
    </xdr:from>
    <xdr:to>
      <xdr:col>17</xdr:col>
      <xdr:colOff>381000</xdr:colOff>
      <xdr:row>18</xdr:row>
      <xdr:rowOff>95250</xdr:rowOff>
    </xdr:to>
    <xdr:graphicFrame macro="">
      <xdr:nvGraphicFramePr>
        <xdr:cNvPr id="50182" name="Chart 2">
          <a:extLst>
            <a:ext uri="{FF2B5EF4-FFF2-40B4-BE49-F238E27FC236}">
              <a16:creationId xmlns:a16="http://schemas.microsoft.com/office/drawing/2014/main" id="{CC8594C8-EECC-4240-7AA5-26DA5D5F6B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vsolj.cetus-net.org/bulletin.html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4284" TargetMode="External"/><Relationship Id="rId18" Type="http://schemas.openxmlformats.org/officeDocument/2006/relationships/hyperlink" Target="http://www.bav-astro.de/sfs/BAVM_link.php?BAVMnr=99" TargetMode="External"/><Relationship Id="rId26" Type="http://schemas.openxmlformats.org/officeDocument/2006/relationships/hyperlink" Target="http://www.bav-astro.de/sfs/BAVM_link.php?BAVMnr=133" TargetMode="External"/><Relationship Id="rId39" Type="http://schemas.openxmlformats.org/officeDocument/2006/relationships/hyperlink" Target="http://www.bav-astro.de/sfs/BAVM_link.php?BAVMnr=209" TargetMode="External"/><Relationship Id="rId21" Type="http://schemas.openxmlformats.org/officeDocument/2006/relationships/hyperlink" Target="http://www.bav-astro.de/sfs/BAVM_link.php?BAVMnr=117" TargetMode="External"/><Relationship Id="rId34" Type="http://schemas.openxmlformats.org/officeDocument/2006/relationships/hyperlink" Target="http://var.astro.cz/oejv/issues/oejv0094.pdf" TargetMode="External"/><Relationship Id="rId42" Type="http://schemas.openxmlformats.org/officeDocument/2006/relationships/hyperlink" Target="http://www.bav-astro.de/sfs/BAVM_link.php?BAVMnr=214" TargetMode="External"/><Relationship Id="rId47" Type="http://schemas.openxmlformats.org/officeDocument/2006/relationships/hyperlink" Target="http://var.astro.cz/oejv/issues/oejv0142.pdf" TargetMode="External"/><Relationship Id="rId50" Type="http://schemas.openxmlformats.org/officeDocument/2006/relationships/hyperlink" Target="http://www.konkoly.hu/cgi-bin/IBVS?6095" TargetMode="External"/><Relationship Id="rId55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www.konkoly.hu/cgi-bin/IBVS?4284" TargetMode="External"/><Relationship Id="rId12" Type="http://schemas.openxmlformats.org/officeDocument/2006/relationships/hyperlink" Target="http://www.konkoly.hu/cgi-bin/IBVS?4284" TargetMode="External"/><Relationship Id="rId17" Type="http://schemas.openxmlformats.org/officeDocument/2006/relationships/hyperlink" Target="http://www.bav-astro.de/sfs/BAVM_link.php?BAVMnr=99" TargetMode="External"/><Relationship Id="rId25" Type="http://schemas.openxmlformats.org/officeDocument/2006/relationships/hyperlink" Target="http://www.bav-astro.de/sfs/BAVM_link.php?BAVMnr=133" TargetMode="External"/><Relationship Id="rId33" Type="http://schemas.openxmlformats.org/officeDocument/2006/relationships/hyperlink" Target="http://www.bav-astro.de/sfs/BAVM_link.php?BAVMnr=183" TargetMode="External"/><Relationship Id="rId38" Type="http://schemas.openxmlformats.org/officeDocument/2006/relationships/hyperlink" Target="http://www.bav-astro.de/sfs/BAVM_link.php?BAVMnr=209" TargetMode="External"/><Relationship Id="rId46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konkoly.hu/cgi-bin/IBVS?4284" TargetMode="External"/><Relationship Id="rId16" Type="http://schemas.openxmlformats.org/officeDocument/2006/relationships/hyperlink" Target="http://www.konkoly.hu/cgi-bin/IBVS?4284" TargetMode="External"/><Relationship Id="rId20" Type="http://schemas.openxmlformats.org/officeDocument/2006/relationships/hyperlink" Target="http://www.bav-astro.de/sfs/BAVM_link.php?BAVMnr=99" TargetMode="External"/><Relationship Id="rId29" Type="http://schemas.openxmlformats.org/officeDocument/2006/relationships/hyperlink" Target="http://www.konkoly.hu/cgi-bin/IBVS?5592" TargetMode="External"/><Relationship Id="rId41" Type="http://schemas.openxmlformats.org/officeDocument/2006/relationships/hyperlink" Target="http://www.bav-astro.de/sfs/BAVM_link.php?BAVMnr=209" TargetMode="External"/><Relationship Id="rId54" Type="http://schemas.openxmlformats.org/officeDocument/2006/relationships/hyperlink" Target="http://www.konkoly.hu/cgi-bin/IBVS?6092" TargetMode="External"/><Relationship Id="rId1" Type="http://schemas.openxmlformats.org/officeDocument/2006/relationships/hyperlink" Target="http://www.konkoly.hu/cgi-bin/IBVS?4284" TargetMode="External"/><Relationship Id="rId6" Type="http://schemas.openxmlformats.org/officeDocument/2006/relationships/hyperlink" Target="http://www.konkoly.hu/cgi-bin/IBVS?4284" TargetMode="External"/><Relationship Id="rId11" Type="http://schemas.openxmlformats.org/officeDocument/2006/relationships/hyperlink" Target="http://www.konkoly.hu/cgi-bin/IBVS?4284" TargetMode="External"/><Relationship Id="rId24" Type="http://schemas.openxmlformats.org/officeDocument/2006/relationships/hyperlink" Target="http://www.konkoly.hu/cgi-bin/IBVS?4754" TargetMode="External"/><Relationship Id="rId32" Type="http://schemas.openxmlformats.org/officeDocument/2006/relationships/hyperlink" Target="http://www.bav-astro.de/sfs/BAVM_link.php?BAVMnr=178" TargetMode="External"/><Relationship Id="rId37" Type="http://schemas.openxmlformats.org/officeDocument/2006/relationships/hyperlink" Target="http://www.konkoly.hu/cgi-bin/IBVS?5887" TargetMode="External"/><Relationship Id="rId40" Type="http://schemas.openxmlformats.org/officeDocument/2006/relationships/hyperlink" Target="http://www.bav-astro.de/sfs/BAVM_link.php?BAVMnr=209" TargetMode="External"/><Relationship Id="rId45" Type="http://schemas.openxmlformats.org/officeDocument/2006/relationships/hyperlink" Target="http://www.bav-astro.de/sfs/BAVM_link.php?BAVMnr=214" TargetMode="External"/><Relationship Id="rId53" Type="http://schemas.openxmlformats.org/officeDocument/2006/relationships/hyperlink" Target="http://www.konkoly.hu/cgi-bin/IBVS?6092" TargetMode="External"/><Relationship Id="rId5" Type="http://schemas.openxmlformats.org/officeDocument/2006/relationships/hyperlink" Target="http://www.konkoly.hu/cgi-bin/IBVS?4284" TargetMode="External"/><Relationship Id="rId15" Type="http://schemas.openxmlformats.org/officeDocument/2006/relationships/hyperlink" Target="http://www.konkoly.hu/cgi-bin/IBVS?4284" TargetMode="External"/><Relationship Id="rId23" Type="http://schemas.openxmlformats.org/officeDocument/2006/relationships/hyperlink" Target="http://www.bav-astro.de/sfs/BAVM_link.php?BAVMnr=133" TargetMode="External"/><Relationship Id="rId28" Type="http://schemas.openxmlformats.org/officeDocument/2006/relationships/hyperlink" Target="http://www.konkoly.hu/cgi-bin/IBVS?5502" TargetMode="External"/><Relationship Id="rId36" Type="http://schemas.openxmlformats.org/officeDocument/2006/relationships/hyperlink" Target="http://www.konkoly.hu/cgi-bin/IBVS?5887" TargetMode="External"/><Relationship Id="rId49" Type="http://schemas.openxmlformats.org/officeDocument/2006/relationships/hyperlink" Target="http://www.konkoly.hu/cgi-bin/IBVS?6095" TargetMode="External"/><Relationship Id="rId57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www.konkoly.hu/cgi-bin/IBVS?4284" TargetMode="External"/><Relationship Id="rId19" Type="http://schemas.openxmlformats.org/officeDocument/2006/relationships/hyperlink" Target="http://www.bav-astro.de/sfs/BAVM_link.php?BAVMnr=99" TargetMode="External"/><Relationship Id="rId31" Type="http://schemas.openxmlformats.org/officeDocument/2006/relationships/hyperlink" Target="http://www.konkoly.hu/cgi-bin/IBVS?5592" TargetMode="External"/><Relationship Id="rId44" Type="http://schemas.openxmlformats.org/officeDocument/2006/relationships/hyperlink" Target="http://www.konkoly.hu/cgi-bin/IBVS?5945" TargetMode="External"/><Relationship Id="rId52" Type="http://schemas.openxmlformats.org/officeDocument/2006/relationships/hyperlink" Target="http://vsolj.cetus-net.org/vsoljno56.pdf" TargetMode="External"/><Relationship Id="rId4" Type="http://schemas.openxmlformats.org/officeDocument/2006/relationships/hyperlink" Target="http://www.konkoly.hu/cgi-bin/IBVS?4284" TargetMode="External"/><Relationship Id="rId9" Type="http://schemas.openxmlformats.org/officeDocument/2006/relationships/hyperlink" Target="http://www.konkoly.hu/cgi-bin/IBVS?4284" TargetMode="External"/><Relationship Id="rId14" Type="http://schemas.openxmlformats.org/officeDocument/2006/relationships/hyperlink" Target="http://www.konkoly.hu/cgi-bin/IBVS?4284" TargetMode="External"/><Relationship Id="rId22" Type="http://schemas.openxmlformats.org/officeDocument/2006/relationships/hyperlink" Target="http://www.bav-astro.de/sfs/BAVM_link.php?BAVMnr=133" TargetMode="External"/><Relationship Id="rId27" Type="http://schemas.openxmlformats.org/officeDocument/2006/relationships/hyperlink" Target="http://www.bav-astro.de/sfs/BAVM_link.php?BAVMnr=152" TargetMode="External"/><Relationship Id="rId30" Type="http://schemas.openxmlformats.org/officeDocument/2006/relationships/hyperlink" Target="http://www.konkoly.hu/cgi-bin/IBVS?5602" TargetMode="External"/><Relationship Id="rId35" Type="http://schemas.openxmlformats.org/officeDocument/2006/relationships/hyperlink" Target="http://www.konkoly.hu/cgi-bin/IBVS?5887" TargetMode="External"/><Relationship Id="rId43" Type="http://schemas.openxmlformats.org/officeDocument/2006/relationships/hyperlink" Target="http://vsolj.cetus-net.org/vsoljno51.pdf" TargetMode="External"/><Relationship Id="rId48" Type="http://schemas.openxmlformats.org/officeDocument/2006/relationships/hyperlink" Target="http://www.konkoly.hu/cgi-bin/IBVS?5992" TargetMode="External"/><Relationship Id="rId56" Type="http://schemas.openxmlformats.org/officeDocument/2006/relationships/hyperlink" Target="http://www.bav-astro.de/sfs/BAVM_link.php?BAVMnr=238" TargetMode="External"/><Relationship Id="rId8" Type="http://schemas.openxmlformats.org/officeDocument/2006/relationships/hyperlink" Target="http://www.konkoly.hu/cgi-bin/IBVS?4284" TargetMode="External"/><Relationship Id="rId51" Type="http://schemas.openxmlformats.org/officeDocument/2006/relationships/hyperlink" Target="http://www.konkoly.hu/cgi-bin/IBVS?6092" TargetMode="External"/><Relationship Id="rId3" Type="http://schemas.openxmlformats.org/officeDocument/2006/relationships/hyperlink" Target="http://www.konkoly.hu/cgi-bin/IBVS?4284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D161"/>
  <sheetViews>
    <sheetView tabSelected="1" workbookViewId="0">
      <pane xSplit="13" ySplit="21" topLeftCell="N80" activePane="bottomRight" state="frozen"/>
      <selection pane="topRight" activeCell="N1" sqref="N1"/>
      <selection pane="bottomLeft" activeCell="A22" sqref="A22"/>
      <selection pane="bottomRight" activeCell="F8" sqref="F8"/>
    </sheetView>
  </sheetViews>
  <sheetFormatPr defaultColWidth="10.28515625" defaultRowHeight="12.75"/>
  <cols>
    <col min="1" max="1" width="20" customWidth="1"/>
    <col min="2" max="2" width="4.140625" style="86" customWidth="1"/>
    <col min="3" max="3" width="11.85546875" style="6" customWidth="1"/>
    <col min="4" max="4" width="9.42578125" style="6" customWidth="1"/>
    <col min="5" max="5" width="9.85546875" style="7" customWidth="1"/>
    <col min="6" max="6" width="15.28515625" customWidth="1"/>
    <col min="7" max="7" width="8.140625" style="6" customWidth="1"/>
    <col min="8" max="11" width="8.5703125" style="6" customWidth="1"/>
    <col min="12" max="12" width="8.5703125" style="80" customWidth="1"/>
    <col min="13" max="13" width="8.5703125" style="6" customWidth="1"/>
    <col min="14" max="14" width="8" style="6" customWidth="1"/>
    <col min="15" max="15" width="7.7109375" style="6" customWidth="1"/>
    <col min="16" max="16" width="10.42578125" style="9" customWidth="1"/>
    <col min="17" max="17" width="10.28515625" customWidth="1"/>
    <col min="18" max="18" width="9.85546875" style="80" customWidth="1"/>
    <col min="19" max="19" width="8" style="8" customWidth="1"/>
    <col min="20" max="20" width="10.28515625" customWidth="1"/>
    <col min="21" max="21" width="9.140625" customWidth="1"/>
  </cols>
  <sheetData>
    <row r="1" spans="1:24" ht="21" thickBot="1">
      <c r="A1" s="1" t="s">
        <v>68</v>
      </c>
      <c r="B1" s="84"/>
      <c r="C1"/>
      <c r="D1"/>
      <c r="E1"/>
      <c r="G1"/>
      <c r="H1"/>
      <c r="I1"/>
      <c r="J1"/>
      <c r="K1"/>
      <c r="M1"/>
      <c r="N1"/>
      <c r="O1"/>
      <c r="P1"/>
      <c r="S1"/>
      <c r="W1" s="2" t="s">
        <v>11</v>
      </c>
      <c r="X1" s="4" t="s">
        <v>22</v>
      </c>
    </row>
    <row r="2" spans="1:24">
      <c r="A2" t="s">
        <v>24</v>
      </c>
      <c r="B2" s="85" t="s">
        <v>47</v>
      </c>
      <c r="C2"/>
      <c r="D2"/>
      <c r="E2"/>
      <c r="G2"/>
      <c r="H2"/>
      <c r="I2"/>
      <c r="J2"/>
      <c r="K2"/>
      <c r="M2"/>
      <c r="N2"/>
      <c r="O2"/>
      <c r="P2"/>
      <c r="S2"/>
      <c r="W2" s="72">
        <v>-20000</v>
      </c>
      <c r="X2" s="72">
        <f t="shared" ref="X2:X17" si="0">+D$11+D$12*W2+D$13*W2^2</f>
        <v>-5.4275996057777644E-2</v>
      </c>
    </row>
    <row r="3" spans="1:24" ht="13.5" thickBot="1">
      <c r="C3"/>
      <c r="D3"/>
      <c r="E3"/>
      <c r="G3"/>
      <c r="H3"/>
      <c r="I3"/>
      <c r="J3"/>
      <c r="K3"/>
      <c r="M3"/>
      <c r="N3"/>
      <c r="O3"/>
      <c r="P3"/>
      <c r="S3"/>
      <c r="W3" s="72">
        <v>-17500</v>
      </c>
      <c r="X3" s="72">
        <f t="shared" si="0"/>
        <v>-4.0067022062782301E-2</v>
      </c>
    </row>
    <row r="4" spans="1:24" ht="14.25" thickTop="1" thickBot="1">
      <c r="A4" s="3" t="s">
        <v>2</v>
      </c>
      <c r="B4" s="83"/>
      <c r="C4" s="11" t="s">
        <v>14</v>
      </c>
      <c r="D4" s="12" t="s">
        <v>14</v>
      </c>
      <c r="E4" s="129" t="s">
        <v>336</v>
      </c>
      <c r="G4"/>
      <c r="H4"/>
      <c r="I4"/>
      <c r="J4"/>
      <c r="K4"/>
      <c r="M4"/>
      <c r="N4"/>
      <c r="O4"/>
      <c r="P4"/>
      <c r="S4"/>
      <c r="W4" s="72">
        <v>-15000</v>
      </c>
      <c r="X4" s="72">
        <f t="shared" si="0"/>
        <v>-2.7880675870521024E-2</v>
      </c>
    </row>
    <row r="5" spans="1:24" ht="13.5" thickTop="1">
      <c r="A5" s="17" t="s">
        <v>51</v>
      </c>
      <c r="B5" s="87"/>
      <c r="C5" s="18">
        <v>-9.5</v>
      </c>
      <c r="D5" s="15" t="s">
        <v>52</v>
      </c>
      <c r="E5" s="15"/>
      <c r="G5"/>
      <c r="H5"/>
      <c r="I5"/>
      <c r="J5"/>
      <c r="K5"/>
      <c r="M5"/>
      <c r="N5"/>
      <c r="O5"/>
      <c r="P5"/>
      <c r="S5"/>
      <c r="W5" s="72">
        <v>-12500</v>
      </c>
      <c r="X5" s="72">
        <f t="shared" si="0"/>
        <v>-1.7716957480993813E-2</v>
      </c>
    </row>
    <row r="6" spans="1:24">
      <c r="A6" s="3" t="s">
        <v>3</v>
      </c>
      <c r="B6" s="83"/>
      <c r="C6"/>
      <c r="D6"/>
      <c r="E6"/>
      <c r="G6"/>
      <c r="H6"/>
      <c r="I6"/>
      <c r="J6"/>
      <c r="K6"/>
      <c r="M6"/>
      <c r="N6"/>
      <c r="O6"/>
      <c r="P6"/>
      <c r="S6"/>
      <c r="W6" s="72">
        <v>-10000</v>
      </c>
      <c r="X6" s="72">
        <f t="shared" si="0"/>
        <v>-9.5758668942006828E-3</v>
      </c>
    </row>
    <row r="7" spans="1:24">
      <c r="A7" t="s">
        <v>4</v>
      </c>
      <c r="C7" s="6">
        <v>52859.176099999997</v>
      </c>
      <c r="D7"/>
      <c r="E7"/>
      <c r="G7"/>
      <c r="H7"/>
      <c r="I7"/>
      <c r="J7"/>
      <c r="K7"/>
      <c r="M7"/>
      <c r="N7"/>
      <c r="O7"/>
      <c r="P7"/>
      <c r="S7"/>
      <c r="W7" s="72">
        <v>-7500</v>
      </c>
      <c r="X7" s="72">
        <f t="shared" si="0"/>
        <v>-3.4574041101416222E-3</v>
      </c>
    </row>
    <row r="8" spans="1:24">
      <c r="A8" t="s">
        <v>5</v>
      </c>
      <c r="C8" s="10">
        <v>0.52947520000000003</v>
      </c>
      <c r="D8"/>
      <c r="E8"/>
      <c r="G8"/>
      <c r="H8"/>
      <c r="I8"/>
      <c r="J8"/>
      <c r="K8"/>
      <c r="M8"/>
      <c r="N8"/>
      <c r="O8"/>
      <c r="P8"/>
      <c r="S8"/>
      <c r="W8" s="72">
        <v>-5000</v>
      </c>
      <c r="X8" s="72">
        <f t="shared" si="0"/>
        <v>6.3843087118336909E-4</v>
      </c>
    </row>
    <row r="9" spans="1:24">
      <c r="A9" s="29" t="s">
        <v>56</v>
      </c>
      <c r="B9" s="83">
        <v>78</v>
      </c>
      <c r="C9" s="28" t="str">
        <f>"F"&amp;B9</f>
        <v>F78</v>
      </c>
      <c r="D9" s="13" t="str">
        <f>"G"&amp;B9</f>
        <v>G78</v>
      </c>
      <c r="G9"/>
      <c r="H9"/>
      <c r="I9"/>
      <c r="J9"/>
      <c r="K9"/>
      <c r="M9"/>
      <c r="N9"/>
      <c r="O9"/>
      <c r="P9"/>
      <c r="S9"/>
      <c r="W9" s="72">
        <v>-2500</v>
      </c>
      <c r="X9" s="72">
        <f t="shared" si="0"/>
        <v>2.7116380497742886E-3</v>
      </c>
    </row>
    <row r="10" spans="1:24" ht="13.5" thickBot="1">
      <c r="A10" s="15"/>
      <c r="B10" s="87"/>
      <c r="C10" s="2" t="s">
        <v>20</v>
      </c>
      <c r="D10" s="2" t="s">
        <v>21</v>
      </c>
      <c r="E10" s="15"/>
      <c r="G10"/>
      <c r="H10"/>
      <c r="I10"/>
      <c r="J10"/>
      <c r="K10"/>
      <c r="M10"/>
      <c r="N10"/>
      <c r="O10"/>
      <c r="P10"/>
      <c r="S10"/>
      <c r="W10" s="72">
        <v>0</v>
      </c>
      <c r="X10" s="72">
        <f t="shared" si="0"/>
        <v>2.7622174256311358E-3</v>
      </c>
    </row>
    <row r="11" spans="1:24">
      <c r="A11" s="15" t="s">
        <v>16</v>
      </c>
      <c r="B11" s="87"/>
      <c r="C11" s="27">
        <f ca="1">INTERCEPT(INDIRECT($D$9):G991,INDIRECT($C$9):F991)</f>
        <v>1.3077265499860319E-2</v>
      </c>
      <c r="D11" s="19">
        <f>+E11*F11</f>
        <v>2.7622174256311358E-3</v>
      </c>
      <c r="E11" s="64">
        <v>2.7622174256311358E-3</v>
      </c>
      <c r="F11">
        <v>1</v>
      </c>
      <c r="H11"/>
      <c r="I11"/>
      <c r="J11"/>
      <c r="K11"/>
      <c r="M11"/>
      <c r="N11"/>
      <c r="O11"/>
      <c r="P11"/>
      <c r="S11"/>
      <c r="W11" s="72">
        <v>2500</v>
      </c>
      <c r="X11" s="72">
        <f t="shared" si="0"/>
        <v>7.9016899875391177E-4</v>
      </c>
    </row>
    <row r="12" spans="1:24">
      <c r="A12" s="15" t="s">
        <v>17</v>
      </c>
      <c r="B12" s="87"/>
      <c r="C12" s="27">
        <f ca="1">SLOPE(INDIRECT($D$9):G991,INDIRECT($C$9):F991)</f>
        <v>-2.8893669918970202E-6</v>
      </c>
      <c r="D12" s="19">
        <f>+E12*F12</f>
        <v>-3.8429381020407529E-7</v>
      </c>
      <c r="E12" s="65">
        <v>-3.8429381020407528E-3</v>
      </c>
      <c r="F12" s="66">
        <v>1E-4</v>
      </c>
      <c r="G12"/>
      <c r="H12"/>
      <c r="I12"/>
      <c r="J12"/>
      <c r="K12"/>
      <c r="M12"/>
      <c r="N12"/>
      <c r="O12"/>
      <c r="P12"/>
      <c r="S12"/>
      <c r="W12" s="72">
        <v>5000</v>
      </c>
      <c r="X12" s="72">
        <f t="shared" si="0"/>
        <v>-3.2045072308573832E-3</v>
      </c>
    </row>
    <row r="13" spans="1:24" ht="13.5" thickBot="1">
      <c r="A13" s="15" t="s">
        <v>19</v>
      </c>
      <c r="B13" s="87"/>
      <c r="C13" s="19" t="s">
        <v>14</v>
      </c>
      <c r="D13" s="19">
        <f>+E13*F13</f>
        <v>-1.6181022421872572E-10</v>
      </c>
      <c r="E13" s="67">
        <v>-1.6181022421872571E-2</v>
      </c>
      <c r="F13" s="66">
        <v>1E-8</v>
      </c>
      <c r="G13"/>
      <c r="H13"/>
      <c r="I13"/>
      <c r="J13"/>
      <c r="K13"/>
      <c r="M13"/>
      <c r="N13"/>
      <c r="O13"/>
      <c r="P13"/>
      <c r="S13"/>
      <c r="W13" s="72">
        <v>7500</v>
      </c>
      <c r="X13" s="72">
        <f t="shared" si="0"/>
        <v>-9.2218112632027512E-3</v>
      </c>
    </row>
    <row r="14" spans="1:24">
      <c r="A14" s="29"/>
      <c r="B14" s="87"/>
      <c r="C14" s="28"/>
      <c r="D14" s="13"/>
      <c r="E14">
        <f>SUM(T21:T949)</f>
        <v>2.1885838729063306E-3</v>
      </c>
      <c r="G14"/>
      <c r="H14"/>
      <c r="I14"/>
      <c r="J14"/>
      <c r="K14"/>
      <c r="M14"/>
      <c r="N14"/>
      <c r="O14"/>
      <c r="P14"/>
      <c r="S14"/>
      <c r="W14" s="72">
        <v>10000</v>
      </c>
      <c r="X14" s="72">
        <f t="shared" si="0"/>
        <v>-1.7261743098282187E-2</v>
      </c>
    </row>
    <row r="15" spans="1:24">
      <c r="A15" s="20" t="s">
        <v>18</v>
      </c>
      <c r="B15" s="87"/>
      <c r="C15" s="21">
        <f ca="1">(C7+C11)+(C8+C12)*INT(MAX(F21:F3532))</f>
        <v>59363.756513392007</v>
      </c>
      <c r="D15" s="13">
        <f>+C7+INT(MAX(F21:F1587))*C8+D11+D12*INT(MAX(F21:F4022))+D13*INT(MAX(F21:F4049)^2)</f>
        <v>59363.75255257071</v>
      </c>
      <c r="E15" s="22" t="s">
        <v>60</v>
      </c>
      <c r="F15" s="18">
        <v>1</v>
      </c>
      <c r="G15"/>
      <c r="H15"/>
      <c r="I15"/>
      <c r="J15"/>
      <c r="K15"/>
      <c r="M15"/>
      <c r="N15"/>
      <c r="O15"/>
      <c r="P15"/>
      <c r="S15"/>
      <c r="W15" s="72">
        <v>12500</v>
      </c>
      <c r="X15" s="72">
        <f t="shared" si="0"/>
        <v>-2.7324302736095697E-2</v>
      </c>
    </row>
    <row r="16" spans="1:24">
      <c r="A16" s="24" t="s">
        <v>6</v>
      </c>
      <c r="B16" s="87"/>
      <c r="C16" s="25">
        <f ca="1">+C8+C12</f>
        <v>0.52947231063300815</v>
      </c>
      <c r="D16" s="13">
        <f>+C8+D12+2*D13*MAX(F21:F895)</f>
        <v>0.52947084002898082</v>
      </c>
      <c r="E16" s="22" t="s">
        <v>53</v>
      </c>
      <c r="F16" s="23">
        <f ca="1">NOW()+15018.5+$C$5/24</f>
        <v>59960.70274872685</v>
      </c>
      <c r="G16"/>
      <c r="H16"/>
      <c r="I16"/>
      <c r="J16"/>
      <c r="K16"/>
      <c r="M16"/>
      <c r="N16"/>
      <c r="O16"/>
      <c r="P16"/>
      <c r="S16"/>
      <c r="W16" s="72">
        <v>15000</v>
      </c>
      <c r="X16" s="72">
        <f t="shared" si="0"/>
        <v>-3.9409490176643282E-2</v>
      </c>
    </row>
    <row r="17" spans="1:30" ht="13.5" thickBot="1">
      <c r="A17" s="22" t="s">
        <v>48</v>
      </c>
      <c r="B17" s="87"/>
      <c r="C17" s="15">
        <f>COUNT(C21:C2190)</f>
        <v>74</v>
      </c>
      <c r="E17" s="22" t="s">
        <v>61</v>
      </c>
      <c r="F17" s="23">
        <f ca="1">ROUND(2*(F16-$C$7)/$C$8,0)/2+F15</f>
        <v>13413.5</v>
      </c>
      <c r="G17"/>
      <c r="H17"/>
      <c r="I17"/>
      <c r="J17"/>
      <c r="K17"/>
      <c r="M17"/>
      <c r="N17"/>
      <c r="O17"/>
      <c r="P17"/>
      <c r="S17"/>
      <c r="W17" s="72">
        <v>17500</v>
      </c>
      <c r="X17" s="72">
        <f t="shared" si="0"/>
        <v>-5.3517305419924936E-2</v>
      </c>
    </row>
    <row r="18" spans="1:30" ht="14.25" thickTop="1" thickBot="1">
      <c r="A18" s="3" t="s">
        <v>71</v>
      </c>
      <c r="C18" s="68">
        <f ca="1">+C15</f>
        <v>59363.756513392007</v>
      </c>
      <c r="D18" s="69">
        <f ca="1">C16</f>
        <v>0.52947231063300815</v>
      </c>
      <c r="E18" s="22" t="s">
        <v>54</v>
      </c>
      <c r="F18" s="13">
        <f ca="1">ROUND(2*(F16-$C$15)/$C$16,0)/2+F15</f>
        <v>1128.5</v>
      </c>
      <c r="G18"/>
      <c r="H18"/>
      <c r="I18"/>
      <c r="J18"/>
      <c r="K18"/>
      <c r="M18"/>
      <c r="N18"/>
      <c r="O18"/>
      <c r="P18"/>
      <c r="S18"/>
      <c r="W18" s="72"/>
    </row>
    <row r="19" spans="1:30" ht="13.5" thickBot="1">
      <c r="A19" s="3" t="s">
        <v>72</v>
      </c>
      <c r="C19" s="70">
        <f>+D15</f>
        <v>59363.75255257071</v>
      </c>
      <c r="D19" s="71">
        <f>+D16</f>
        <v>0.52947084002898082</v>
      </c>
      <c r="E19" s="22" t="s">
        <v>55</v>
      </c>
      <c r="F19" s="26">
        <f ca="1">+$C$15+$C$16*F18-15018.5-$C$5/24</f>
        <v>44943.161849274693</v>
      </c>
      <c r="G19"/>
      <c r="H19"/>
      <c r="I19"/>
      <c r="J19"/>
      <c r="K19"/>
      <c r="M19"/>
      <c r="N19"/>
      <c r="O19"/>
      <c r="P19"/>
      <c r="S19"/>
      <c r="W19" s="72"/>
    </row>
    <row r="20" spans="1:30" ht="15" thickBot="1">
      <c r="A20" s="2" t="s">
        <v>7</v>
      </c>
      <c r="B20" s="88" t="s">
        <v>8</v>
      </c>
      <c r="C20" s="2" t="s">
        <v>9</v>
      </c>
      <c r="D20" s="2" t="s">
        <v>13</v>
      </c>
      <c r="E20" s="2" t="s">
        <v>10</v>
      </c>
      <c r="F20" s="2" t="s">
        <v>11</v>
      </c>
      <c r="G20" s="2" t="s">
        <v>12</v>
      </c>
      <c r="H20" s="5" t="s">
        <v>38</v>
      </c>
      <c r="I20" s="5" t="s">
        <v>77</v>
      </c>
      <c r="J20" s="5" t="s">
        <v>62</v>
      </c>
      <c r="K20" s="5" t="s">
        <v>78</v>
      </c>
      <c r="L20" s="81" t="s">
        <v>41</v>
      </c>
      <c r="M20" s="5" t="s">
        <v>42</v>
      </c>
      <c r="N20" s="5" t="s">
        <v>23</v>
      </c>
      <c r="O20" s="73" t="s">
        <v>22</v>
      </c>
      <c r="P20" s="2" t="s">
        <v>15</v>
      </c>
      <c r="Q20" s="75" t="s">
        <v>76</v>
      </c>
      <c r="R20" s="82" t="s">
        <v>73</v>
      </c>
      <c r="S20" s="4" t="s">
        <v>74</v>
      </c>
      <c r="T20" s="74" t="s">
        <v>75</v>
      </c>
    </row>
    <row r="21" spans="1:30" s="31" customFormat="1" ht="12.75" customHeight="1">
      <c r="A21" s="31" t="s">
        <v>37</v>
      </c>
      <c r="B21" s="89" t="s">
        <v>32</v>
      </c>
      <c r="C21" s="33">
        <v>43759.582000000002</v>
      </c>
      <c r="D21" s="34"/>
      <c r="E21" s="35">
        <f>+(C21-C$7)/C$8</f>
        <v>-17186.062916638955</v>
      </c>
      <c r="F21" s="31">
        <f>ROUND(2*E21,0)/2</f>
        <v>-17186</v>
      </c>
      <c r="G21" s="36">
        <f>+C21-(C$7+F21*C$8)</f>
        <v>-3.3312799998384435E-2</v>
      </c>
      <c r="H21" s="36"/>
      <c r="I21" s="36"/>
      <c r="J21" s="36">
        <f>G21</f>
        <v>-3.3312799998384435E-2</v>
      </c>
      <c r="K21" s="36"/>
      <c r="L21" s="78"/>
      <c r="M21" s="36"/>
      <c r="N21" s="36"/>
      <c r="O21" s="76">
        <f>+D$11+D$12*F21+D$13*F21^2</f>
        <v>-3.8425349795889657E-2</v>
      </c>
      <c r="P21" s="37">
        <f>+C21-15018.5</f>
        <v>28741.082000000002</v>
      </c>
      <c r="Q21" s="77"/>
      <c r="R21" s="78">
        <f>(G21-O21)^2</f>
        <v>2.6138165431970693E-5</v>
      </c>
      <c r="S21" s="79">
        <v>1</v>
      </c>
      <c r="T21" s="72">
        <f>+S21*R21</f>
        <v>2.6138165431970693E-5</v>
      </c>
      <c r="AD21" s="39" t="s">
        <v>31</v>
      </c>
    </row>
    <row r="22" spans="1:30" s="31" customFormat="1" ht="12.75" customHeight="1">
      <c r="A22" s="31" t="s">
        <v>37</v>
      </c>
      <c r="B22" s="89" t="s">
        <v>32</v>
      </c>
      <c r="C22" s="33">
        <v>43777.557999999997</v>
      </c>
      <c r="D22" s="34"/>
      <c r="E22" s="35">
        <f>+(C22-C$7)/C$8</f>
        <v>-17152.112318008472</v>
      </c>
      <c r="F22" s="31">
        <f>ROUND(2*E22,0)/2</f>
        <v>-17152</v>
      </c>
      <c r="G22" s="36">
        <f>+C22-(C$7+F22*C$8)</f>
        <v>-5.9469599997100886E-2</v>
      </c>
      <c r="H22" s="36"/>
      <c r="I22" s="36"/>
      <c r="J22" s="36">
        <f>G22</f>
        <v>-5.9469599997100886E-2</v>
      </c>
      <c r="K22" s="36"/>
      <c r="L22" s="78"/>
      <c r="M22" s="36"/>
      <c r="N22" s="36"/>
      <c r="O22" s="76">
        <f>+D$11+D$12*F22+D$13*F22^2</f>
        <v>-3.8249503643143022E-2</v>
      </c>
      <c r="P22" s="37">
        <f>+C22-15018.5</f>
        <v>28759.057999999997</v>
      </c>
      <c r="R22" s="78">
        <f>(G22-O22)^2</f>
        <v>4.5029248927125581E-4</v>
      </c>
      <c r="S22" s="79">
        <v>1</v>
      </c>
      <c r="T22" s="72">
        <f>+S22*R22</f>
        <v>4.5029248927125581E-4</v>
      </c>
      <c r="AD22" s="39" t="s">
        <v>31</v>
      </c>
    </row>
    <row r="23" spans="1:30" s="31" customFormat="1" ht="12.75" customHeight="1">
      <c r="A23" s="31" t="s">
        <v>37</v>
      </c>
      <c r="B23" s="89" t="s">
        <v>32</v>
      </c>
      <c r="C23" s="33">
        <v>44512.51</v>
      </c>
      <c r="D23" s="34"/>
      <c r="E23" s="35">
        <f>+(C23-C$7)/C$8</f>
        <v>-15764.03597373398</v>
      </c>
      <c r="F23" s="31">
        <f>ROUND(2*E23,0)/2</f>
        <v>-15764</v>
      </c>
      <c r="G23" s="36">
        <f>+C23-(C$7+F23*C$8)</f>
        <v>-1.9047199995839037E-2</v>
      </c>
      <c r="H23" s="36"/>
      <c r="I23" s="36"/>
      <c r="J23" s="36">
        <f>G23</f>
        <v>-1.9047199995839037E-2</v>
      </c>
      <c r="K23" s="36"/>
      <c r="L23" s="78"/>
      <c r="M23" s="36"/>
      <c r="N23" s="36"/>
      <c r="O23" s="76">
        <f>+D$11+D$12*F23+D$13*F23^2</f>
        <v>-3.1390213719253872E-2</v>
      </c>
      <c r="P23" s="37">
        <f>+C23-15018.5</f>
        <v>29494.010000000002</v>
      </c>
      <c r="R23" s="78">
        <f>(G23-O23)^2</f>
        <v>1.5234998777640695E-4</v>
      </c>
      <c r="S23" s="79">
        <v>1</v>
      </c>
      <c r="T23" s="72">
        <f>+S23*R23</f>
        <v>1.5234998777640695E-4</v>
      </c>
      <c r="AD23" s="39" t="s">
        <v>31</v>
      </c>
    </row>
    <row r="24" spans="1:30" s="31" customFormat="1" ht="12.75" customHeight="1">
      <c r="A24" s="31" t="s">
        <v>37</v>
      </c>
      <c r="B24" s="89" t="s">
        <v>32</v>
      </c>
      <c r="C24" s="33">
        <v>44733.813000000002</v>
      </c>
      <c r="D24" s="34"/>
      <c r="E24" s="35">
        <f>+(C24-C$7)/C$8</f>
        <v>-15346.069277654542</v>
      </c>
      <c r="F24" s="31">
        <f>ROUND(2*E24,0)/2</f>
        <v>-15346</v>
      </c>
      <c r="G24" s="36">
        <f>+C24-(C$7+F24*C$8)</f>
        <v>-3.6680799996247515E-2</v>
      </c>
      <c r="H24" s="36"/>
      <c r="I24" s="36"/>
      <c r="J24" s="36">
        <f>G24</f>
        <v>-3.6680799996247515E-2</v>
      </c>
      <c r="K24" s="36"/>
      <c r="L24" s="78"/>
      <c r="M24" s="36"/>
      <c r="N24" s="36"/>
      <c r="O24" s="76">
        <f>+D$11+D$12*F24+D$13*F24^2</f>
        <v>-2.9446671612383353E-2</v>
      </c>
      <c r="P24" s="37">
        <f>+C24-15018.5</f>
        <v>29715.313000000002</v>
      </c>
      <c r="R24" s="78">
        <f>(G24-O24)^2</f>
        <v>5.2332613474229112E-5</v>
      </c>
      <c r="S24" s="79">
        <v>1</v>
      </c>
      <c r="T24" s="72">
        <f>+S24*R24</f>
        <v>5.2332613474229112E-5</v>
      </c>
      <c r="AD24" s="39" t="s">
        <v>31</v>
      </c>
    </row>
    <row r="25" spans="1:30" s="31" customFormat="1" ht="12.75" customHeight="1">
      <c r="A25" s="42" t="s">
        <v>37</v>
      </c>
      <c r="B25" s="89" t="s">
        <v>32</v>
      </c>
      <c r="C25" s="44">
        <v>45161.656999999999</v>
      </c>
      <c r="D25" s="53"/>
      <c r="E25" s="35">
        <f>+(C25-C$7)/C$8</f>
        <v>-14538.016322577521</v>
      </c>
      <c r="F25" s="31">
        <f>ROUND(2*E25,0)/2</f>
        <v>-14538</v>
      </c>
      <c r="G25" s="36">
        <f>+C25-(C$7+F25*C$8)</f>
        <v>-8.6423999964608811E-3</v>
      </c>
      <c r="H25" s="36"/>
      <c r="I25" s="36"/>
      <c r="J25" s="36">
        <f>G25</f>
        <v>-8.6423999964608811E-3</v>
      </c>
      <c r="K25" s="36"/>
      <c r="L25" s="78"/>
      <c r="M25" s="36"/>
      <c r="N25" s="36"/>
      <c r="O25" s="76">
        <f>+D$11+D$12*F25+D$13*F25^2</f>
        <v>-2.5850067324661913E-2</v>
      </c>
      <c r="P25" s="37">
        <f>+C25-15018.5</f>
        <v>30143.156999999999</v>
      </c>
      <c r="R25" s="78">
        <f>(G25-O25)^2</f>
        <v>2.9610381487803726E-4</v>
      </c>
      <c r="S25" s="79">
        <v>1</v>
      </c>
      <c r="T25" s="72">
        <f>+S25*R25</f>
        <v>2.9610381487803726E-4</v>
      </c>
      <c r="AD25" s="39" t="s">
        <v>31</v>
      </c>
    </row>
    <row r="26" spans="1:30" s="31" customFormat="1" ht="12.75" customHeight="1">
      <c r="A26" s="42" t="s">
        <v>37</v>
      </c>
      <c r="B26" s="89" t="s">
        <v>32</v>
      </c>
      <c r="C26" s="44">
        <v>46590.7</v>
      </c>
      <c r="D26" s="53"/>
      <c r="E26" s="35">
        <f>+(C26-C$7)/C$8</f>
        <v>-11839.036275920003</v>
      </c>
      <c r="F26" s="31">
        <f>ROUND(2*E26,0)/2</f>
        <v>-11839</v>
      </c>
      <c r="G26" s="36">
        <f>+C26-(C$7+F26*C$8)</f>
        <v>-1.9207199999073055E-2</v>
      </c>
      <c r="H26" s="36"/>
      <c r="I26" s="36"/>
      <c r="J26" s="36">
        <f>G26</f>
        <v>-1.9207199999073055E-2</v>
      </c>
      <c r="K26" s="36"/>
      <c r="L26" s="78"/>
      <c r="M26" s="36"/>
      <c r="N26" s="36"/>
      <c r="O26" s="76">
        <f>+D$11+D$12*F26+D$13*F26^2</f>
        <v>-1.5367760019300137E-2</v>
      </c>
      <c r="P26" s="37">
        <f>+C26-15018.5</f>
        <v>31572.199999999997</v>
      </c>
      <c r="R26" s="78">
        <f>(G26-O26)^2</f>
        <v>1.474129935827866E-5</v>
      </c>
      <c r="S26" s="79">
        <v>1</v>
      </c>
      <c r="T26" s="72">
        <f>+S26*R26</f>
        <v>1.474129935827866E-5</v>
      </c>
      <c r="AD26" s="39" t="s">
        <v>31</v>
      </c>
    </row>
    <row r="27" spans="1:30" s="31" customFormat="1" ht="12.75" customHeight="1">
      <c r="A27" s="42" t="s">
        <v>37</v>
      </c>
      <c r="B27" s="89" t="s">
        <v>32</v>
      </c>
      <c r="C27" s="44">
        <v>46669.597999999998</v>
      </c>
      <c r="D27" s="53"/>
      <c r="E27" s="35">
        <f>+(C27-C$7)/C$8</f>
        <v>-11690.024575277555</v>
      </c>
      <c r="F27" s="31">
        <f>ROUND(2*E27,0)/2</f>
        <v>-11690</v>
      </c>
      <c r="G27" s="36">
        <f>+C27-(C$7+F27*C$8)</f>
        <v>-1.3011999995796941E-2</v>
      </c>
      <c r="H27" s="36"/>
      <c r="I27" s="36"/>
      <c r="J27" s="36">
        <f>G27</f>
        <v>-1.3011999995796941E-2</v>
      </c>
      <c r="K27" s="36"/>
      <c r="L27" s="78"/>
      <c r="M27" s="36"/>
      <c r="N27" s="36"/>
      <c r="O27" s="76">
        <f>+D$11+D$12*F27+D$13*F27^2</f>
        <v>-1.4857742114939827E-2</v>
      </c>
      <c r="P27" s="37">
        <f>+C27-15018.5</f>
        <v>31651.097999999998</v>
      </c>
      <c r="R27" s="78">
        <f>(G27-O27)^2</f>
        <v>3.4067639703780703E-6</v>
      </c>
      <c r="S27" s="79">
        <v>1</v>
      </c>
      <c r="T27" s="72">
        <f>+S27*R27</f>
        <v>3.4067639703780703E-6</v>
      </c>
      <c r="AD27" s="39" t="s">
        <v>31</v>
      </c>
    </row>
    <row r="28" spans="1:30" s="31" customFormat="1" ht="12.75" customHeight="1">
      <c r="A28" s="44" t="s">
        <v>37</v>
      </c>
      <c r="B28" s="90" t="s">
        <v>32</v>
      </c>
      <c r="C28" s="44">
        <v>46669.597999999998</v>
      </c>
      <c r="D28" s="44" t="s">
        <v>38</v>
      </c>
      <c r="E28" s="35">
        <f>+(C28-C$7)/C$8</f>
        <v>-11690.024575277555</v>
      </c>
      <c r="F28" s="31">
        <f>ROUND(2*E28,0)/2</f>
        <v>-11690</v>
      </c>
      <c r="G28" s="36">
        <f>+C28-(C$7+F28*C$8)</f>
        <v>-1.3011999995796941E-2</v>
      </c>
      <c r="H28" s="36"/>
      <c r="I28" s="36"/>
      <c r="J28" s="36">
        <f>G28</f>
        <v>-1.3011999995796941E-2</v>
      </c>
      <c r="K28" s="36"/>
      <c r="L28" s="78"/>
      <c r="M28" s="36"/>
      <c r="N28" s="36">
        <f ca="1">+C$11+C$12*F28</f>
        <v>4.6853965635136482E-2</v>
      </c>
      <c r="O28" s="76">
        <f>+D$11+D$12*F28+D$13*F28^2</f>
        <v>-1.4857742114939827E-2</v>
      </c>
      <c r="P28" s="37">
        <f>+C28-15018.5</f>
        <v>31651.097999999998</v>
      </c>
      <c r="R28" s="78">
        <f>(G28-O28)^2</f>
        <v>3.4067639703780703E-6</v>
      </c>
      <c r="S28" s="79">
        <v>1</v>
      </c>
      <c r="T28" s="72">
        <f>+S28*R28</f>
        <v>3.4067639703780703E-6</v>
      </c>
    </row>
    <row r="29" spans="1:30" s="31" customFormat="1" ht="12.75" customHeight="1">
      <c r="A29" s="42" t="s">
        <v>37</v>
      </c>
      <c r="B29" s="89" t="s">
        <v>32</v>
      </c>
      <c r="C29" s="44">
        <v>46757.468000000001</v>
      </c>
      <c r="D29" s="53"/>
      <c r="E29" s="35">
        <f>+(C29-C$7)/C$8</f>
        <v>-11524.067793921218</v>
      </c>
      <c r="F29" s="31">
        <f>ROUND(2*E29,0)/2</f>
        <v>-11524</v>
      </c>
      <c r="G29" s="36">
        <f>+C29-(C$7+F29*C$8)</f>
        <v>-3.5895199995138682E-2</v>
      </c>
      <c r="H29" s="36"/>
      <c r="I29" s="36"/>
      <c r="J29" s="36">
        <f>G29</f>
        <v>-3.5895199995138682E-2</v>
      </c>
      <c r="K29" s="36"/>
      <c r="L29" s="78"/>
      <c r="M29" s="36"/>
      <c r="N29" s="36"/>
      <c r="O29" s="76">
        <f>+D$11+D$12*F29+D$13*F29^2</f>
        <v>-1.4297995304961465E-2</v>
      </c>
      <c r="P29" s="37">
        <f>+C29-15018.5</f>
        <v>31738.968000000001</v>
      </c>
      <c r="R29" s="78">
        <f>(G29-O29)^2</f>
        <v>4.6643925042941275E-4</v>
      </c>
      <c r="S29" s="79">
        <v>1</v>
      </c>
      <c r="T29" s="72">
        <f>+S29*R29</f>
        <v>4.6643925042941275E-4</v>
      </c>
      <c r="AD29" s="39" t="s">
        <v>31</v>
      </c>
    </row>
    <row r="30" spans="1:30" s="31" customFormat="1" ht="12.75" customHeight="1">
      <c r="A30" s="42" t="s">
        <v>37</v>
      </c>
      <c r="B30" s="89" t="s">
        <v>32</v>
      </c>
      <c r="C30" s="44">
        <v>46879.815000000002</v>
      </c>
      <c r="D30" s="53"/>
      <c r="E30" s="35">
        <f>+(C30-C$7)/C$8</f>
        <v>-11292.995592616981</v>
      </c>
      <c r="F30" s="31">
        <f>ROUND(2*E30,0)/2</f>
        <v>-11293</v>
      </c>
      <c r="G30" s="36">
        <f>+C30-(C$7+F30*C$8)</f>
        <v>2.3336000085691921E-3</v>
      </c>
      <c r="H30" s="36"/>
      <c r="I30" s="36"/>
      <c r="J30" s="36">
        <f>G30</f>
        <v>2.3336000085691921E-3</v>
      </c>
      <c r="K30" s="36"/>
      <c r="L30" s="78"/>
      <c r="M30" s="36"/>
      <c r="N30" s="36"/>
      <c r="O30" s="76">
        <f>+D$11+D$12*F30+D$13*F30^2</f>
        <v>-1.3533909657452912E-2</v>
      </c>
      <c r="P30" s="37">
        <f>+C30-15018.5</f>
        <v>31861.315000000002</v>
      </c>
      <c r="R30" s="78">
        <f>(G30-O30)^2</f>
        <v>2.5177786300130492E-4</v>
      </c>
      <c r="S30" s="79">
        <v>1</v>
      </c>
      <c r="T30" s="72">
        <f>+S30*R30</f>
        <v>2.5177786300130492E-4</v>
      </c>
      <c r="AD30" s="39" t="s">
        <v>31</v>
      </c>
    </row>
    <row r="31" spans="1:30" s="31" customFormat="1" ht="12.75" customHeight="1">
      <c r="A31" s="42" t="s">
        <v>37</v>
      </c>
      <c r="B31" s="89" t="s">
        <v>32</v>
      </c>
      <c r="C31" s="44">
        <v>47466.464</v>
      </c>
      <c r="D31" s="53"/>
      <c r="E31" s="35">
        <f>+(C31-C$7)/C$8</f>
        <v>-10185.013575706656</v>
      </c>
      <c r="F31" s="31">
        <f>ROUND(2*E31,0)/2</f>
        <v>-10185</v>
      </c>
      <c r="G31" s="36">
        <f>+C31-(C$7+F31*C$8)</f>
        <v>-7.1879999959492125E-3</v>
      </c>
      <c r="H31" s="36"/>
      <c r="I31" s="36"/>
      <c r="J31" s="36">
        <f>G31</f>
        <v>-7.1879999959492125E-3</v>
      </c>
      <c r="K31" s="36"/>
      <c r="L31" s="78"/>
      <c r="M31" s="36"/>
      <c r="N31" s="36"/>
      <c r="O31" s="76">
        <f>+D$11+D$12*F31+D$13*F31^2</f>
        <v>-1.0109008323846102E-2</v>
      </c>
      <c r="P31" s="37">
        <f>+C31-15018.5</f>
        <v>32447.964</v>
      </c>
      <c r="R31" s="78">
        <f>(G31-O31)^2</f>
        <v>8.5322896516429813E-6</v>
      </c>
      <c r="S31" s="79">
        <v>1</v>
      </c>
      <c r="T31" s="72">
        <f>+S31*R31</f>
        <v>8.5322896516429813E-6</v>
      </c>
      <c r="AD31" s="39" t="s">
        <v>31</v>
      </c>
    </row>
    <row r="32" spans="1:30" s="31" customFormat="1" ht="12.75" customHeight="1">
      <c r="A32" s="42" t="s">
        <v>37</v>
      </c>
      <c r="B32" s="89" t="s">
        <v>34</v>
      </c>
      <c r="C32" s="44">
        <v>49637.5821</v>
      </c>
      <c r="D32" s="44">
        <v>8.9999999999999998E-4</v>
      </c>
      <c r="E32" s="35">
        <f>+(C32-C$7)/C$8</f>
        <v>-6084.5040523144371</v>
      </c>
      <c r="F32" s="31">
        <f>ROUND(2*E32,0)/2</f>
        <v>-6084.5</v>
      </c>
      <c r="G32" s="36">
        <f>+C32-(C$7+F32*C$8)</f>
        <v>-2.1455999958561733E-3</v>
      </c>
      <c r="H32" s="36"/>
      <c r="I32" s="36"/>
      <c r="J32" s="36">
        <f>G32</f>
        <v>-2.1455999958561733E-3</v>
      </c>
      <c r="K32" s="36"/>
      <c r="L32" s="78"/>
      <c r="M32" s="36"/>
      <c r="N32" s="36">
        <f ca="1">+C$11+C$12*F32</f>
        <v>3.0657618962057737E-2</v>
      </c>
      <c r="O32" s="76">
        <f>+D$11+D$12*F32+D$13*F32^2</f>
        <v>-8.899458908675599E-4</v>
      </c>
      <c r="P32" s="37">
        <f>+C32-15018.5</f>
        <v>34619.0821</v>
      </c>
      <c r="R32" s="78">
        <f>(G32-O32)^2</f>
        <v>1.5766672313747559E-6</v>
      </c>
      <c r="S32" s="79">
        <v>1</v>
      </c>
      <c r="T32" s="72">
        <f>+S32*R32</f>
        <v>1.5766672313747559E-6</v>
      </c>
      <c r="AD32" s="39" t="s">
        <v>33</v>
      </c>
    </row>
    <row r="33" spans="1:30" s="31" customFormat="1" ht="12.75" customHeight="1">
      <c r="A33" s="44" t="s">
        <v>37</v>
      </c>
      <c r="B33" s="90" t="s">
        <v>34</v>
      </c>
      <c r="C33" s="44">
        <v>49637.5821</v>
      </c>
      <c r="D33" s="44" t="s">
        <v>62</v>
      </c>
      <c r="E33" s="35">
        <f>+(C33-C$7)/C$8</f>
        <v>-6084.5040523144371</v>
      </c>
      <c r="F33" s="31">
        <f>ROUND(2*E33,0)/2</f>
        <v>-6084.5</v>
      </c>
      <c r="G33" s="36">
        <f>+C33-(C$7+F33*C$8)</f>
        <v>-2.1455999958561733E-3</v>
      </c>
      <c r="H33" s="36"/>
      <c r="I33" s="36"/>
      <c r="J33" s="36">
        <f>G33</f>
        <v>-2.1455999958561733E-3</v>
      </c>
      <c r="K33" s="36"/>
      <c r="L33" s="78"/>
      <c r="M33" s="36"/>
      <c r="N33" s="36">
        <f ca="1">+C$11+C$12*F33</f>
        <v>3.0657618962057737E-2</v>
      </c>
      <c r="O33" s="76">
        <f>+D$11+D$12*F33+D$13*F33^2</f>
        <v>-8.899458908675599E-4</v>
      </c>
      <c r="P33" s="37">
        <f>+C33-15018.5</f>
        <v>34619.0821</v>
      </c>
      <c r="R33" s="78">
        <f>(G33-O33)^2</f>
        <v>1.5766672313747559E-6</v>
      </c>
      <c r="S33" s="79">
        <v>1</v>
      </c>
      <c r="T33" s="72">
        <f>+S33*R33</f>
        <v>1.5766672313747559E-6</v>
      </c>
    </row>
    <row r="34" spans="1:30" s="31" customFormat="1" ht="12.75" customHeight="1">
      <c r="A34" s="42" t="s">
        <v>37</v>
      </c>
      <c r="B34" s="89" t="s">
        <v>34</v>
      </c>
      <c r="C34" s="44">
        <v>49917.676899999999</v>
      </c>
      <c r="D34" s="55">
        <v>1E-4</v>
      </c>
      <c r="E34" s="35">
        <f>+(C34-C$7)/C$8</f>
        <v>-5555.4994832619132</v>
      </c>
      <c r="F34" s="31">
        <f>ROUND(2*E34,0)/2</f>
        <v>-5555.5</v>
      </c>
      <c r="G34" s="36">
        <f>+C34-(C$7+F34*C$8)</f>
        <v>2.7360000240150839E-4</v>
      </c>
      <c r="H34" s="36"/>
      <c r="I34" s="36"/>
      <c r="J34" s="36">
        <f>G34</f>
        <v>2.7360000240150839E-4</v>
      </c>
      <c r="K34" s="36"/>
      <c r="L34" s="78"/>
      <c r="M34" s="36"/>
      <c r="N34" s="36">
        <f ca="1">+C$11+C$12*F34</f>
        <v>2.9129143823344215E-2</v>
      </c>
      <c r="O34" s="76">
        <f>+D$11+D$12*F34+D$13*F34^2</f>
        <v>-9.6881152225259358E-5</v>
      </c>
      <c r="P34" s="37">
        <f>+C34-15018.5</f>
        <v>34899.176899999999</v>
      </c>
      <c r="R34" s="78">
        <f>(G34-O34)^2</f>
        <v>1.3725628593358298E-7</v>
      </c>
      <c r="S34" s="79">
        <v>1</v>
      </c>
      <c r="T34" s="72">
        <f>+S34*R34</f>
        <v>1.3725628593358298E-7</v>
      </c>
      <c r="AD34" s="39" t="s">
        <v>35</v>
      </c>
    </row>
    <row r="35" spans="1:30" s="31" customFormat="1" ht="12.75" customHeight="1">
      <c r="A35" s="42" t="s">
        <v>37</v>
      </c>
      <c r="B35" s="89" t="s">
        <v>32</v>
      </c>
      <c r="C35" s="44">
        <v>49922.707300000002</v>
      </c>
      <c r="D35" s="55">
        <v>2.0000000000000001E-4</v>
      </c>
      <c r="E35" s="35">
        <f>+(C35-C$7)/C$8</f>
        <v>-5545.9987549936141</v>
      </c>
      <c r="F35" s="31">
        <f>ROUND(2*E35,0)/2</f>
        <v>-5546</v>
      </c>
      <c r="G35" s="36">
        <f>+C35-(C$7+F35*C$8)</f>
        <v>6.5920000633923337E-4</v>
      </c>
      <c r="H35" s="36"/>
      <c r="I35" s="36"/>
      <c r="J35" s="36">
        <f>G35</f>
        <v>6.5920000633923337E-4</v>
      </c>
      <c r="K35" s="36"/>
      <c r="L35" s="78"/>
      <c r="M35" s="36"/>
      <c r="N35" s="36">
        <f ca="1">+C$11+C$12*F35</f>
        <v>2.9101694836921196E-2</v>
      </c>
      <c r="O35" s="76">
        <f>+D$11+D$12*F35+D$13*F35^2</f>
        <v>-8.34667494826382E-5</v>
      </c>
      <c r="P35" s="37">
        <f>+C35-15018.5</f>
        <v>34904.207300000002</v>
      </c>
      <c r="R35" s="78">
        <f>(G35-O35)^2</f>
        <v>5.5155391020298343E-7</v>
      </c>
      <c r="S35" s="79">
        <v>1</v>
      </c>
      <c r="T35" s="72">
        <f>+S35*R35</f>
        <v>5.5155391020298343E-7</v>
      </c>
      <c r="AD35" s="39" t="s">
        <v>36</v>
      </c>
    </row>
    <row r="36" spans="1:30" s="31" customFormat="1" ht="12.75" customHeight="1">
      <c r="A36" s="42" t="s">
        <v>37</v>
      </c>
      <c r="B36" s="89" t="s">
        <v>34</v>
      </c>
      <c r="C36" s="44">
        <v>49927.738299999997</v>
      </c>
      <c r="D36" s="55">
        <v>5.9999999999999995E-4</v>
      </c>
      <c r="E36" s="35">
        <f>+(C36-C$7)/C$8</f>
        <v>-5536.4968935277793</v>
      </c>
      <c r="F36" s="31">
        <f>ROUND(2*E36,0)/2</f>
        <v>-5536.5</v>
      </c>
      <c r="G36" s="36">
        <f>+C36-(C$7+F36*C$8)</f>
        <v>1.6448000023956411E-3</v>
      </c>
      <c r="H36" s="36"/>
      <c r="I36" s="36"/>
      <c r="J36" s="36">
        <f>G36</f>
        <v>1.6448000023956411E-3</v>
      </c>
      <c r="K36" s="36"/>
      <c r="L36" s="78"/>
      <c r="M36" s="36"/>
      <c r="N36" s="36">
        <f ca="1">+C$11+C$12*F36</f>
        <v>2.907424585049817E-2</v>
      </c>
      <c r="O36" s="76">
        <f>+D$11+D$12*F36+D$13*F36^2</f>
        <v>-7.008155348548796E-5</v>
      </c>
      <c r="P36" s="37">
        <f>+C36-15018.5</f>
        <v>34909.238299999997</v>
      </c>
      <c r="R36" s="78">
        <f>(G36-O36)^2</f>
        <v>2.9408187507012818E-6</v>
      </c>
      <c r="S36" s="79">
        <v>1</v>
      </c>
      <c r="T36" s="72">
        <f>+S36*R36</f>
        <v>2.9408187507012818E-6</v>
      </c>
      <c r="AD36" s="39" t="s">
        <v>36</v>
      </c>
    </row>
    <row r="37" spans="1:30" s="31" customFormat="1" ht="12.75" customHeight="1">
      <c r="A37" s="42" t="s">
        <v>37</v>
      </c>
      <c r="B37" s="89" t="s">
        <v>32</v>
      </c>
      <c r="C37" s="44">
        <v>49983.597900000001</v>
      </c>
      <c r="D37" s="55">
        <v>2.0000000000000001E-4</v>
      </c>
      <c r="E37" s="35">
        <f>+(C37-C$7)/C$8</f>
        <v>-5430.9969569868354</v>
      </c>
      <c r="F37" s="31">
        <f>ROUND(2*E37,0)/2</f>
        <v>-5431</v>
      </c>
      <c r="G37" s="36">
        <f>+C37-(C$7+F37*C$8)</f>
        <v>1.6112000012071803E-3</v>
      </c>
      <c r="H37" s="36"/>
      <c r="I37" s="36"/>
      <c r="J37" s="36">
        <f>G37</f>
        <v>1.6112000012071803E-3</v>
      </c>
      <c r="K37" s="36"/>
      <c r="L37" s="78"/>
      <c r="M37" s="36"/>
      <c r="N37" s="36">
        <f ca="1">+C$11+C$12*F37</f>
        <v>2.8769417632853039E-2</v>
      </c>
      <c r="O37" s="76">
        <f>+D$11+D$12*F37+D$13*F37^2</f>
        <v>7.6601407937523097E-5</v>
      </c>
      <c r="P37" s="37">
        <f>+C37-15018.5</f>
        <v>34965.097900000001</v>
      </c>
      <c r="R37" s="78">
        <f>(G37-O37)^2</f>
        <v>2.3549928424652108E-6</v>
      </c>
      <c r="S37" s="79">
        <v>1</v>
      </c>
      <c r="T37" s="72">
        <f>+S37*R37</f>
        <v>2.3549928424652108E-6</v>
      </c>
      <c r="AD37" s="39" t="s">
        <v>35</v>
      </c>
    </row>
    <row r="38" spans="1:30" s="31" customFormat="1" ht="12.75" customHeight="1">
      <c r="A38" s="42" t="s">
        <v>37</v>
      </c>
      <c r="B38" s="89" t="s">
        <v>32</v>
      </c>
      <c r="C38" s="44">
        <v>50001.597900000001</v>
      </c>
      <c r="D38" s="44">
        <v>2.9999999999999997E-4</v>
      </c>
      <c r="E38" s="35">
        <f>+(C38-C$7)/C$8</f>
        <v>-5397.0010304542993</v>
      </c>
      <c r="F38" s="31">
        <f>ROUND(2*E38,0)/2</f>
        <v>-5397</v>
      </c>
      <c r="G38" s="36">
        <f>+C38-(C$7+F38*C$8)</f>
        <v>-5.45599999895785E-4</v>
      </c>
      <c r="H38" s="36"/>
      <c r="I38" s="36"/>
      <c r="J38" s="36">
        <f>G38</f>
        <v>-5.45599999895785E-4</v>
      </c>
      <c r="K38" s="36"/>
      <c r="L38" s="78"/>
      <c r="M38" s="36"/>
      <c r="N38" s="36">
        <f ca="1">+C$11+C$12*F38</f>
        <v>2.8671179155128537E-2</v>
      </c>
      <c r="O38" s="76">
        <f>+D$11+D$12*F38+D$13*F38^2</f>
        <v>1.2310617605715713E-4</v>
      </c>
      <c r="P38" s="37">
        <f>+C38-15018.5</f>
        <v>34983.097900000001</v>
      </c>
      <c r="R38" s="78">
        <f>(G38-O38)^2</f>
        <v>4.471679497576072E-7</v>
      </c>
      <c r="S38" s="79">
        <v>1</v>
      </c>
      <c r="T38" s="72">
        <f>+S38*R38</f>
        <v>4.471679497576072E-7</v>
      </c>
      <c r="AD38" s="39" t="s">
        <v>36</v>
      </c>
    </row>
    <row r="39" spans="1:30" s="31" customFormat="1" ht="12.75" customHeight="1">
      <c r="A39" s="42" t="s">
        <v>30</v>
      </c>
      <c r="B39" s="91"/>
      <c r="C39" s="57">
        <v>50251.508800000003</v>
      </c>
      <c r="D39" s="57">
        <v>2.9999999999999997E-4</v>
      </c>
      <c r="E39" s="35">
        <f>+(C39-C$7)/C$8</f>
        <v>-4925.0036640054032</v>
      </c>
      <c r="F39" s="31">
        <f>ROUND(2*E39,0)/2</f>
        <v>-4925</v>
      </c>
      <c r="G39" s="36">
        <f>+C39-(C$7+F39*C$8)</f>
        <v>-1.9399999946472235E-3</v>
      </c>
      <c r="H39" s="40"/>
      <c r="I39" s="40"/>
      <c r="J39" s="36">
        <f>G39</f>
        <v>-1.9399999946472235E-3</v>
      </c>
      <c r="K39" s="40"/>
      <c r="L39" s="78"/>
      <c r="M39" s="40"/>
      <c r="N39" s="36">
        <f ca="1">+C$11+C$12*F39</f>
        <v>2.7307397934953143E-2</v>
      </c>
      <c r="O39" s="76">
        <f>+D$11+D$12*F39+D$13*F39^2</f>
        <v>7.3005632107087798E-4</v>
      </c>
      <c r="P39" s="37">
        <f>+C39-15018.5</f>
        <v>35233.008800000003</v>
      </c>
      <c r="R39" s="78">
        <f>(G39-O39)^2</f>
        <v>7.1292007291061221E-6</v>
      </c>
      <c r="S39" s="79">
        <v>1</v>
      </c>
      <c r="T39" s="72">
        <f>+S39*R39</f>
        <v>7.1292007291061221E-6</v>
      </c>
    </row>
    <row r="40" spans="1:30" s="31" customFormat="1" ht="12.75" customHeight="1">
      <c r="A40" s="42" t="s">
        <v>30</v>
      </c>
      <c r="B40" s="91"/>
      <c r="C40" s="57">
        <v>50251.508999999998</v>
      </c>
      <c r="D40" s="57">
        <v>4.0000000000000002E-4</v>
      </c>
      <c r="E40" s="35">
        <f>+(C40-C$7)/C$8</f>
        <v>-4925.0032862728958</v>
      </c>
      <c r="F40" s="31">
        <f>ROUND(2*E40,0)/2</f>
        <v>-4925</v>
      </c>
      <c r="G40" s="36">
        <f>+C40-(C$7+F40*C$8)</f>
        <v>-1.7399999996996485E-3</v>
      </c>
      <c r="H40" s="40"/>
      <c r="I40" s="40"/>
      <c r="J40" s="36">
        <f>G40</f>
        <v>-1.7399999996996485E-3</v>
      </c>
      <c r="K40" s="40"/>
      <c r="L40" s="78"/>
      <c r="M40" s="40"/>
      <c r="N40" s="36">
        <f ca="1">+C$11+C$12*F40</f>
        <v>2.7307397934953143E-2</v>
      </c>
      <c r="O40" s="76">
        <f>+D$11+D$12*F40+D$13*F40^2</f>
        <v>7.3005632107087798E-4</v>
      </c>
      <c r="P40" s="37">
        <f>+C40-15018.5</f>
        <v>35233.008999999998</v>
      </c>
      <c r="R40" s="78">
        <f>(G40-O40)^2</f>
        <v>6.1011782277784301E-6</v>
      </c>
      <c r="S40" s="79">
        <v>1</v>
      </c>
      <c r="T40" s="72">
        <f>+S40*R40</f>
        <v>6.1011782277784301E-6</v>
      </c>
    </row>
    <row r="41" spans="1:30" s="31" customFormat="1" ht="12.75" customHeight="1">
      <c r="A41" s="42" t="s">
        <v>30</v>
      </c>
      <c r="B41" s="91"/>
      <c r="C41" s="57">
        <v>50291.489099999999</v>
      </c>
      <c r="D41" s="57">
        <v>1.4E-3</v>
      </c>
      <c r="E41" s="35">
        <f>+(C41-C$7)/C$8</f>
        <v>-4849.4943672527024</v>
      </c>
      <c r="F41" s="31">
        <f>ROUND(2*E41,0)/2</f>
        <v>-4849.5</v>
      </c>
      <c r="G41" s="36">
        <f>+C41-(C$7+F41*C$8)</f>
        <v>2.982400001201313E-3</v>
      </c>
      <c r="H41" s="40"/>
      <c r="I41" s="40"/>
      <c r="J41" s="36">
        <f>G41</f>
        <v>2.982400001201313E-3</v>
      </c>
      <c r="K41" s="40"/>
      <c r="L41" s="78"/>
      <c r="M41" s="40"/>
      <c r="N41" s="36">
        <f ca="1">+C$11+C$12*F41</f>
        <v>2.7089250727064917E-2</v>
      </c>
      <c r="O41" s="76">
        <f>+D$11+D$12*F41+D$13*F41^2</f>
        <v>8.2045399816572766E-4</v>
      </c>
      <c r="P41" s="37">
        <f>+C41-15018.5</f>
        <v>35272.989099999999</v>
      </c>
      <c r="R41" s="78">
        <f>(G41-O41)^2</f>
        <v>4.6740105200415433E-6</v>
      </c>
      <c r="S41" s="79">
        <v>1</v>
      </c>
      <c r="T41" s="72">
        <f>+S41*R41</f>
        <v>4.6740105200415433E-6</v>
      </c>
    </row>
    <row r="42" spans="1:30" s="31" customFormat="1" ht="12.75" customHeight="1">
      <c r="A42" s="42" t="s">
        <v>30</v>
      </c>
      <c r="B42" s="91"/>
      <c r="C42" s="57">
        <v>50291.492400000003</v>
      </c>
      <c r="D42" s="57">
        <v>1.1000000000000001E-3</v>
      </c>
      <c r="E42" s="35">
        <f>+(C42-C$7)/C$8</f>
        <v>-4849.4881346661641</v>
      </c>
      <c r="F42" s="31">
        <f>ROUND(2*E42,0)/2</f>
        <v>-4849.5</v>
      </c>
      <c r="G42" s="36">
        <f>+C42-(C$7+F42*C$8)</f>
        <v>6.2824000051477924E-3</v>
      </c>
      <c r="H42" s="40"/>
      <c r="I42" s="40"/>
      <c r="J42" s="36">
        <f>G42</f>
        <v>6.2824000051477924E-3</v>
      </c>
      <c r="K42" s="40"/>
      <c r="L42" s="78"/>
      <c r="M42" s="40"/>
      <c r="N42" s="36">
        <f ca="1">+C$11+C$12*F42</f>
        <v>2.7089250727064917E-2</v>
      </c>
      <c r="O42" s="76">
        <f>+D$11+D$12*F42+D$13*F42^2</f>
        <v>8.2045399816572766E-4</v>
      </c>
      <c r="P42" s="37">
        <f>+C42-15018.5</f>
        <v>35272.992400000003</v>
      </c>
      <c r="R42" s="78">
        <f>(G42-O42)^2</f>
        <v>2.9832854183187322E-5</v>
      </c>
      <c r="S42" s="79">
        <v>1</v>
      </c>
      <c r="T42" s="72">
        <f>+S42*R42</f>
        <v>2.9832854183187322E-5</v>
      </c>
    </row>
    <row r="43" spans="1:30" s="31" customFormat="1" ht="12.75" customHeight="1">
      <c r="A43" s="42" t="s">
        <v>25</v>
      </c>
      <c r="B43" s="89"/>
      <c r="C43" s="53">
        <v>50573.429799999998</v>
      </c>
      <c r="D43" s="53">
        <v>8.9999999999999998E-4</v>
      </c>
      <c r="E43" s="35">
        <f>+(C43-C$7)/C$8</f>
        <v>-4317.003515934266</v>
      </c>
      <c r="F43" s="31">
        <f>ROUND(2*E43,0)/2</f>
        <v>-4317</v>
      </c>
      <c r="G43" s="36">
        <f>+C43-(C$7+F43*C$8)</f>
        <v>-1.8616000015754253E-3</v>
      </c>
      <c r="H43" s="36"/>
      <c r="I43" s="36"/>
      <c r="J43" s="36">
        <f>G43</f>
        <v>-1.8616000015754253E-3</v>
      </c>
      <c r="K43" s="36"/>
      <c r="L43" s="78"/>
      <c r="M43" s="36"/>
      <c r="N43" s="36">
        <f ca="1">+C$11+C$12*F43</f>
        <v>2.5550662803879756E-2</v>
      </c>
      <c r="O43" s="76">
        <f>+D$11+D$12*F43+D$13*F43^2</f>
        <v>1.4056393405423137E-3</v>
      </c>
      <c r="P43" s="37">
        <f>+C43-15018.5</f>
        <v>35554.929799999998</v>
      </c>
      <c r="R43" s="78">
        <f>(G43-O43)^2</f>
        <v>1.0674852918681955E-5</v>
      </c>
      <c r="S43" s="79">
        <v>1</v>
      </c>
      <c r="T43" s="72">
        <f>+S43*R43</f>
        <v>1.0674852918681955E-5</v>
      </c>
    </row>
    <row r="44" spans="1:30" s="31" customFormat="1" ht="12.75" customHeight="1">
      <c r="A44" s="42" t="s">
        <v>40</v>
      </c>
      <c r="B44" s="89"/>
      <c r="C44" s="53">
        <v>51323.432999999997</v>
      </c>
      <c r="D44" s="53"/>
      <c r="E44" s="35">
        <f>+(C44-C$7)/C$8</f>
        <v>-2900.5005333583131</v>
      </c>
      <c r="F44" s="31">
        <f>ROUND(2*E44,0)/2</f>
        <v>-2900.5</v>
      </c>
      <c r="G44" s="36">
        <f>+C44-(C$7+F44*C$8)</f>
        <v>-2.8239999664947391E-4</v>
      </c>
      <c r="H44" s="36"/>
      <c r="I44" s="36"/>
      <c r="J44" s="36">
        <f>G44</f>
        <v>-2.8239999664947391E-4</v>
      </c>
      <c r="K44" s="36"/>
      <c r="L44" s="78"/>
      <c r="M44" s="36"/>
      <c r="N44" s="36">
        <f ca="1">+C$11+C$12*F44</f>
        <v>2.1457874459857626E-2</v>
      </c>
      <c r="O44" s="76">
        <f>+D$11+D$12*F44+D$13*F44^2</f>
        <v>2.5155683463457825E-3</v>
      </c>
      <c r="P44" s="37">
        <f>+C44-15018.5</f>
        <v>36304.932999999997</v>
      </c>
      <c r="R44" s="78">
        <f>(G44-O44)^2</f>
        <v>7.8286268484036204E-6</v>
      </c>
      <c r="S44" s="79">
        <v>1</v>
      </c>
      <c r="T44" s="72">
        <f>+S44*R44</f>
        <v>7.8286268484036204E-6</v>
      </c>
    </row>
    <row r="45" spans="1:30" s="31" customFormat="1" ht="12.75" customHeight="1">
      <c r="A45" s="42" t="s">
        <v>28</v>
      </c>
      <c r="B45" s="89"/>
      <c r="C45" s="53">
        <v>51323.436000000002</v>
      </c>
      <c r="D45" s="53">
        <v>2E-3</v>
      </c>
      <c r="E45" s="35">
        <f>+(C45-C$7)/C$8</f>
        <v>-2900.4948673705499</v>
      </c>
      <c r="F45" s="31">
        <f>ROUND(2*E45,0)/2</f>
        <v>-2900.5</v>
      </c>
      <c r="G45" s="36">
        <f>+C45-(C$7+F45*C$8)</f>
        <v>2.7176000075996853E-3</v>
      </c>
      <c r="H45" s="36"/>
      <c r="I45" s="36"/>
      <c r="J45" s="36">
        <f>G45</f>
        <v>2.7176000075996853E-3</v>
      </c>
      <c r="K45" s="36"/>
      <c r="L45" s="78"/>
      <c r="M45" s="36"/>
      <c r="N45" s="36">
        <f ca="1">+C$11+C$12*F45</f>
        <v>2.1457874459857626E-2</v>
      </c>
      <c r="O45" s="76">
        <f>+D$11+D$12*F45+D$13*F45^2</f>
        <v>2.5155683463457825E-3</v>
      </c>
      <c r="P45" s="37">
        <f>+C45-15018.5</f>
        <v>36304.936000000002</v>
      </c>
      <c r="R45" s="78">
        <f>(G45-O45)^2</f>
        <v>4.0816792149011751E-8</v>
      </c>
      <c r="S45" s="79">
        <v>1</v>
      </c>
      <c r="T45" s="72">
        <f>+S45*R45</f>
        <v>4.0816792149011751E-8</v>
      </c>
    </row>
    <row r="46" spans="1:30" s="31" customFormat="1" ht="12.75" customHeight="1">
      <c r="A46" s="42" t="s">
        <v>40</v>
      </c>
      <c r="B46" s="89"/>
      <c r="C46" s="53">
        <v>51323.438000000002</v>
      </c>
      <c r="D46" s="53"/>
      <c r="E46" s="35">
        <f>+(C46-C$7)/C$8</f>
        <v>-2900.4910900453788</v>
      </c>
      <c r="F46" s="31">
        <f>ROUND(2*E46,0)/2</f>
        <v>-2900.5</v>
      </c>
      <c r="G46" s="36">
        <f>+C46-(C$7+F46*C$8)</f>
        <v>4.717600008007139E-3</v>
      </c>
      <c r="H46" s="36"/>
      <c r="I46" s="36"/>
      <c r="J46" s="36">
        <f>G46</f>
        <v>4.717600008007139E-3</v>
      </c>
      <c r="K46" s="36"/>
      <c r="L46" s="78"/>
      <c r="M46" s="36"/>
      <c r="N46" s="36">
        <f ca="1">+C$11+C$12*F46</f>
        <v>2.1457874459857626E-2</v>
      </c>
      <c r="O46" s="76">
        <f>+D$11+D$12*F46+D$13*F46^2</f>
        <v>2.5155683463457825E-3</v>
      </c>
      <c r="P46" s="37">
        <f>+C46-15018.5</f>
        <v>36304.938000000002</v>
      </c>
      <c r="R46" s="78">
        <f>(G46-O46)^2</f>
        <v>4.8489434389590747E-6</v>
      </c>
      <c r="S46" s="79">
        <v>1</v>
      </c>
      <c r="T46" s="72">
        <f>+S46*R46</f>
        <v>4.8489434389590747E-6</v>
      </c>
    </row>
    <row r="47" spans="1:30" s="31" customFormat="1" ht="12.75" customHeight="1">
      <c r="A47" s="42" t="s">
        <v>43</v>
      </c>
      <c r="B47" s="89"/>
      <c r="C47" s="53">
        <v>51338.793799999999</v>
      </c>
      <c r="D47" s="53"/>
      <c r="E47" s="35">
        <f>+(C47-C$7)/C$8</f>
        <v>-2871.4891651204766</v>
      </c>
      <c r="F47" s="31">
        <f>ROUND(2*E47,0)/2</f>
        <v>-2871.5</v>
      </c>
      <c r="G47" s="36">
        <f>+C47-(C$7+F47*C$8)</f>
        <v>5.7368000052520074E-3</v>
      </c>
      <c r="H47" s="36"/>
      <c r="I47" s="36"/>
      <c r="J47" s="36">
        <f>G47</f>
        <v>5.7368000052520074E-3</v>
      </c>
      <c r="K47" s="36"/>
      <c r="L47" s="78"/>
      <c r="M47" s="36"/>
      <c r="N47" s="36">
        <f ca="1">+C$11+C$12*F47</f>
        <v>2.1374082817092611E-2</v>
      </c>
      <c r="O47" s="76">
        <f>+D$11+D$12*F47+D$13*F47^2</f>
        <v>2.5315089156613883E-3</v>
      </c>
      <c r="P47" s="37">
        <f>+C47-15018.5</f>
        <v>36320.293799999999</v>
      </c>
      <c r="R47" s="78">
        <f>(G47-O47)^2</f>
        <v>1.0273890969009018E-5</v>
      </c>
      <c r="S47" s="79">
        <v>1</v>
      </c>
      <c r="T47" s="72">
        <f>+S47*R47</f>
        <v>1.0273890969009018E-5</v>
      </c>
    </row>
    <row r="48" spans="1:30" s="31" customFormat="1" ht="12.75" customHeight="1">
      <c r="A48" s="42" t="s">
        <v>40</v>
      </c>
      <c r="B48" s="89"/>
      <c r="C48" s="53">
        <v>51386.4421</v>
      </c>
      <c r="D48" s="53"/>
      <c r="E48" s="35">
        <f>+(C48-C$7)/C$8</f>
        <v>-2781.4976036649055</v>
      </c>
      <c r="F48" s="31">
        <f>ROUND(2*E48,0)/2</f>
        <v>-2781.5</v>
      </c>
      <c r="G48" s="36">
        <f>+C48-(C$7+F48*C$8)</f>
        <v>1.2688000060734339E-3</v>
      </c>
      <c r="H48" s="36"/>
      <c r="I48" s="36"/>
      <c r="J48" s="36">
        <f>G48</f>
        <v>1.2688000060734339E-3</v>
      </c>
      <c r="K48" s="36"/>
      <c r="L48" s="78"/>
      <c r="M48" s="36"/>
      <c r="N48" s="36">
        <f ca="1">+C$11+C$12*F48</f>
        <v>2.1114039787821878E-2</v>
      </c>
      <c r="O48" s="76">
        <f>+D$11+D$12*F48+D$13*F48^2</f>
        <v>2.5792466605187828E-3</v>
      </c>
      <c r="P48" s="37">
        <f>+C48-15018.5</f>
        <v>36367.9421</v>
      </c>
      <c r="R48" s="78">
        <f>(G48-O48)^2</f>
        <v>1.7172704341470076E-6</v>
      </c>
      <c r="S48" s="79">
        <v>1</v>
      </c>
      <c r="T48" s="72">
        <f>+S48*R48</f>
        <v>1.7172704341470076E-6</v>
      </c>
    </row>
    <row r="49" spans="1:30" s="31" customFormat="1" ht="12.75" customHeight="1">
      <c r="A49" s="42" t="s">
        <v>28</v>
      </c>
      <c r="B49" s="89"/>
      <c r="C49" s="53">
        <v>51386.445099999997</v>
      </c>
      <c r="D49" s="53">
        <v>4.0000000000000001E-3</v>
      </c>
      <c r="E49" s="35">
        <f>+(C49-C$7)/C$8</f>
        <v>-2781.4919376771559</v>
      </c>
      <c r="F49" s="31">
        <f>ROUND(2*E49,0)/2</f>
        <v>-2781.5</v>
      </c>
      <c r="G49" s="36">
        <f>+C49-(C$7+F49*C$8)</f>
        <v>4.2688000030466355E-3</v>
      </c>
      <c r="H49" s="36"/>
      <c r="I49" s="36"/>
      <c r="J49" s="36">
        <f>G49</f>
        <v>4.2688000030466355E-3</v>
      </c>
      <c r="K49" s="36"/>
      <c r="L49" s="78"/>
      <c r="M49" s="36"/>
      <c r="N49" s="36">
        <f ca="1">+C$11+C$12*F49</f>
        <v>2.1114039787821878E-2</v>
      </c>
      <c r="O49" s="76">
        <f>+D$11+D$12*F49+D$13*F49^2</f>
        <v>2.5792466605187828E-3</v>
      </c>
      <c r="P49" s="37">
        <f>+C49-15018.5</f>
        <v>36367.945099999997</v>
      </c>
      <c r="R49" s="78">
        <f>(G49-O49)^2</f>
        <v>2.8545904972470396E-6</v>
      </c>
      <c r="S49" s="79">
        <v>1</v>
      </c>
      <c r="T49" s="72">
        <f>+S49*R49</f>
        <v>2.8545904972470396E-6</v>
      </c>
    </row>
    <row r="50" spans="1:30" s="31" customFormat="1" ht="12.75" customHeight="1">
      <c r="A50" s="42" t="s">
        <v>40</v>
      </c>
      <c r="B50" s="89"/>
      <c r="C50" s="53">
        <v>51386.448199999999</v>
      </c>
      <c r="D50" s="53"/>
      <c r="E50" s="35">
        <f>+(C50-C$7)/C$8</f>
        <v>-2781.4860828231385</v>
      </c>
      <c r="F50" s="31">
        <f>ROUND(2*E50,0)/2</f>
        <v>-2781.5</v>
      </c>
      <c r="G50" s="36">
        <f>+C50-(C$7+F50*C$8)</f>
        <v>7.3688000047695823E-3</v>
      </c>
      <c r="H50" s="36"/>
      <c r="I50" s="36"/>
      <c r="J50" s="36">
        <f>G50</f>
        <v>7.3688000047695823E-3</v>
      </c>
      <c r="K50" s="36"/>
      <c r="L50" s="78"/>
      <c r="M50" s="36"/>
      <c r="N50" s="36">
        <f ca="1">+C$11+C$12*F50</f>
        <v>2.1114039787821878E-2</v>
      </c>
      <c r="O50" s="76">
        <f>+D$11+D$12*F50+D$13*F50^2</f>
        <v>2.5792466605187828E-3</v>
      </c>
      <c r="P50" s="37">
        <f>+C50-15018.5</f>
        <v>36367.948199999999</v>
      </c>
      <c r="R50" s="78">
        <f>(G50-O50)^2</f>
        <v>2.293982123742402E-5</v>
      </c>
      <c r="S50" s="79">
        <v>1</v>
      </c>
      <c r="T50" s="72">
        <f>+S50*R50</f>
        <v>2.293982123742402E-5</v>
      </c>
    </row>
    <row r="51" spans="1:30" s="31" customFormat="1" ht="12.75" customHeight="1">
      <c r="A51" s="42" t="s">
        <v>26</v>
      </c>
      <c r="B51" s="89"/>
      <c r="C51" s="53">
        <v>52118.440399999999</v>
      </c>
      <c r="D51" s="53">
        <v>2E-3</v>
      </c>
      <c r="E51" s="35">
        <f>+(C51-C$7)/C$8</f>
        <v>-1398.9998020681562</v>
      </c>
      <c r="F51" s="31">
        <f>ROUND(2*E51,0)/2</f>
        <v>-1399</v>
      </c>
      <c r="G51" s="36">
        <f>+C51-(C$7+F51*C$8)</f>
        <v>1.0480000491952524E-4</v>
      </c>
      <c r="H51" s="36"/>
      <c r="I51" s="36"/>
      <c r="J51" s="36">
        <f>G51</f>
        <v>1.0480000491952524E-4</v>
      </c>
      <c r="K51" s="36"/>
      <c r="L51" s="78"/>
      <c r="M51" s="36"/>
      <c r="N51" s="36">
        <f ca="1">+C$11+C$12*F51</f>
        <v>1.7119489921524251E-2</v>
      </c>
      <c r="O51" s="76">
        <f>+D$11+D$12*F51+D$13*F51^2</f>
        <v>2.9831493334555232E-3</v>
      </c>
      <c r="P51" s="37">
        <f>+C51-15018.5</f>
        <v>37099.940399999999</v>
      </c>
      <c r="R51" s="78">
        <f>(G51-O51)^2</f>
        <v>8.2848948570836296E-6</v>
      </c>
      <c r="S51" s="79">
        <v>1</v>
      </c>
      <c r="T51" s="72">
        <f>+S51*R51</f>
        <v>8.2848948570836296E-6</v>
      </c>
    </row>
    <row r="52" spans="1:30" s="31" customFormat="1" ht="12.75" customHeight="1">
      <c r="A52" s="47" t="s">
        <v>44</v>
      </c>
      <c r="B52" s="92" t="s">
        <v>32</v>
      </c>
      <c r="C52" s="57">
        <v>52743.748599999999</v>
      </c>
      <c r="D52" s="55">
        <v>2.9999999999999997E-4</v>
      </c>
      <c r="E52" s="35">
        <f>+(C52-C$7)/C$8</f>
        <v>-218.00360054634845</v>
      </c>
      <c r="F52" s="31">
        <f>ROUND(2*E52,0)/2</f>
        <v>-218</v>
      </c>
      <c r="G52" s="36">
        <f>+C52-(C$7+F52*C$8)</f>
        <v>-1.9064000007347204E-3</v>
      </c>
      <c r="H52" s="36"/>
      <c r="I52" s="36"/>
      <c r="K52" s="36">
        <f>G52</f>
        <v>-1.9064000007347204E-3</v>
      </c>
      <c r="L52" s="78"/>
      <c r="M52" s="36"/>
      <c r="N52" s="36">
        <f ca="1">+C$11+C$12*F52</f>
        <v>1.370714750409387E-2</v>
      </c>
      <c r="O52" s="76">
        <f>+D$11+D$12*F52+D$13*F52^2</f>
        <v>2.8383036071598536E-3</v>
      </c>
      <c r="P52" s="37">
        <f>+C52-15018.5</f>
        <v>37725.248599999999</v>
      </c>
      <c r="R52" s="78">
        <f>(G52-O52)^2</f>
        <v>2.2512212326767792E-5</v>
      </c>
      <c r="S52" s="79">
        <v>1</v>
      </c>
      <c r="T52" s="72">
        <f>+S52*R52</f>
        <v>2.2512212326767792E-5</v>
      </c>
      <c r="AD52" s="43"/>
    </row>
    <row r="53" spans="1:30" s="31" customFormat="1" ht="12.75" customHeight="1">
      <c r="A53" s="44" t="s">
        <v>46</v>
      </c>
      <c r="B53" s="89"/>
      <c r="C53" s="53">
        <v>52859.176099999997</v>
      </c>
      <c r="D53" s="53">
        <v>2.0000000000000001E-4</v>
      </c>
      <c r="E53" s="35">
        <f>+(C53-C$7)/C$8</f>
        <v>0</v>
      </c>
      <c r="F53" s="31">
        <f>ROUND(2*E53,0)/2</f>
        <v>0</v>
      </c>
      <c r="G53" s="36">
        <f>+C53-(C$7+F53*C$8)</f>
        <v>0</v>
      </c>
      <c r="H53" s="36"/>
      <c r="I53" s="36"/>
      <c r="K53" s="36">
        <f>G53</f>
        <v>0</v>
      </c>
      <c r="L53" s="78"/>
      <c r="M53" s="36"/>
      <c r="N53" s="36">
        <f ca="1">+C$11+C$12*F53</f>
        <v>1.3077265499860319E-2</v>
      </c>
      <c r="O53" s="76">
        <f>+D$11+D$12*F53+D$13*F53^2</f>
        <v>2.7622174256311358E-3</v>
      </c>
      <c r="P53" s="37">
        <f>+C53-15018.5</f>
        <v>37840.676099999997</v>
      </c>
      <c r="R53" s="78">
        <f>(G53-O53)^2</f>
        <v>7.629845106460299E-6</v>
      </c>
      <c r="S53" s="79">
        <v>1</v>
      </c>
      <c r="T53" s="72">
        <f>+S53*R53</f>
        <v>7.629845106460299E-6</v>
      </c>
    </row>
    <row r="54" spans="1:30" s="31" customFormat="1" ht="12.75" customHeight="1">
      <c r="A54" s="45" t="s">
        <v>45</v>
      </c>
      <c r="B54" s="92"/>
      <c r="C54" s="53">
        <v>53088.9686</v>
      </c>
      <c r="D54" s="53">
        <v>2.0000000000000001E-4</v>
      </c>
      <c r="E54" s="35">
        <f>+(C54-C$7)/C$8</f>
        <v>434.00049709599841</v>
      </c>
      <c r="F54" s="31">
        <f>ROUND(2*E54,0)/2</f>
        <v>434</v>
      </c>
      <c r="G54" s="36">
        <f>+C54-(C$7+F54*C$8)</f>
        <v>2.632000032463111E-4</v>
      </c>
      <c r="H54" s="36"/>
      <c r="I54" s="36"/>
      <c r="K54" s="36">
        <f>G54</f>
        <v>2.632000032463111E-4</v>
      </c>
      <c r="L54" s="78"/>
      <c r="M54" s="36"/>
      <c r="N54" s="36">
        <f ca="1">+C$11+C$12*F54</f>
        <v>1.1823280225377012E-2</v>
      </c>
      <c r="O54" s="76">
        <f>+D$11+D$12*F54+D$13*F54^2</f>
        <v>2.5649559854096248E-3</v>
      </c>
      <c r="P54" s="37">
        <f>+C54-15018.5</f>
        <v>38070.4686</v>
      </c>
      <c r="R54" s="78">
        <f>(G54-O54)^2</f>
        <v>5.2980806014246011E-6</v>
      </c>
      <c r="S54" s="79">
        <v>1</v>
      </c>
      <c r="T54" s="72">
        <f>+S54*R54</f>
        <v>5.2980806014246011E-6</v>
      </c>
      <c r="AD54" s="43"/>
    </row>
    <row r="55" spans="1:30" s="31" customFormat="1" ht="12.75" customHeight="1">
      <c r="A55" s="44" t="s">
        <v>46</v>
      </c>
      <c r="B55" s="92"/>
      <c r="C55" s="53">
        <v>53115.440600000002</v>
      </c>
      <c r="D55" s="53">
        <v>2.0000000000000001E-4</v>
      </c>
      <c r="E55" s="35">
        <f>+(C55-C$7)/C$8</f>
        <v>483.99717304985154</v>
      </c>
      <c r="F55" s="31">
        <f>ROUND(2*E55,0)/2</f>
        <v>484</v>
      </c>
      <c r="G55" s="36">
        <f>+C55-(C$7+F55*C$8)</f>
        <v>-1.4967999959480949E-3</v>
      </c>
      <c r="H55" s="36"/>
      <c r="I55" s="36"/>
      <c r="K55" s="36">
        <f>G55</f>
        <v>-1.4967999959480949E-3</v>
      </c>
      <c r="L55" s="78"/>
      <c r="M55" s="36"/>
      <c r="N55" s="36">
        <f ca="1">+C$11+C$12*F55</f>
        <v>1.1678811875782161E-2</v>
      </c>
      <c r="O55" s="76">
        <f>+D$11+D$12*F55+D$13*F55^2</f>
        <v>2.5383142056077815E-3</v>
      </c>
      <c r="P55" s="37">
        <f>+C55-15018.5</f>
        <v>38096.940600000002</v>
      </c>
      <c r="R55" s="78">
        <f>(G55-O55)^2</f>
        <v>1.6282146619597916E-5</v>
      </c>
      <c r="S55" s="79">
        <v>1</v>
      </c>
      <c r="T55" s="72">
        <f>+S55*R55</f>
        <v>1.6282146619597916E-5</v>
      </c>
      <c r="AD55" s="43"/>
    </row>
    <row r="56" spans="1:30" s="31" customFormat="1" ht="12.75" customHeight="1">
      <c r="A56" s="42" t="s">
        <v>49</v>
      </c>
      <c r="B56" s="92"/>
      <c r="C56" s="44">
        <v>53932.420400000003</v>
      </c>
      <c r="D56" s="44">
        <v>8.9999999999999998E-4</v>
      </c>
      <c r="E56" s="35">
        <f>+(C56-C$7)/C$8</f>
        <v>2026.9963541257564</v>
      </c>
      <c r="F56" s="31">
        <f>ROUND(2*E56,0)/2</f>
        <v>2027</v>
      </c>
      <c r="G56" s="36">
        <f>+C56-(C$7+F56*C$8)</f>
        <v>-1.9303999943076633E-3</v>
      </c>
      <c r="H56" s="36"/>
      <c r="I56" s="36"/>
      <c r="J56" s="36">
        <f>G56</f>
        <v>-1.9303999943076633E-3</v>
      </c>
      <c r="K56" s="36"/>
      <c r="L56" s="78"/>
      <c r="M56" s="36"/>
      <c r="N56" s="36">
        <f ca="1">+C$11+C$12*F56</f>
        <v>7.2205186072850595E-3</v>
      </c>
      <c r="O56" s="76">
        <f>+D$11+D$12*F56+D$13*F56^2</f>
        <v>1.3184195116034947E-3</v>
      </c>
      <c r="P56" s="37">
        <f>+C56-15018.5</f>
        <v>38913.920400000003</v>
      </c>
      <c r="R56" s="78">
        <f>(G56-O56)^2</f>
        <v>1.0554828181988821E-5</v>
      </c>
      <c r="S56" s="79">
        <v>1</v>
      </c>
      <c r="T56" s="72">
        <f>+S56*R56</f>
        <v>1.0554828181988821E-5</v>
      </c>
      <c r="AD56" s="43"/>
    </row>
    <row r="57" spans="1:30" s="31" customFormat="1" ht="12.75" customHeight="1">
      <c r="A57" s="42" t="s">
        <v>50</v>
      </c>
      <c r="B57" s="92"/>
      <c r="C57" s="47">
        <v>53941.421399999999</v>
      </c>
      <c r="D57" s="47">
        <v>1.9E-3</v>
      </c>
      <c r="E57" s="35">
        <f>+(C57-C$7)/C$8</f>
        <v>2043.9962060546031</v>
      </c>
      <c r="F57" s="31">
        <f>ROUND(2*E57,0)/2</f>
        <v>2044</v>
      </c>
      <c r="G57" s="36">
        <f>+C57-(C$7+F57*C$8)</f>
        <v>-2.0087999946554191E-3</v>
      </c>
      <c r="H57" s="36"/>
      <c r="I57" s="36"/>
      <c r="J57" s="36">
        <f>G57</f>
        <v>-2.0087999946554191E-3</v>
      </c>
      <c r="K57" s="36"/>
      <c r="L57" s="78"/>
      <c r="M57" s="36"/>
      <c r="N57" s="36">
        <f ca="1">+C$11+C$12*F57</f>
        <v>7.1713993684228098E-3</v>
      </c>
      <c r="O57" s="76">
        <f>+D$11+D$12*F57+D$13*F57^2</f>
        <v>1.30068811664252E-3</v>
      </c>
      <c r="P57" s="37">
        <f>+C57-15018.5</f>
        <v>38922.921399999999</v>
      </c>
      <c r="R57" s="78">
        <f>(G57-O57)^2</f>
        <v>1.0952711558822399E-5</v>
      </c>
      <c r="S57" s="79">
        <v>1</v>
      </c>
      <c r="T57" s="72">
        <f>+S57*R57</f>
        <v>1.0952711558822399E-5</v>
      </c>
      <c r="AD57" s="43"/>
    </row>
    <row r="58" spans="1:30" s="31" customFormat="1" ht="12.75" customHeight="1">
      <c r="A58" s="111" t="s">
        <v>225</v>
      </c>
      <c r="B58" s="112" t="s">
        <v>34</v>
      </c>
      <c r="C58" s="113">
        <v>54628.421300000002</v>
      </c>
      <c r="D58" s="113" t="s">
        <v>77</v>
      </c>
      <c r="E58" s="35">
        <f>+(C58-C$7)/C$8</f>
        <v>3341.5072131801539</v>
      </c>
      <c r="F58" s="31">
        <f>ROUND(2*E58,0)/2</f>
        <v>3341.5</v>
      </c>
      <c r="G58" s="36">
        <f>+C58-(C$7+F58*C$8)</f>
        <v>3.8192000065464526E-3</v>
      </c>
      <c r="H58" s="36"/>
      <c r="I58" s="36"/>
      <c r="K58" s="36">
        <f>G58</f>
        <v>3.8192000065464526E-3</v>
      </c>
      <c r="L58" s="78"/>
      <c r="M58" s="36"/>
      <c r="N58" s="36">
        <f ca="1">+C$11+C$12*F58</f>
        <v>3.4224456964364255E-3</v>
      </c>
      <c r="O58" s="76">
        <f>+D$11+D$12*F58+D$13*F58^2</f>
        <v>-3.2861218097987458E-4</v>
      </c>
      <c r="P58" s="37">
        <f>+C58-15018.5</f>
        <v>39609.921300000002</v>
      </c>
      <c r="R58" s="78">
        <f>(G58-O58)^2</f>
        <v>1.7204345942991931E-5</v>
      </c>
      <c r="S58" s="79">
        <v>1</v>
      </c>
      <c r="T58" s="72">
        <f>+S58*R58</f>
        <v>1.7204345942991931E-5</v>
      </c>
    </row>
    <row r="59" spans="1:30" s="31" customFormat="1" ht="12.75" customHeight="1">
      <c r="A59" s="48" t="s">
        <v>58</v>
      </c>
      <c r="B59" s="86" t="s">
        <v>34</v>
      </c>
      <c r="C59" s="48">
        <v>54628.421369999996</v>
      </c>
      <c r="D59" s="48">
        <v>2.9999999999999997E-4</v>
      </c>
      <c r="E59" s="35">
        <f>+(C59-C$7)/C$8</f>
        <v>3341.5073453865248</v>
      </c>
      <c r="F59" s="31">
        <f>ROUND(2*E59,0)/2</f>
        <v>3341.5</v>
      </c>
      <c r="G59" s="36">
        <f>+C59-(C$7+F59*C$8)</f>
        <v>3.8892000011401251E-3</v>
      </c>
      <c r="H59" s="36"/>
      <c r="I59" s="36"/>
      <c r="K59" s="36">
        <f>G59</f>
        <v>3.8892000011401251E-3</v>
      </c>
      <c r="L59" s="78"/>
      <c r="M59" s="36"/>
      <c r="N59" s="36">
        <f ca="1">+C$11+C$12*F59</f>
        <v>3.4224456964364255E-3</v>
      </c>
      <c r="O59" s="76">
        <f>+D$11+D$12*F59+D$13*F59^2</f>
        <v>-3.2861218097987458E-4</v>
      </c>
      <c r="P59" s="37">
        <f>+C59-15018.5</f>
        <v>39609.921369999996</v>
      </c>
      <c r="R59" s="78">
        <f>(G59-O59)^2</f>
        <v>1.778993960363987E-5</v>
      </c>
      <c r="S59" s="79">
        <v>1</v>
      </c>
      <c r="T59" s="72">
        <f>+S59*R59</f>
        <v>1.778993960363987E-5</v>
      </c>
    </row>
    <row r="60" spans="1:30" s="31" customFormat="1" ht="12.75" customHeight="1">
      <c r="A60" s="48" t="s">
        <v>57</v>
      </c>
      <c r="B60" s="86" t="s">
        <v>32</v>
      </c>
      <c r="C60" s="48">
        <v>54669.449699999997</v>
      </c>
      <c r="D60" s="48">
        <v>1E-4</v>
      </c>
      <c r="E60" s="35">
        <f>+(C60-C$7)/C$8</f>
        <v>3418.9960171883413</v>
      </c>
      <c r="F60" s="31">
        <f>ROUND(2*E60,0)/2</f>
        <v>3419</v>
      </c>
      <c r="G60" s="36">
        <f>+C60-(C$7+F60*C$8)</f>
        <v>-2.1087999994051643E-3</v>
      </c>
      <c r="H60" s="36"/>
      <c r="I60" s="36"/>
      <c r="J60" s="36">
        <f>G60</f>
        <v>-2.1087999994051643E-3</v>
      </c>
      <c r="K60" s="36"/>
      <c r="L60" s="78"/>
      <c r="M60" s="36"/>
      <c r="N60" s="36">
        <f ca="1">+C$11+C$12*F60</f>
        <v>3.1985197545644078E-3</v>
      </c>
      <c r="O60" s="76">
        <f>+D$11+D$12*F60+D$13*F60^2</f>
        <v>-4.4317359788506919E-4</v>
      </c>
      <c r="P60" s="37">
        <f>+C60-15018.5</f>
        <v>39650.949699999997</v>
      </c>
      <c r="R60" s="78">
        <f>(G60-O60)^2</f>
        <v>2.7743113094407808E-6</v>
      </c>
      <c r="S60" s="79">
        <v>1</v>
      </c>
      <c r="T60" s="72">
        <f>+S60*R60</f>
        <v>2.7743113094407808E-6</v>
      </c>
    </row>
    <row r="61" spans="1:30" s="31" customFormat="1" ht="12.75" customHeight="1">
      <c r="A61" s="47" t="s">
        <v>57</v>
      </c>
      <c r="B61" s="89" t="s">
        <v>32</v>
      </c>
      <c r="C61" s="47">
        <v>54669.449699999997</v>
      </c>
      <c r="D61" s="47">
        <v>1E-4</v>
      </c>
      <c r="E61" s="35">
        <f>+(C61-C$7)/C$8</f>
        <v>3418.9960171883413</v>
      </c>
      <c r="F61" s="31">
        <f>ROUND(2*E61,0)/2</f>
        <v>3419</v>
      </c>
      <c r="G61" s="36">
        <f>+C61-(C$7+F61*C$8)</f>
        <v>-2.1087999994051643E-3</v>
      </c>
      <c r="H61" s="36"/>
      <c r="I61" s="36"/>
      <c r="J61" s="36">
        <f>G61</f>
        <v>-2.1087999994051643E-3</v>
      </c>
      <c r="K61" s="36"/>
      <c r="L61" s="78"/>
      <c r="M61" s="36"/>
      <c r="N61" s="36">
        <f ca="1">+C$11+C$12*F61</f>
        <v>3.1985197545644078E-3</v>
      </c>
      <c r="O61" s="76">
        <f>+D$11+D$12*F61+D$13*F61^2</f>
        <v>-4.4317359788506919E-4</v>
      </c>
      <c r="P61" s="37">
        <f>+C61-15018.5</f>
        <v>39650.949699999997</v>
      </c>
      <c r="R61" s="78">
        <f>(G61-O61)^2</f>
        <v>2.7743113094407808E-6</v>
      </c>
      <c r="S61" s="79">
        <v>1</v>
      </c>
      <c r="T61" s="72">
        <f>+S61*R61</f>
        <v>2.7743113094407808E-6</v>
      </c>
      <c r="AD61" s="43"/>
    </row>
    <row r="62" spans="1:30" s="31" customFormat="1" ht="12.75" customHeight="1">
      <c r="A62" s="48" t="s">
        <v>57</v>
      </c>
      <c r="B62" s="86" t="s">
        <v>34</v>
      </c>
      <c r="C62" s="48">
        <v>54683.481800000001</v>
      </c>
      <c r="D62" s="48">
        <v>2.0000000000000001E-4</v>
      </c>
      <c r="E62" s="35">
        <f>+(C62-C$7)/C$8</f>
        <v>3445.4979194493044</v>
      </c>
      <c r="F62" s="31">
        <f>ROUND(2*E62,0)/2</f>
        <v>3445.5</v>
      </c>
      <c r="G62" s="36">
        <f>+C62-(C$7+F62*C$8)</f>
        <v>-1.1015999989467673E-3</v>
      </c>
      <c r="H62" s="36"/>
      <c r="I62" s="36"/>
      <c r="J62" s="36">
        <f>G62</f>
        <v>-1.1015999989467673E-3</v>
      </c>
      <c r="K62" s="36"/>
      <c r="L62" s="78"/>
      <c r="M62" s="36"/>
      <c r="N62" s="36">
        <f ca="1">+C$11+C$12*F62</f>
        <v>3.1219515292791357E-3</v>
      </c>
      <c r="O62" s="76">
        <f>+D$11+D$12*F62+D$13*F62^2</f>
        <v>-4.8279216038543747E-4</v>
      </c>
      <c r="P62" s="37">
        <f>+C62-15018.5</f>
        <v>39664.981800000001</v>
      </c>
      <c r="R62" s="78">
        <f>(G62-O62)^2</f>
        <v>3.8292314106494482E-7</v>
      </c>
      <c r="S62" s="79">
        <v>1</v>
      </c>
      <c r="T62" s="72">
        <f>+S62*R62</f>
        <v>3.8292314106494482E-7</v>
      </c>
    </row>
    <row r="63" spans="1:30" s="31" customFormat="1" ht="12.75" customHeight="1">
      <c r="A63" s="48" t="s">
        <v>57</v>
      </c>
      <c r="B63" s="86" t="s">
        <v>34</v>
      </c>
      <c r="C63" s="48">
        <v>54701.4879</v>
      </c>
      <c r="D63" s="48">
        <v>2.9999999999999997E-4</v>
      </c>
      <c r="E63" s="35">
        <f>+(C63-C$7)/C$8</f>
        <v>3479.5053668236078</v>
      </c>
      <c r="F63" s="31">
        <f>ROUND(2*E63,0)/2</f>
        <v>3479.5</v>
      </c>
      <c r="G63" s="36">
        <f>+C63-(C$7+F63*C$8)</f>
        <v>2.8416000059223734E-3</v>
      </c>
      <c r="H63" s="36"/>
      <c r="I63" s="36"/>
      <c r="J63" s="36">
        <f>G63</f>
        <v>2.8416000059223734E-3</v>
      </c>
      <c r="K63" s="36"/>
      <c r="L63" s="78"/>
      <c r="M63" s="36"/>
      <c r="N63" s="36">
        <f ca="1">+C$11+C$12*F63</f>
        <v>3.0237130515546381E-3</v>
      </c>
      <c r="O63" s="76">
        <f>+D$11+D$12*F63+D$13*F63^2</f>
        <v>-5.3395636722467507E-4</v>
      </c>
      <c r="P63" s="37">
        <f>+C63-15018.5</f>
        <v>39682.9879</v>
      </c>
      <c r="R63" s="78">
        <f>(G63-O63)^2</f>
        <v>1.1394380828293655E-5</v>
      </c>
      <c r="S63" s="79">
        <v>1</v>
      </c>
      <c r="T63" s="72">
        <f>+S63*R63</f>
        <v>1.1394380828293655E-5</v>
      </c>
    </row>
    <row r="64" spans="1:30" s="31" customFormat="1" ht="12.75" customHeight="1">
      <c r="A64" s="47" t="s">
        <v>63</v>
      </c>
      <c r="B64" s="89" t="s">
        <v>32</v>
      </c>
      <c r="C64" s="47">
        <v>54928.362099999998</v>
      </c>
      <c r="D64" s="47">
        <v>1.5E-3</v>
      </c>
      <c r="E64" s="35">
        <f>+(C64-C$7)/C$8</f>
        <v>3907.99417989738</v>
      </c>
      <c r="F64" s="31">
        <f>ROUND(2*E64,0)/2</f>
        <v>3908</v>
      </c>
      <c r="G64" s="36">
        <f>+C64-(C$7+F64*C$8)</f>
        <v>-3.0815999998594634E-3</v>
      </c>
      <c r="H64" s="36"/>
      <c r="I64" s="36"/>
      <c r="J64" s="36">
        <f>G64</f>
        <v>-3.0815999998594634E-3</v>
      </c>
      <c r="K64" s="36"/>
      <c r="L64" s="78"/>
      <c r="M64" s="36"/>
      <c r="N64" s="36">
        <f ca="1">+C$11+C$12*F64</f>
        <v>1.785619295526765E-3</v>
      </c>
      <c r="O64" s="76">
        <f>+D$11+D$12*F64+D$13*F64^2</f>
        <v>-1.210843608858807E-3</v>
      </c>
      <c r="P64" s="37">
        <f>+C64-15018.5</f>
        <v>39909.862099999998</v>
      </c>
      <c r="R64" s="78">
        <f>(G64-O64)^2</f>
        <v>3.499729474469801E-6</v>
      </c>
      <c r="S64" s="79">
        <v>1</v>
      </c>
      <c r="T64" s="72">
        <f>+S64*R64</f>
        <v>3.499729474469801E-6</v>
      </c>
    </row>
    <row r="65" spans="1:20" s="31" customFormat="1" ht="12.75" customHeight="1">
      <c r="A65" s="47" t="s">
        <v>63</v>
      </c>
      <c r="B65" s="89" t="s">
        <v>32</v>
      </c>
      <c r="C65" s="47">
        <v>54932.598100000003</v>
      </c>
      <c r="D65" s="47">
        <v>2.0000000000000001E-4</v>
      </c>
      <c r="E65" s="35">
        <f>+(C65-C$7)/C$8</f>
        <v>3915.9945546080453</v>
      </c>
      <c r="F65" s="31">
        <f>ROUND(2*E65,0)/2</f>
        <v>3916</v>
      </c>
      <c r="G65" s="36">
        <f>+C65-(C$7+F65*C$8)</f>
        <v>-2.8831999952672049E-3</v>
      </c>
      <c r="H65" s="36"/>
      <c r="I65" s="36"/>
      <c r="J65" s="36">
        <f>G65</f>
        <v>-2.8831999952672049E-3</v>
      </c>
      <c r="K65" s="36"/>
      <c r="L65" s="78"/>
      <c r="M65" s="36"/>
      <c r="N65" s="36">
        <f ca="1">+C$11+C$12*F65</f>
        <v>1.7625043595915872E-3</v>
      </c>
      <c r="O65" s="76">
        <f>+D$11+D$12*F65+D$13*F65^2</f>
        <v>-1.2240459848947382E-3</v>
      </c>
      <c r="P65" s="37">
        <f>+C65-15018.5</f>
        <v>39914.098100000003</v>
      </c>
      <c r="R65" s="78">
        <f>(G65-O65)^2</f>
        <v>2.7527920301350393E-6</v>
      </c>
      <c r="S65" s="79">
        <v>1</v>
      </c>
      <c r="T65" s="72">
        <f>+S65*R65</f>
        <v>2.7527920301350393E-6</v>
      </c>
    </row>
    <row r="66" spans="1:20" s="31" customFormat="1" ht="12.75" customHeight="1">
      <c r="A66" s="47" t="s">
        <v>63</v>
      </c>
      <c r="B66" s="89" t="s">
        <v>32</v>
      </c>
      <c r="C66" s="47">
        <v>54933.394500000002</v>
      </c>
      <c r="D66" s="47">
        <v>1E-3</v>
      </c>
      <c r="E66" s="35">
        <f>+(C66-C$7)/C$8</f>
        <v>3917.4986854908502</v>
      </c>
      <c r="F66" s="31">
        <f>ROUND(2*E66,0)/2</f>
        <v>3917.5</v>
      </c>
      <c r="G66" s="36">
        <f>+C66-(C$7+F66*C$8)</f>
        <v>-6.9599999551428482E-4</v>
      </c>
      <c r="H66" s="36"/>
      <c r="I66" s="36"/>
      <c r="J66" s="36">
        <f>G66</f>
        <v>-6.9599999551428482E-4</v>
      </c>
      <c r="K66" s="36"/>
      <c r="L66" s="78"/>
      <c r="M66" s="36"/>
      <c r="N66" s="36">
        <f ca="1">+C$11+C$12*F66</f>
        <v>1.7581703091037425E-3</v>
      </c>
      <c r="O66" s="76">
        <f>+D$11+D$12*F66+D$13*F66^2</f>
        <v>-1.22652373619717E-3</v>
      </c>
      <c r="P66" s="37">
        <f>+C66-15018.5</f>
        <v>39914.894500000002</v>
      </c>
      <c r="R66" s="78">
        <f>(G66-O66)^2</f>
        <v>2.8145543942816124E-7</v>
      </c>
      <c r="S66" s="79">
        <v>1</v>
      </c>
      <c r="T66" s="72">
        <f>+S66*R66</f>
        <v>2.8145543942816124E-7</v>
      </c>
    </row>
    <row r="67" spans="1:20" s="31" customFormat="1" ht="12.75" customHeight="1">
      <c r="A67" s="47" t="s">
        <v>63</v>
      </c>
      <c r="B67" s="89" t="s">
        <v>32</v>
      </c>
      <c r="C67" s="47">
        <v>54971.522400000002</v>
      </c>
      <c r="D67" s="47">
        <v>1.8E-3</v>
      </c>
      <c r="E67" s="35">
        <f>+(C67-C$7)/C$8</f>
        <v>3989.5094236708433</v>
      </c>
      <c r="F67" s="31">
        <f>ROUND(2*E67,0)/2</f>
        <v>3989.5</v>
      </c>
      <c r="G67" s="36">
        <f>+C67-(C$7+F67*C$8)</f>
        <v>4.9896000055014156E-3</v>
      </c>
      <c r="H67" s="36"/>
      <c r="I67" s="36"/>
      <c r="J67" s="36">
        <f>G67</f>
        <v>4.9896000055014156E-3</v>
      </c>
      <c r="K67" s="36"/>
      <c r="L67" s="78"/>
      <c r="M67" s="36"/>
      <c r="N67" s="36">
        <f ca="1">+C$11+C$12*F67</f>
        <v>1.5501358856871567E-3</v>
      </c>
      <c r="O67" s="76">
        <f>+D$11+D$12*F67+D$13*F67^2</f>
        <v>-1.3463120984204813E-3</v>
      </c>
      <c r="P67" s="37">
        <f>+C67-15018.5</f>
        <v>39953.022400000002</v>
      </c>
      <c r="R67" s="78">
        <f>(G67-O67)^2</f>
        <v>4.0143782188624003E-5</v>
      </c>
      <c r="S67" s="79">
        <v>1</v>
      </c>
      <c r="T67" s="72">
        <f>+S67*R67</f>
        <v>4.0143782188624003E-5</v>
      </c>
    </row>
    <row r="68" spans="1:20" s="31" customFormat="1" ht="12.75" customHeight="1">
      <c r="A68" s="47" t="s">
        <v>64</v>
      </c>
      <c r="B68" s="89" t="s">
        <v>32</v>
      </c>
      <c r="C68" s="47">
        <v>55045.375999999997</v>
      </c>
      <c r="D68" s="47">
        <v>4.0000000000000002E-4</v>
      </c>
      <c r="E68" s="35">
        <f>+(C68-C$7)/C$8</f>
        <v>4128.9939547687964</v>
      </c>
      <c r="F68" s="31">
        <f>ROUND(2*E68,0)/2</f>
        <v>4129</v>
      </c>
      <c r="G68" s="36">
        <f>+C68-(C$7+F68*C$8)</f>
        <v>-3.2007999980123714E-3</v>
      </c>
      <c r="H68" s="36"/>
      <c r="I68" s="36"/>
      <c r="J68" s="36">
        <f>G68</f>
        <v>-3.2007999980123714E-3</v>
      </c>
      <c r="K68" s="36"/>
      <c r="L68" s="78"/>
      <c r="M68" s="36"/>
      <c r="N68" s="36">
        <f ca="1">+C$11+C$12*F68</f>
        <v>1.1470691903175227E-3</v>
      </c>
      <c r="O68" s="76">
        <f>+D$11+D$12*F68+D$13*F68^2</f>
        <v>-1.5831761395360513E-3</v>
      </c>
      <c r="P68" s="37">
        <f>+C68-15018.5</f>
        <v>40026.875999999997</v>
      </c>
      <c r="R68" s="78">
        <f>(G68-O68)^2</f>
        <v>2.6167069475118177E-6</v>
      </c>
      <c r="S68" s="79">
        <v>1</v>
      </c>
      <c r="T68" s="72">
        <f>+S68*R68</f>
        <v>2.6167069475118177E-6</v>
      </c>
    </row>
    <row r="69" spans="1:20" s="31" customFormat="1" ht="12.75" customHeight="1">
      <c r="A69" s="111" t="s">
        <v>268</v>
      </c>
      <c r="B69" s="112" t="s">
        <v>32</v>
      </c>
      <c r="C69" s="113">
        <v>55275.168599999997</v>
      </c>
      <c r="D69" s="113" t="s">
        <v>77</v>
      </c>
      <c r="E69" s="35">
        <f>+(C69-C$7)/C$8</f>
        <v>4562.994640731049</v>
      </c>
      <c r="F69" s="31">
        <f>ROUND(2*E69,0)/2</f>
        <v>4563</v>
      </c>
      <c r="G69" s="36">
        <f>+C69-(C$7+F69*C$8)</f>
        <v>-2.8375999972922727E-3</v>
      </c>
      <c r="H69" s="36"/>
      <c r="I69" s="36"/>
      <c r="K69" s="36">
        <f>G69</f>
        <v>-2.8375999972922727E-3</v>
      </c>
      <c r="L69" s="78"/>
      <c r="M69" s="36"/>
      <c r="N69" s="36">
        <f ca="1">+C$11+C$12*F69</f>
        <v>-1.0691608416578402E-4</v>
      </c>
      <c r="O69" s="76">
        <f>+D$11+D$12*F69+D$13*F69^2</f>
        <v>-2.3603608926711971E-3</v>
      </c>
      <c r="P69" s="37">
        <f>+C69-15018.5</f>
        <v>40256.668599999997</v>
      </c>
      <c r="R69" s="78">
        <f>(G69-O69)^2</f>
        <v>2.27757162979526E-7</v>
      </c>
      <c r="S69" s="79">
        <v>1</v>
      </c>
      <c r="T69" s="72">
        <f>+S69*R69</f>
        <v>2.27757162979526E-7</v>
      </c>
    </row>
    <row r="70" spans="1:20" s="31" customFormat="1" ht="12.75" customHeight="1">
      <c r="A70" s="47" t="s">
        <v>59</v>
      </c>
      <c r="B70" s="89" t="s">
        <v>32</v>
      </c>
      <c r="C70" s="47">
        <v>55321.762900000002</v>
      </c>
      <c r="D70" s="47">
        <v>5.0000000000000001E-4</v>
      </c>
      <c r="E70" s="35">
        <f>+(C70-C$7)/C$8</f>
        <v>4650.9955518218876</v>
      </c>
      <c r="F70" s="31">
        <f>ROUND(2*E70,0)/2</f>
        <v>4651</v>
      </c>
      <c r="G70" s="36">
        <f>+C70-(C$7+F70*C$8)</f>
        <v>-2.3551999984192662E-3</v>
      </c>
      <c r="H70" s="36"/>
      <c r="I70" s="36"/>
      <c r="K70" s="36">
        <f>G70</f>
        <v>-2.3551999984192662E-3</v>
      </c>
      <c r="L70" s="78"/>
      <c r="M70" s="36"/>
      <c r="N70" s="36">
        <f ca="1">+C$11+C$12*F70</f>
        <v>-3.6118037945272186E-4</v>
      </c>
      <c r="O70" s="76">
        <f>+D$11+D$12*F70+D$13*F70^2</f>
        <v>-2.5253796556928736E-3</v>
      </c>
      <c r="P70" s="37">
        <f>+C70-15018.5</f>
        <v>40303.262900000002</v>
      </c>
      <c r="R70" s="78">
        <f>(G70-O70)^2</f>
        <v>2.8961115749762477E-8</v>
      </c>
      <c r="S70" s="79">
        <v>1</v>
      </c>
      <c r="T70" s="72">
        <f>+S70*R70</f>
        <v>2.8961115749762477E-8</v>
      </c>
    </row>
    <row r="71" spans="1:20" s="31" customFormat="1" ht="12.75" customHeight="1">
      <c r="A71" s="47" t="s">
        <v>64</v>
      </c>
      <c r="B71" s="89" t="s">
        <v>32</v>
      </c>
      <c r="C71" s="47">
        <v>55396.418400000002</v>
      </c>
      <c r="D71" s="47">
        <v>5.9999999999999995E-4</v>
      </c>
      <c r="E71" s="35">
        <f>+(C71-C$7)/C$8</f>
        <v>4791.994601446876</v>
      </c>
      <c r="F71" s="31">
        <f>ROUND(2*E71,0)/2</f>
        <v>4792</v>
      </c>
      <c r="G71" s="36">
        <f>+C71-(C$7+F71*C$8)</f>
        <v>-2.8583999956026673E-3</v>
      </c>
      <c r="H71" s="36"/>
      <c r="I71" s="36"/>
      <c r="J71" s="36">
        <f>G71</f>
        <v>-2.8583999956026673E-3</v>
      </c>
      <c r="K71" s="36"/>
      <c r="L71" s="78"/>
      <c r="M71" s="36"/>
      <c r="N71" s="36">
        <f ca="1">+C$11+C$12*F71</f>
        <v>-7.6858112531020227E-4</v>
      </c>
      <c r="O71" s="76">
        <f>+D$11+D$12*F71+D$13*F71^2</f>
        <v>-2.7950094095005851E-3</v>
      </c>
      <c r="P71" s="37">
        <f>+C71-15018.5</f>
        <v>40377.918400000002</v>
      </c>
      <c r="R71" s="78">
        <f>(G71-O71)^2</f>
        <v>4.0183664063654974E-9</v>
      </c>
      <c r="S71" s="79">
        <v>1</v>
      </c>
      <c r="T71" s="72">
        <f>+S71*R71</f>
        <v>4.0183664063654974E-9</v>
      </c>
    </row>
    <row r="72" spans="1:20" s="31" customFormat="1" ht="12.75" customHeight="1">
      <c r="A72" s="47" t="s">
        <v>66</v>
      </c>
      <c r="B72" s="89" t="s">
        <v>32</v>
      </c>
      <c r="C72" s="47">
        <v>55662.479800000001</v>
      </c>
      <c r="D72" s="47">
        <v>1.1900000000000001E-2</v>
      </c>
      <c r="E72" s="35">
        <f>+(C72-C$7)/C$8</f>
        <v>5294.4948129770837</v>
      </c>
      <c r="F72" s="31">
        <f>ROUND(2*E72,0)/2</f>
        <v>5294.5</v>
      </c>
      <c r="G72" s="36">
        <f>+C72-(C$7+F72*C$8)</f>
        <v>-2.7463999940664507E-3</v>
      </c>
      <c r="H72" s="36"/>
      <c r="I72" s="36"/>
      <c r="J72" s="36">
        <f>G72</f>
        <v>-2.7463999940664507E-3</v>
      </c>
      <c r="K72" s="36"/>
      <c r="L72" s="78"/>
      <c r="M72" s="36"/>
      <c r="N72" s="36">
        <f ca="1">+C$11+C$12*F72</f>
        <v>-2.2204880387384548E-3</v>
      </c>
      <c r="O72" s="76">
        <f>+D$11+D$12*F72+D$13*F72^2</f>
        <v>-3.8082467094856772E-3</v>
      </c>
      <c r="P72" s="37">
        <f>+C72-15018.5</f>
        <v>40643.979800000001</v>
      </c>
      <c r="R72" s="78">
        <f>(G72-O72)^2</f>
        <v>1.1275184470465996E-6</v>
      </c>
      <c r="S72" s="79">
        <v>1</v>
      </c>
      <c r="T72" s="72">
        <f>+S72*R72</f>
        <v>1.1275184470465996E-6</v>
      </c>
    </row>
    <row r="73" spans="1:20" s="31" customFormat="1" ht="12.75" customHeight="1">
      <c r="A73" s="47" t="s">
        <v>67</v>
      </c>
      <c r="B73" s="89" t="s">
        <v>32</v>
      </c>
      <c r="C73" s="47">
        <v>55695.567000000003</v>
      </c>
      <c r="D73" s="47">
        <v>1.2E-2</v>
      </c>
      <c r="E73" s="35">
        <f>+(C73-C$7)/C$8</f>
        <v>5356.9853696641612</v>
      </c>
      <c r="F73" s="31">
        <f>ROUND(2*E73,0)/2</f>
        <v>5357</v>
      </c>
      <c r="G73" s="36">
        <f>+C73-(C$7+F73*C$8)</f>
        <v>-7.746399991447106E-3</v>
      </c>
      <c r="H73" s="36"/>
      <c r="I73" s="36">
        <f>G73</f>
        <v>-7.746399991447106E-3</v>
      </c>
      <c r="K73" s="36"/>
      <c r="L73" s="78"/>
      <c r="M73" s="36"/>
      <c r="N73" s="36">
        <f ca="1">+C$11+C$12*F73</f>
        <v>-2.4010734757320181E-3</v>
      </c>
      <c r="O73" s="76">
        <f>+D$11+D$12*F73+D$13*F73^2</f>
        <v>-3.9399851728275422E-3</v>
      </c>
      <c r="P73" s="37">
        <f>+C73-15018.5</f>
        <v>40677.067000000003</v>
      </c>
      <c r="R73" s="78">
        <f>(G73-O73)^2</f>
        <v>1.4488793771406607E-5</v>
      </c>
      <c r="S73" s="79">
        <v>0.1</v>
      </c>
      <c r="T73" s="72">
        <f>+S73*R73</f>
        <v>1.4488793771406607E-6</v>
      </c>
    </row>
    <row r="74" spans="1:20" s="31" customFormat="1" ht="12.75" customHeight="1">
      <c r="A74" s="47" t="s">
        <v>65</v>
      </c>
      <c r="B74" s="89" t="s">
        <v>32</v>
      </c>
      <c r="C74" s="47">
        <v>55725.747600000002</v>
      </c>
      <c r="D74" s="47">
        <v>2.9999999999999997E-4</v>
      </c>
      <c r="E74" s="35">
        <f>+(C74-C$7)/C$8</f>
        <v>5413.9863396812643</v>
      </c>
      <c r="F74" s="31">
        <f>ROUND(2*E74,0)/2</f>
        <v>5414</v>
      </c>
      <c r="G74" s="36">
        <f>+C74-(C$7+F74*C$8)</f>
        <v>-7.2327999951085076E-3</v>
      </c>
      <c r="H74" s="36"/>
      <c r="I74" s="36"/>
      <c r="K74" s="36">
        <f>G74</f>
        <v>-7.2327999951085076E-3</v>
      </c>
      <c r="L74" s="78"/>
      <c r="M74" s="36"/>
      <c r="N74" s="36">
        <f ca="1">+C$11+C$12*F74</f>
        <v>-2.5657673942701496E-3</v>
      </c>
      <c r="O74" s="76">
        <f>+D$11+D$12*F74+D$13*F74^2</f>
        <v>-4.0612328217375874E-3</v>
      </c>
      <c r="P74" s="37">
        <f>+C74-15018.5</f>
        <v>40707.247600000002</v>
      </c>
      <c r="R74" s="78">
        <f>(G74-O74)^2</f>
        <v>1.0058838335204009E-5</v>
      </c>
      <c r="S74" s="79">
        <v>1</v>
      </c>
      <c r="T74" s="72">
        <f>+S74*R74</f>
        <v>1.0058838335204009E-5</v>
      </c>
    </row>
    <row r="75" spans="1:20" s="31" customFormat="1" ht="12.75" customHeight="1">
      <c r="A75" s="111" t="s">
        <v>300</v>
      </c>
      <c r="B75" s="112" t="s">
        <v>32</v>
      </c>
      <c r="C75" s="113">
        <v>56077.320200000002</v>
      </c>
      <c r="D75" s="113" t="s">
        <v>77</v>
      </c>
      <c r="E75" s="35">
        <f>+(C75-C$7)/C$8</f>
        <v>6077.988355261974</v>
      </c>
      <c r="F75" s="31">
        <f>ROUND(2*E75,0)/2</f>
        <v>6078</v>
      </c>
      <c r="G75" s="36">
        <f>+C75-(C$7+F75*C$8)</f>
        <v>-6.1655999961658381E-3</v>
      </c>
      <c r="H75" s="36"/>
      <c r="I75" s="36"/>
      <c r="K75" s="36">
        <f>G75</f>
        <v>-6.1655999961658381E-3</v>
      </c>
      <c r="L75" s="78"/>
      <c r="M75" s="36"/>
      <c r="N75" s="36">
        <f ca="1">+C$11+C$12*F75</f>
        <v>-4.4843070768897705E-3</v>
      </c>
      <c r="O75" s="76">
        <f>+D$11+D$12*F75+D$13*F75^2</f>
        <v>-5.5511272479362335E-3</v>
      </c>
      <c r="P75" s="37">
        <f>+C75-15018.5</f>
        <v>41058.820200000002</v>
      </c>
      <c r="R75" s="78">
        <f>(G75-O75)^2</f>
        <v>3.7757675831684307E-7</v>
      </c>
      <c r="S75" s="79">
        <v>1</v>
      </c>
      <c r="T75" s="72">
        <f>+S75*R75</f>
        <v>3.7757675831684307E-7</v>
      </c>
    </row>
    <row r="76" spans="1:20" s="31" customFormat="1" ht="12.75" customHeight="1">
      <c r="A76" s="111" t="s">
        <v>300</v>
      </c>
      <c r="B76" s="112" t="s">
        <v>34</v>
      </c>
      <c r="C76" s="113">
        <v>56082.352500000001</v>
      </c>
      <c r="D76" s="113" t="s">
        <v>77</v>
      </c>
      <c r="E76" s="35">
        <f>+(C76-C$7)/C$8</f>
        <v>6087.4926719891764</v>
      </c>
      <c r="F76" s="31">
        <f>ROUND(2*E76,0)/2</f>
        <v>6087.5</v>
      </c>
      <c r="G76" s="36">
        <f>+C76-(C$7+F76*C$8)</f>
        <v>-3.8799999965704046E-3</v>
      </c>
      <c r="H76" s="36"/>
      <c r="I76" s="36"/>
      <c r="K76" s="36">
        <f>G76</f>
        <v>-3.8799999965704046E-3</v>
      </c>
      <c r="L76" s="78"/>
      <c r="M76" s="36"/>
      <c r="N76" s="36">
        <f ca="1">+C$11+C$12*F76</f>
        <v>-4.511756063312793E-3</v>
      </c>
      <c r="O76" s="76">
        <f>+D$11+D$12*F76+D$13*F76^2</f>
        <v>-5.5734788108191347E-3</v>
      </c>
      <c r="P76" s="37">
        <f>+C76-15018.5</f>
        <v>41063.852500000001</v>
      </c>
      <c r="R76" s="78">
        <f>(G76-O76)^2</f>
        <v>2.8678704943092848E-6</v>
      </c>
      <c r="S76" s="79">
        <v>1</v>
      </c>
      <c r="T76" s="72">
        <f>+S76*R76</f>
        <v>2.8678704943092848E-6</v>
      </c>
    </row>
    <row r="77" spans="1:20" s="31" customFormat="1" ht="12.75" customHeight="1">
      <c r="A77" s="51" t="s">
        <v>69</v>
      </c>
      <c r="B77" s="89"/>
      <c r="C77" s="52">
        <v>56398.974999999999</v>
      </c>
      <c r="D77" s="52">
        <v>2E-3</v>
      </c>
      <c r="E77" s="35">
        <f>+(C77-C$7)/C$8</f>
        <v>6685.4857413529498</v>
      </c>
      <c r="F77" s="31">
        <f>ROUND(2*E77,0)/2</f>
        <v>6685.5</v>
      </c>
      <c r="G77" s="36">
        <f>+C77-(C$7+F77*C$8)</f>
        <v>-7.5495999990380369E-3</v>
      </c>
      <c r="H77" s="36"/>
      <c r="I77" s="36"/>
      <c r="J77" s="36">
        <f>G77</f>
        <v>-7.5495999990380369E-3</v>
      </c>
      <c r="K77" s="36"/>
      <c r="L77" s="78"/>
      <c r="M77" s="36"/>
      <c r="N77" s="36">
        <f ca="1">+C$11+C$12*F77</f>
        <v>-6.2395975244672105E-3</v>
      </c>
      <c r="O77" s="76">
        <f>+D$11+D$12*F77+D$13*F77^2</f>
        <v>-7.0392341017007504E-3</v>
      </c>
      <c r="P77" s="37">
        <f>+C77-15018.5</f>
        <v>41380.474999999999</v>
      </c>
      <c r="R77" s="78">
        <f>(G77-O77)^2</f>
        <v>2.6047334916489373E-7</v>
      </c>
      <c r="S77" s="79">
        <v>1</v>
      </c>
      <c r="T77" s="72">
        <f>+S77*R77</f>
        <v>2.6047334916489373E-7</v>
      </c>
    </row>
    <row r="78" spans="1:20" s="31" customFormat="1" ht="12.75" customHeight="1">
      <c r="A78" s="111" t="s">
        <v>312</v>
      </c>
      <c r="B78" s="112" t="s">
        <v>32</v>
      </c>
      <c r="C78" s="113">
        <v>56416.182200000003</v>
      </c>
      <c r="D78" s="113" t="s">
        <v>77</v>
      </c>
      <c r="E78" s="35">
        <f>+(C78-C$7)/C$8</f>
        <v>6717.9843361879948</v>
      </c>
      <c r="F78" s="31">
        <f>ROUND(2*E78,0)/2</f>
        <v>6718</v>
      </c>
      <c r="G78" s="36">
        <f>+C78-(C$7+F78*C$8)</f>
        <v>-8.2935999962501228E-3</v>
      </c>
      <c r="H78" s="36"/>
      <c r="I78" s="36"/>
      <c r="K78" s="36">
        <f>G78</f>
        <v>-8.2935999962501228E-3</v>
      </c>
      <c r="L78" s="78"/>
      <c r="M78" s="36"/>
      <c r="N78" s="36">
        <f ca="1">+C$11+C$12*F78</f>
        <v>-6.3335019517038616E-3</v>
      </c>
      <c r="O78" s="76">
        <f>+D$11+D$12*F78+D$13*F78^2</f>
        <v>-7.1222104090926421E-3</v>
      </c>
      <c r="P78" s="37">
        <f>+C78-15018.5</f>
        <v>41397.682200000003</v>
      </c>
      <c r="R78" s="78">
        <f>(G78-O78)^2</f>
        <v>1.3721535649009731E-6</v>
      </c>
      <c r="S78" s="79">
        <v>1</v>
      </c>
      <c r="T78" s="72">
        <f>+S78*R78</f>
        <v>1.3721535649009731E-6</v>
      </c>
    </row>
    <row r="79" spans="1:20" s="31" customFormat="1" ht="12.75" customHeight="1">
      <c r="A79" s="51" t="s">
        <v>69</v>
      </c>
      <c r="B79" s="89"/>
      <c r="C79" s="52">
        <v>56418.8298</v>
      </c>
      <c r="D79" s="52">
        <v>2.0000000000000001E-4</v>
      </c>
      <c r="E79" s="35">
        <f>+(C79-C$7)/C$8</f>
        <v>6722.9847592484075</v>
      </c>
      <c r="F79" s="31">
        <f>ROUND(2*E79,0)/2</f>
        <v>6723</v>
      </c>
      <c r="G79" s="36">
        <f>+C79-(C$7+F79*C$8)</f>
        <v>-8.0696000004536472E-3</v>
      </c>
      <c r="H79" s="36"/>
      <c r="I79" s="36"/>
      <c r="K79" s="36">
        <f>G79</f>
        <v>-8.0696000004536472E-3</v>
      </c>
      <c r="L79" s="78"/>
      <c r="M79" s="36"/>
      <c r="N79" s="36">
        <f ca="1">+C$11+C$12*F79</f>
        <v>-6.3479487866633464E-3</v>
      </c>
      <c r="O79" s="76">
        <f>+D$11+D$12*F79+D$13*F79^2</f>
        <v>-7.1350063342622821E-3</v>
      </c>
      <c r="P79" s="37">
        <f>+C79-15018.5</f>
        <v>41400.3298</v>
      </c>
      <c r="R79" s="78">
        <f>(G79-O79)^2</f>
        <v>8.7346532088501683E-7</v>
      </c>
      <c r="S79" s="79">
        <v>1</v>
      </c>
      <c r="T79" s="72">
        <f>+S79*R79</f>
        <v>8.7346532088501683E-7</v>
      </c>
    </row>
    <row r="80" spans="1:20" s="31" customFormat="1" ht="12.75" customHeight="1">
      <c r="A80" s="111" t="s">
        <v>307</v>
      </c>
      <c r="B80" s="112" t="s">
        <v>34</v>
      </c>
      <c r="C80" s="113">
        <v>56422.803800000002</v>
      </c>
      <c r="D80" s="113" t="s">
        <v>77</v>
      </c>
      <c r="E80" s="35">
        <f>+(C80-C$7)/C$8</f>
        <v>6730.4903043617614</v>
      </c>
      <c r="F80" s="31">
        <f>ROUND(2*E80,0)/2</f>
        <v>6730.5</v>
      </c>
      <c r="G80" s="36">
        <f>+C80-(C$7+F80*C$8)</f>
        <v>-5.1335999960429035E-3</v>
      </c>
      <c r="H80" s="36"/>
      <c r="I80" s="36"/>
      <c r="K80" s="36">
        <f>G80</f>
        <v>-5.1335999960429035E-3</v>
      </c>
      <c r="L80" s="78"/>
      <c r="M80" s="36"/>
      <c r="N80" s="36">
        <f ca="1">+C$11+C$12*F80</f>
        <v>-6.3696190391025771E-3</v>
      </c>
      <c r="O80" s="76">
        <f>+D$11+D$12*F80+D$13*F80^2</f>
        <v>-7.1542153917252636E-3</v>
      </c>
      <c r="P80" s="37">
        <f>+C80-15018.5</f>
        <v>41404.303800000002</v>
      </c>
      <c r="R80" s="78">
        <f>(G80-O80)^2</f>
        <v>4.0828865772685808E-6</v>
      </c>
      <c r="S80" s="79">
        <v>1</v>
      </c>
      <c r="T80" s="72">
        <f>+S80*R80</f>
        <v>4.0828865772685808E-6</v>
      </c>
    </row>
    <row r="81" spans="1:20" s="31" customFormat="1" ht="12.75" customHeight="1">
      <c r="A81" s="51" t="s">
        <v>69</v>
      </c>
      <c r="B81" s="89"/>
      <c r="C81" s="52">
        <v>56422.803844052978</v>
      </c>
      <c r="D81" s="52">
        <v>5.9999999999999995E-4</v>
      </c>
      <c r="E81" s="35">
        <f>+(C81-C$7)/C$8</f>
        <v>6730.4903875629698</v>
      </c>
      <c r="F81" s="31">
        <f>ROUND(2*E81,0)/2</f>
        <v>6730.5</v>
      </c>
      <c r="G81" s="36">
        <f>+C81-(C$7+F81*C$8)</f>
        <v>-5.0895470194518566E-3</v>
      </c>
      <c r="H81" s="36"/>
      <c r="I81" s="36"/>
      <c r="K81" s="36">
        <f>G81</f>
        <v>-5.0895470194518566E-3</v>
      </c>
      <c r="L81" s="78"/>
      <c r="M81" s="36"/>
      <c r="N81" s="36">
        <f ca="1">+C$11+C$12*F81</f>
        <v>-6.3696190391025771E-3</v>
      </c>
      <c r="O81" s="76">
        <f>+D$11+D$12*F81+D$13*F81^2</f>
        <v>-7.1542153917252636E-3</v>
      </c>
      <c r="P81" s="37">
        <f>+C81-15018.5</f>
        <v>41404.303844052978</v>
      </c>
      <c r="R81" s="78">
        <f>(G81-O81)^2</f>
        <v>4.26285548746612E-6</v>
      </c>
      <c r="S81" s="79">
        <v>1</v>
      </c>
      <c r="T81" s="72">
        <f>+S81*R81</f>
        <v>4.26285548746612E-6</v>
      </c>
    </row>
    <row r="82" spans="1:20" s="31" customFormat="1" ht="12.75" customHeight="1">
      <c r="A82" s="114" t="s">
        <v>70</v>
      </c>
      <c r="B82" s="115" t="s">
        <v>32</v>
      </c>
      <c r="C82" s="114">
        <v>56750.5524</v>
      </c>
      <c r="D82" s="114">
        <v>2.5999999999999999E-3</v>
      </c>
      <c r="E82" s="116">
        <f>+(C82-C$7)/C$8</f>
        <v>7349.4968225140728</v>
      </c>
      <c r="F82" s="31">
        <f>ROUND(2*E82,0)/2</f>
        <v>7349.5</v>
      </c>
      <c r="G82" s="36">
        <f>+C82-(C$7+F82*C$8)</f>
        <v>-1.6823999976622872E-3</v>
      </c>
      <c r="H82" s="36"/>
      <c r="I82" s="36"/>
      <c r="J82" s="36">
        <f>G82</f>
        <v>-1.6823999976622872E-3</v>
      </c>
      <c r="K82" s="36"/>
      <c r="L82" s="78"/>
      <c r="M82" s="36"/>
      <c r="N82" s="36">
        <f ca="1">+C$11+C$12*F82</f>
        <v>-8.1581372070868314E-3</v>
      </c>
      <c r="O82" s="76">
        <f>+D$11+D$12*F82+D$13*F82^2</f>
        <v>-8.8023535056243746E-3</v>
      </c>
      <c r="P82" s="37">
        <f>+C82-15018.5</f>
        <v>41732.0524</v>
      </c>
      <c r="R82" s="78">
        <f>(G82-O82)^2</f>
        <v>5.0693737955541635E-5</v>
      </c>
      <c r="S82" s="79">
        <v>1</v>
      </c>
      <c r="T82" s="72">
        <f>+S82*R82</f>
        <v>5.0693737955541635E-5</v>
      </c>
    </row>
    <row r="83" spans="1:20" s="31" customFormat="1" ht="12.75" customHeight="1">
      <c r="A83" s="114" t="s">
        <v>70</v>
      </c>
      <c r="B83" s="115" t="s">
        <v>32</v>
      </c>
      <c r="C83" s="114">
        <v>56799.520299999996</v>
      </c>
      <c r="D83" s="114">
        <v>2.3999999999999998E-3</v>
      </c>
      <c r="E83" s="116">
        <f>+(C83-C$7)/C$8</f>
        <v>7441.9806631169868</v>
      </c>
      <c r="F83" s="31">
        <f>ROUND(2*E83,0)/2</f>
        <v>7442</v>
      </c>
      <c r="G83" s="36">
        <f>+C83-(C$7+F83*C$8)</f>
        <v>-1.0238399998343084E-2</v>
      </c>
      <c r="H83" s="36"/>
      <c r="I83" s="36"/>
      <c r="J83" s="36">
        <f>G83</f>
        <v>-1.0238399998343084E-2</v>
      </c>
      <c r="K83" s="36"/>
      <c r="L83" s="78"/>
      <c r="M83" s="36"/>
      <c r="N83" s="36">
        <f ca="1">+C$11+C$12*F83</f>
        <v>-8.4254036538373069E-3</v>
      </c>
      <c r="O83" s="76">
        <f>+D$11+D$12*F83+D$13*F83^2</f>
        <v>-9.0592916567348945E-3</v>
      </c>
      <c r="P83" s="37">
        <f>+C83-15018.5</f>
        <v>41781.020299999996</v>
      </c>
      <c r="R83" s="78">
        <f>(G83-O83)^2</f>
        <v>1.390296481250015E-6</v>
      </c>
      <c r="S83" s="79">
        <v>1</v>
      </c>
      <c r="T83" s="72">
        <f>+S83*R83</f>
        <v>1.390296481250015E-6</v>
      </c>
    </row>
    <row r="84" spans="1:20" s="31" customFormat="1" ht="12.75" customHeight="1">
      <c r="A84" s="114" t="s">
        <v>70</v>
      </c>
      <c r="B84" s="115" t="s">
        <v>32</v>
      </c>
      <c r="C84" s="114">
        <v>56808.519899999999</v>
      </c>
      <c r="D84" s="114">
        <v>2.8E-3</v>
      </c>
      <c r="E84" s="116">
        <f>+(C84-C$7)/C$8</f>
        <v>7458.9778709182265</v>
      </c>
      <c r="F84" s="31">
        <f>ROUND(2*E84,0)/2</f>
        <v>7459</v>
      </c>
      <c r="G84" s="36">
        <f>+C84-(C$7+F84*C$8)</f>
        <v>-1.1716799999703653E-2</v>
      </c>
      <c r="H84" s="36"/>
      <c r="I84" s="36"/>
      <c r="J84" s="36">
        <f>G84</f>
        <v>-1.1716799999703653E-2</v>
      </c>
      <c r="K84" s="36"/>
      <c r="L84" s="78"/>
      <c r="M84" s="36"/>
      <c r="N84" s="36">
        <f ca="1">+C$11+C$12*F84</f>
        <v>-8.4745228926995531E-3</v>
      </c>
      <c r="O84" s="76">
        <f>+D$11+D$12*F84+D$13*F84^2</f>
        <v>-9.1068139320767787E-3</v>
      </c>
      <c r="P84" s="37">
        <f>+C84-15018.5</f>
        <v>41790.019899999999</v>
      </c>
      <c r="R84" s="78">
        <f>(G84-O84)^2</f>
        <v>6.812027273206396E-6</v>
      </c>
      <c r="S84" s="79">
        <v>1</v>
      </c>
      <c r="T84" s="72">
        <f>+S84*R84</f>
        <v>6.812027273206396E-6</v>
      </c>
    </row>
    <row r="85" spans="1:20" s="31" customFormat="1" ht="12.75" customHeight="1">
      <c r="A85" s="117" t="s">
        <v>1</v>
      </c>
      <c r="B85" s="118" t="s">
        <v>32</v>
      </c>
      <c r="C85" s="119">
        <v>57131.5003</v>
      </c>
      <c r="D85" s="119">
        <v>1.9E-3</v>
      </c>
      <c r="E85" s="116">
        <f>+(C85-C$7)/C$8</f>
        <v>8068.9788681320724</v>
      </c>
      <c r="F85" s="31">
        <f>ROUND(2*E85,0)/2</f>
        <v>8069</v>
      </c>
      <c r="G85" s="36">
        <f>+C85-(C$7+F85*C$8)</f>
        <v>-1.1188799995579757E-2</v>
      </c>
      <c r="H85" s="36"/>
      <c r="I85" s="36"/>
      <c r="K85" s="36">
        <f>G85</f>
        <v>-1.1188799995579757E-2</v>
      </c>
      <c r="L85" s="78"/>
      <c r="M85" s="36"/>
      <c r="N85" s="36">
        <f ca="1">+C$11+C$12*F85</f>
        <v>-1.0237036757756736E-2</v>
      </c>
      <c r="O85" s="76">
        <f>+D$11+D$12*F85+D$13*F85^2</f>
        <v>-1.0873912544918971E-2</v>
      </c>
      <c r="P85" s="37">
        <f>+C85-15018.5</f>
        <v>42113.0003</v>
      </c>
      <c r="R85" s="78">
        <f>(G85-O85)^2</f>
        <v>9.9154106583649114E-8</v>
      </c>
      <c r="S85" s="79">
        <v>1</v>
      </c>
      <c r="T85" s="72">
        <f>+S85*R85</f>
        <v>9.9154106583649114E-8</v>
      </c>
    </row>
    <row r="86" spans="1:20" s="31" customFormat="1" ht="12.75" customHeight="1">
      <c r="A86" s="117" t="s">
        <v>1</v>
      </c>
      <c r="B86" s="118" t="s">
        <v>32</v>
      </c>
      <c r="C86" s="119">
        <v>57137.588300000003</v>
      </c>
      <c r="D86" s="119">
        <v>2.8999999999999998E-3</v>
      </c>
      <c r="E86" s="116">
        <f>+(C86-C$7)/C$8</f>
        <v>8080.4770459504161</v>
      </c>
      <c r="F86" s="31">
        <f>ROUND(2*E86,0)/2</f>
        <v>8080.5</v>
      </c>
      <c r="G86" s="36">
        <f>+C86-(C$7+F86*C$8)</f>
        <v>-1.215359999332577E-2</v>
      </c>
      <c r="H86" s="36"/>
      <c r="I86" s="36"/>
      <c r="K86" s="36">
        <f>G86</f>
        <v>-1.215359999332577E-2</v>
      </c>
      <c r="L86" s="78"/>
      <c r="M86" s="36"/>
      <c r="N86" s="36">
        <f ca="1">+C$11+C$12*F86</f>
        <v>-1.0270264478163553E-2</v>
      </c>
      <c r="O86" s="76">
        <f>+D$11+D$12*F86+D$13*F86^2</f>
        <v>-1.0908383197220553E-2</v>
      </c>
      <c r="P86" s="37">
        <f>+C86-15018.5</f>
        <v>42119.088300000003</v>
      </c>
      <c r="R86" s="78">
        <f>(G86-O86)^2</f>
        <v>1.5505648693025413E-6</v>
      </c>
      <c r="S86" s="79">
        <v>1</v>
      </c>
      <c r="T86" s="72">
        <f>+S86*R86</f>
        <v>1.5505648693025413E-6</v>
      </c>
    </row>
    <row r="87" spans="1:20" s="31" customFormat="1" ht="12.75" customHeight="1">
      <c r="A87" s="117" t="s">
        <v>1</v>
      </c>
      <c r="B87" s="118" t="s">
        <v>32</v>
      </c>
      <c r="C87" s="119">
        <v>57499.484400000001</v>
      </c>
      <c r="D87" s="119">
        <v>1.9E-3</v>
      </c>
      <c r="E87" s="116">
        <f>+(C87-C$7)/C$8</f>
        <v>8763.9766697288251</v>
      </c>
      <c r="F87" s="31">
        <f>ROUND(2*E87,0)/2</f>
        <v>8764</v>
      </c>
      <c r="G87" s="36">
        <f>+C87-(C$7+F87*C$8)</f>
        <v>-1.2352799996733665E-2</v>
      </c>
      <c r="H87" s="36"/>
      <c r="I87" s="36"/>
      <c r="K87" s="36">
        <f>G87</f>
        <v>-1.2352799996733665E-2</v>
      </c>
      <c r="L87" s="78"/>
      <c r="M87" s="36"/>
      <c r="N87" s="36">
        <f ca="1">+C$11+C$12*F87</f>
        <v>-1.2245146817125166E-2</v>
      </c>
      <c r="O87" s="76">
        <f>+D$11+D$12*F87+D$13*F87^2</f>
        <v>-1.3034004038481102E-2</v>
      </c>
      <c r="P87" s="37">
        <f>+C87-15018.5</f>
        <v>42480.984400000001</v>
      </c>
      <c r="R87" s="78">
        <f>(G87-O87)^2</f>
        <v>4.6403894649304333E-7</v>
      </c>
      <c r="S87" s="79">
        <v>1</v>
      </c>
      <c r="T87" s="72">
        <f>+S87*R87</f>
        <v>4.6403894649304333E-7</v>
      </c>
    </row>
    <row r="88" spans="1:20" s="31" customFormat="1" ht="12.75" customHeight="1">
      <c r="A88" s="126" t="s">
        <v>0</v>
      </c>
      <c r="B88" s="127" t="s">
        <v>32</v>
      </c>
      <c r="C88" s="127">
        <v>57855.555899999999</v>
      </c>
      <c r="D88" s="127">
        <v>2.0999999999999999E-3</v>
      </c>
      <c r="E88" s="116">
        <f>+(C88-C$7)/C$8</f>
        <v>9436.4755894138234</v>
      </c>
      <c r="F88" s="31">
        <f>ROUND(2*E88,0)/2</f>
        <v>9436.5</v>
      </c>
      <c r="G88" s="36">
        <f>+C88-(C$7+F88*C$8)</f>
        <v>-1.2924799993925262E-2</v>
      </c>
      <c r="H88" s="36"/>
      <c r="I88" s="36"/>
      <c r="K88" s="36">
        <f>G88</f>
        <v>-1.2924799993925262E-2</v>
      </c>
      <c r="L88" s="78"/>
      <c r="M88" s="36"/>
      <c r="N88" s="36">
        <f ca="1">+C$11+C$12*F88</f>
        <v>-1.4188246119175912E-2</v>
      </c>
      <c r="O88" s="76">
        <f>+D$11+D$12*F88+D$13*F88^2</f>
        <v>-1.5272972273856331E-2</v>
      </c>
      <c r="P88" s="37">
        <f>+C88-15018.5</f>
        <v>42837.055899999999</v>
      </c>
      <c r="R88" s="78">
        <f>(G88-O88)^2</f>
        <v>5.5139130562366735E-6</v>
      </c>
      <c r="S88" s="79">
        <v>1</v>
      </c>
      <c r="T88" s="72">
        <f>+S88*R88</f>
        <v>5.5139130562366735E-6</v>
      </c>
    </row>
    <row r="89" spans="1:20" s="31" customFormat="1" ht="12.75" customHeight="1">
      <c r="A89" s="123" t="s">
        <v>333</v>
      </c>
      <c r="B89" s="124" t="s">
        <v>32</v>
      </c>
      <c r="C89" s="125">
        <v>57915.650500000003</v>
      </c>
      <c r="D89" s="125">
        <v>2.0000000000000001E-4</v>
      </c>
      <c r="E89" s="116">
        <f>+(C89-C$7)/C$8</f>
        <v>9549.97401200284</v>
      </c>
      <c r="F89" s="31">
        <f>ROUND(2*E89,0)/2</f>
        <v>9550</v>
      </c>
      <c r="G89" s="36">
        <f>+C89-(C$7+F89*C$8)</f>
        <v>-1.375999999436317E-2</v>
      </c>
      <c r="H89" s="36"/>
      <c r="I89" s="36"/>
      <c r="K89" s="36">
        <f>G89</f>
        <v>-1.375999999436317E-2</v>
      </c>
      <c r="L89" s="78"/>
      <c r="M89" s="36"/>
      <c r="N89" s="36">
        <f ca="1">+C$11+C$12*F89</f>
        <v>-1.4516189272756224E-2</v>
      </c>
      <c r="O89" s="76">
        <f>+D$11+D$12*F89+D$13*F89^2</f>
        <v>-1.5665285436126115E-2</v>
      </c>
      <c r="P89" s="37">
        <f>+C89-15018.5</f>
        <v>42897.150500000003</v>
      </c>
      <c r="R89" s="78">
        <f>(G89-O89)^2</f>
        <v>3.6301126145938218E-6</v>
      </c>
      <c r="S89" s="79">
        <v>1</v>
      </c>
      <c r="T89" s="72">
        <f>+S89*R89</f>
        <v>3.6301126145938218E-6</v>
      </c>
    </row>
    <row r="90" spans="1:20" s="31" customFormat="1" ht="12.75" customHeight="1">
      <c r="A90" s="122" t="s">
        <v>335</v>
      </c>
      <c r="B90" s="120"/>
      <c r="C90" s="121">
        <v>58246.837399999997</v>
      </c>
      <c r="D90" s="121">
        <v>2.0000000000000001E-4</v>
      </c>
      <c r="E90" s="116">
        <f>+(C90-C$7)/C$8</f>
        <v>10175.474318721632</v>
      </c>
      <c r="F90" s="31">
        <f>ROUND(2*E90,0)/2</f>
        <v>10175.5</v>
      </c>
      <c r="G90" s="36">
        <f>+C90-(C$7+F90*C$8)</f>
        <v>-1.3597600001958199E-2</v>
      </c>
      <c r="H90" s="36"/>
      <c r="I90" s="36"/>
      <c r="K90" s="36">
        <f>G90</f>
        <v>-1.3597600001958199E-2</v>
      </c>
      <c r="L90" s="78"/>
      <c r="M90" s="36"/>
      <c r="N90" s="36">
        <f ca="1">+C$11+C$12*F90</f>
        <v>-1.632348832618781E-2</v>
      </c>
      <c r="O90" s="76">
        <f>+D$11+D$12*F90+D$13*F90^2</f>
        <v>-1.7902124344339226E-2</v>
      </c>
      <c r="P90" s="37">
        <f>+C90-15018.5</f>
        <v>43228.337399999997</v>
      </c>
      <c r="R90" s="78">
        <f>(G90-O90)^2</f>
        <v>1.8528929814150811E-5</v>
      </c>
      <c r="S90" s="79">
        <v>1</v>
      </c>
      <c r="T90" s="72">
        <f>+S90*R90</f>
        <v>1.8528929814150811E-5</v>
      </c>
    </row>
    <row r="91" spans="1:20" s="31" customFormat="1" ht="12.75" customHeight="1">
      <c r="A91" s="130" t="s">
        <v>337</v>
      </c>
      <c r="B91" s="131" t="s">
        <v>32</v>
      </c>
      <c r="C91" s="132">
        <v>59321.398000000045</v>
      </c>
      <c r="D91" s="130">
        <v>1E-3</v>
      </c>
      <c r="E91" s="116">
        <f>+(C91-C$7)/C$8</f>
        <v>12204.956719408288</v>
      </c>
      <c r="F91" s="31">
        <f>ROUND(2*E91,0)/2</f>
        <v>12205</v>
      </c>
      <c r="G91" s="36">
        <f>+C91-(C$7+F91*C$8)</f>
        <v>-2.2915999950782862E-2</v>
      </c>
      <c r="H91" s="36"/>
      <c r="I91" s="36"/>
      <c r="K91" s="36">
        <f>G91</f>
        <v>-2.2915999950782862E-2</v>
      </c>
      <c r="L91" s="78"/>
      <c r="M91" s="36"/>
      <c r="N91" s="36">
        <f ca="1">+C$11+C$12*F91</f>
        <v>-2.2187458636242816E-2</v>
      </c>
      <c r="O91" s="76">
        <f>+D$11+D$12*F91+D$13*F91^2</f>
        <v>-2.603166719323503E-2</v>
      </c>
      <c r="P91" s="37">
        <f>+C91-15018.5</f>
        <v>44302.898000000045</v>
      </c>
      <c r="R91" s="78">
        <f>(G91-O91)^2</f>
        <v>9.7073823656894991E-6</v>
      </c>
      <c r="S91" s="79">
        <v>1</v>
      </c>
      <c r="T91" s="72">
        <f>+S91*R91</f>
        <v>9.7073823656894991E-6</v>
      </c>
    </row>
    <row r="92" spans="1:20" s="31" customFormat="1" ht="12.75" customHeight="1">
      <c r="A92" s="130" t="s">
        <v>337</v>
      </c>
      <c r="B92" s="131" t="s">
        <v>32</v>
      </c>
      <c r="C92" s="132">
        <v>59330.399000000209</v>
      </c>
      <c r="D92" s="130">
        <v>1E-3</v>
      </c>
      <c r="E92" s="116">
        <f>+(C92-C$7)/C$8</f>
        <v>12221.95657133745</v>
      </c>
      <c r="F92" s="31">
        <f>ROUND(2*E92,0)/2</f>
        <v>12222</v>
      </c>
      <c r="G92" s="36">
        <f>+C92-(C$7+F92*C$8)</f>
        <v>-2.299439979105955E-2</v>
      </c>
      <c r="H92" s="36"/>
      <c r="I92" s="36"/>
      <c r="K92" s="36">
        <f>G92</f>
        <v>-2.299439979105955E-2</v>
      </c>
      <c r="L92" s="78"/>
      <c r="M92" s="36"/>
      <c r="N92" s="36">
        <f ca="1">+C$11+C$12*F92</f>
        <v>-2.2236577875105065E-2</v>
      </c>
      <c r="O92" s="76">
        <f>+D$11+D$12*F92+D$13*F92^2</f>
        <v>-2.6105393339907339E-2</v>
      </c>
      <c r="P92" s="37">
        <f>+C92-15018.5</f>
        <v>44311.899000000209</v>
      </c>
      <c r="R92" s="78">
        <f>(G92-O92)^2</f>
        <v>9.6782808609725638E-6</v>
      </c>
      <c r="S92" s="79">
        <v>1</v>
      </c>
      <c r="T92" s="72">
        <f>+S92*R92</f>
        <v>9.6782808609725638E-6</v>
      </c>
    </row>
    <row r="93" spans="1:20" s="31" customFormat="1" ht="12.75" customHeight="1">
      <c r="A93" s="130" t="s">
        <v>338</v>
      </c>
      <c r="B93" s="131" t="s">
        <v>32</v>
      </c>
      <c r="C93" s="132">
        <v>59330.399400000002</v>
      </c>
      <c r="D93" s="130">
        <v>6.9999999999999999E-4</v>
      </c>
      <c r="E93" s="116">
        <f>+(C93-C$7)/C$8</f>
        <v>12221.957326802096</v>
      </c>
      <c r="F93" s="31">
        <f>ROUND(2*E93,0)/2</f>
        <v>12222</v>
      </c>
      <c r="G93" s="36">
        <f>+C93-(C$7+F93*C$8)</f>
        <v>-2.2594399997615255E-2</v>
      </c>
      <c r="H93" s="36"/>
      <c r="I93" s="36"/>
      <c r="K93" s="36">
        <f>G93</f>
        <v>-2.2594399997615255E-2</v>
      </c>
      <c r="L93" s="78"/>
      <c r="M93" s="36"/>
      <c r="N93" s="36">
        <f ca="1">+C$11+C$12*F93</f>
        <v>-2.2236577875105065E-2</v>
      </c>
      <c r="O93" s="76">
        <f>+D$11+D$12*F93+D$13*F93^2</f>
        <v>-2.6105393339907339E-2</v>
      </c>
      <c r="P93" s="37">
        <f>+C93-15018.5</f>
        <v>44311.899400000002</v>
      </c>
      <c r="R93" s="78">
        <f>(G93-O93)^2</f>
        <v>1.2327074249619339E-5</v>
      </c>
      <c r="S93" s="79">
        <v>1</v>
      </c>
      <c r="T93" s="72">
        <f>+S93*R93</f>
        <v>1.2327074249619339E-5</v>
      </c>
    </row>
    <row r="94" spans="1:20" s="31" customFormat="1" ht="12.75" customHeight="1">
      <c r="A94" s="45" t="s">
        <v>334</v>
      </c>
      <c r="B94" s="89"/>
      <c r="C94" s="128">
        <v>59363.756300000001</v>
      </c>
      <c r="D94" s="128">
        <v>2.9999999999999997E-4</v>
      </c>
      <c r="E94" s="116">
        <f>+(C94-C$7)/C$8</f>
        <v>12284.95725578838</v>
      </c>
      <c r="F94" s="31">
        <f>ROUND(2*E94,0)/2</f>
        <v>12285</v>
      </c>
      <c r="G94" s="36">
        <f>+C94-(C$7+F94*C$8)</f>
        <v>-2.2632000000157859E-2</v>
      </c>
      <c r="H94" s="36"/>
      <c r="I94" s="36"/>
      <c r="K94" s="36">
        <f>G94</f>
        <v>-2.2632000000157859E-2</v>
      </c>
      <c r="L94" s="78"/>
      <c r="M94" s="36"/>
      <c r="N94" s="36">
        <f ca="1">+C$11+C$12*F94</f>
        <v>-2.2418607995594579E-2</v>
      </c>
      <c r="O94" s="76">
        <f>+D$11+D$12*F94+D$13*F94^2</f>
        <v>-2.6379429289340683E-2</v>
      </c>
      <c r="P94" s="37">
        <f>+C94-15018.5</f>
        <v>44345.256300000001</v>
      </c>
      <c r="R94" s="78">
        <f>(G94-O94)^2</f>
        <v>1.4043226277425282E-5</v>
      </c>
      <c r="S94" s="79">
        <v>1</v>
      </c>
      <c r="T94" s="72">
        <f>+S94*R94</f>
        <v>1.4043226277425282E-5</v>
      </c>
    </row>
    <row r="95" spans="1:20" s="31" customFormat="1" ht="12.75" customHeight="1">
      <c r="A95" s="42"/>
      <c r="B95" s="89"/>
      <c r="C95" s="59"/>
      <c r="D95" s="59"/>
      <c r="E95" s="35"/>
      <c r="G95" s="36"/>
      <c r="H95" s="36"/>
      <c r="I95" s="36"/>
      <c r="J95" s="36"/>
      <c r="K95" s="36"/>
      <c r="L95" s="78"/>
      <c r="M95" s="36"/>
      <c r="N95" s="36"/>
      <c r="O95" s="36"/>
      <c r="P95" s="37"/>
      <c r="R95" s="78"/>
      <c r="S95" s="38"/>
    </row>
    <row r="96" spans="1:20" s="31" customFormat="1" ht="12.75" customHeight="1">
      <c r="A96" s="42"/>
      <c r="B96" s="89"/>
      <c r="C96" s="59"/>
      <c r="D96" s="59"/>
      <c r="E96" s="35"/>
      <c r="G96" s="36"/>
      <c r="H96" s="36"/>
      <c r="I96" s="36"/>
      <c r="J96" s="36"/>
      <c r="K96" s="36"/>
      <c r="L96" s="78"/>
      <c r="M96" s="36"/>
      <c r="N96" s="36"/>
      <c r="O96" s="36"/>
      <c r="P96" s="37"/>
      <c r="R96" s="78"/>
      <c r="S96" s="38"/>
    </row>
    <row r="97" spans="1:19" s="31" customFormat="1" ht="12.75" customHeight="1">
      <c r="A97" s="42"/>
      <c r="B97" s="89"/>
      <c r="C97" s="59"/>
      <c r="D97" s="59"/>
      <c r="E97" s="35"/>
      <c r="G97" s="36"/>
      <c r="H97" s="36"/>
      <c r="I97" s="36"/>
      <c r="J97" s="36"/>
      <c r="K97" s="36"/>
      <c r="L97" s="78"/>
      <c r="M97" s="36"/>
      <c r="N97" s="36"/>
      <c r="O97" s="36"/>
      <c r="P97" s="37"/>
      <c r="R97" s="78"/>
      <c r="S97" s="38"/>
    </row>
    <row r="98" spans="1:19" s="31" customFormat="1" ht="12.75" customHeight="1">
      <c r="A98" s="42"/>
      <c r="B98" s="89"/>
      <c r="C98" s="59"/>
      <c r="D98" s="59"/>
      <c r="E98" s="35"/>
      <c r="G98" s="36"/>
      <c r="H98" s="36"/>
      <c r="I98" s="36"/>
      <c r="J98" s="36"/>
      <c r="K98" s="36"/>
      <c r="L98" s="78"/>
      <c r="M98" s="36"/>
      <c r="N98" s="36"/>
      <c r="O98" s="36"/>
      <c r="P98" s="37"/>
      <c r="R98" s="78"/>
      <c r="S98" s="38"/>
    </row>
    <row r="99" spans="1:19" s="31" customFormat="1" ht="12.75" customHeight="1">
      <c r="A99" s="42"/>
      <c r="B99" s="89"/>
      <c r="C99" s="59"/>
      <c r="D99" s="59"/>
      <c r="E99" s="35"/>
      <c r="G99" s="36"/>
      <c r="H99" s="36"/>
      <c r="I99" s="36"/>
      <c r="J99" s="36"/>
      <c r="K99" s="36"/>
      <c r="L99" s="78"/>
      <c r="M99" s="36"/>
      <c r="N99" s="36"/>
      <c r="O99" s="36"/>
      <c r="P99" s="37"/>
      <c r="R99" s="78"/>
      <c r="S99" s="38"/>
    </row>
    <row r="100" spans="1:19" s="31" customFormat="1" ht="12.75" customHeight="1">
      <c r="A100" s="42"/>
      <c r="B100" s="89"/>
      <c r="C100" s="59"/>
      <c r="D100" s="59"/>
      <c r="E100" s="35"/>
      <c r="G100" s="36"/>
      <c r="H100" s="36"/>
      <c r="I100" s="36"/>
      <c r="J100" s="36"/>
      <c r="K100" s="36"/>
      <c r="L100" s="78"/>
      <c r="M100" s="36"/>
      <c r="N100" s="36"/>
      <c r="O100" s="36"/>
      <c r="P100" s="37"/>
      <c r="R100" s="78"/>
      <c r="S100" s="38"/>
    </row>
    <row r="101" spans="1:19" s="31" customFormat="1" ht="12.75" customHeight="1">
      <c r="A101" s="42"/>
      <c r="B101" s="89"/>
      <c r="C101" s="59"/>
      <c r="D101" s="59"/>
      <c r="E101" s="35"/>
      <c r="G101" s="36"/>
      <c r="H101" s="36"/>
      <c r="I101" s="36"/>
      <c r="J101" s="36"/>
      <c r="K101" s="36"/>
      <c r="L101" s="78"/>
      <c r="M101" s="36"/>
      <c r="N101" s="36"/>
      <c r="O101" s="36"/>
      <c r="P101" s="37"/>
      <c r="R101" s="78"/>
      <c r="S101" s="38"/>
    </row>
    <row r="102" spans="1:19" s="31" customFormat="1" ht="12.75" customHeight="1">
      <c r="A102" s="42"/>
      <c r="B102" s="89"/>
      <c r="C102" s="59"/>
      <c r="D102" s="59"/>
      <c r="E102" s="35"/>
      <c r="G102" s="36"/>
      <c r="H102" s="36"/>
      <c r="I102" s="36"/>
      <c r="J102" s="36"/>
      <c r="K102" s="36"/>
      <c r="L102" s="78"/>
      <c r="M102" s="36"/>
      <c r="N102" s="36"/>
      <c r="O102" s="36"/>
      <c r="P102" s="37"/>
      <c r="R102" s="78"/>
      <c r="S102" s="38"/>
    </row>
    <row r="103" spans="1:19" s="31" customFormat="1" ht="12.75" customHeight="1">
      <c r="A103" s="42"/>
      <c r="B103" s="89"/>
      <c r="C103" s="59"/>
      <c r="D103" s="59"/>
      <c r="E103" s="35"/>
      <c r="G103" s="36"/>
      <c r="H103" s="36"/>
      <c r="I103" s="36"/>
      <c r="J103" s="36"/>
      <c r="K103" s="36"/>
      <c r="L103" s="78"/>
      <c r="M103" s="36"/>
      <c r="N103" s="36"/>
      <c r="O103" s="36"/>
      <c r="P103" s="37"/>
      <c r="R103" s="78"/>
      <c r="S103" s="38"/>
    </row>
    <row r="104" spans="1:19" s="31" customFormat="1" ht="12.75" customHeight="1">
      <c r="A104" s="42"/>
      <c r="B104" s="89"/>
      <c r="C104" s="59"/>
      <c r="D104" s="59"/>
      <c r="E104" s="35"/>
      <c r="G104" s="36"/>
      <c r="H104" s="36"/>
      <c r="I104" s="36"/>
      <c r="J104" s="36"/>
      <c r="K104" s="36"/>
      <c r="L104" s="78"/>
      <c r="M104" s="36"/>
      <c r="N104" s="36"/>
      <c r="O104" s="36"/>
      <c r="P104" s="37"/>
      <c r="R104" s="78"/>
      <c r="S104" s="38"/>
    </row>
    <row r="105" spans="1:19" s="31" customFormat="1" ht="12.75" customHeight="1">
      <c r="A105" s="42"/>
      <c r="B105" s="89"/>
      <c r="C105" s="59"/>
      <c r="D105" s="59"/>
      <c r="E105" s="35"/>
      <c r="G105" s="36"/>
      <c r="H105" s="36"/>
      <c r="I105" s="36"/>
      <c r="J105" s="36"/>
      <c r="K105" s="36"/>
      <c r="L105" s="78"/>
      <c r="M105" s="36"/>
      <c r="N105" s="36"/>
      <c r="O105" s="36"/>
      <c r="P105" s="37"/>
      <c r="R105" s="78"/>
      <c r="S105" s="38"/>
    </row>
    <row r="106" spans="1:19">
      <c r="A106" s="60"/>
      <c r="C106" s="61"/>
      <c r="D106" s="61"/>
    </row>
    <row r="107" spans="1:19">
      <c r="A107" s="60"/>
      <c r="C107" s="61"/>
      <c r="D107" s="61"/>
    </row>
    <row r="108" spans="1:19">
      <c r="A108" s="60"/>
      <c r="C108" s="61"/>
      <c r="D108" s="61"/>
    </row>
    <row r="109" spans="1:19">
      <c r="A109" s="60"/>
      <c r="C109" s="61"/>
      <c r="D109" s="61"/>
    </row>
    <row r="110" spans="1:19">
      <c r="A110" s="60"/>
      <c r="C110" s="61"/>
      <c r="D110" s="61"/>
    </row>
    <row r="111" spans="1:19">
      <c r="A111" s="60"/>
      <c r="C111" s="61"/>
      <c r="D111" s="61"/>
    </row>
    <row r="112" spans="1:19">
      <c r="A112" s="60"/>
      <c r="C112" s="61"/>
      <c r="D112" s="61"/>
    </row>
    <row r="113" spans="1:4">
      <c r="A113" s="60"/>
      <c r="C113" s="61"/>
      <c r="D113" s="61"/>
    </row>
    <row r="114" spans="1:4">
      <c r="A114" s="60"/>
      <c r="C114" s="61"/>
      <c r="D114" s="61"/>
    </row>
    <row r="115" spans="1:4">
      <c r="A115" s="60"/>
      <c r="C115" s="61"/>
      <c r="D115" s="61"/>
    </row>
    <row r="116" spans="1:4">
      <c r="A116" s="60"/>
      <c r="C116" s="61"/>
      <c r="D116" s="61"/>
    </row>
    <row r="117" spans="1:4">
      <c r="A117" s="60"/>
      <c r="C117" s="61"/>
      <c r="D117" s="61"/>
    </row>
    <row r="118" spans="1:4">
      <c r="A118" s="60"/>
      <c r="C118" s="61"/>
      <c r="D118" s="61"/>
    </row>
    <row r="119" spans="1:4">
      <c r="A119" s="60"/>
      <c r="C119" s="61"/>
      <c r="D119" s="61"/>
    </row>
    <row r="120" spans="1:4">
      <c r="A120" s="60"/>
      <c r="C120" s="61"/>
      <c r="D120" s="61"/>
    </row>
    <row r="121" spans="1:4">
      <c r="A121" s="60"/>
      <c r="C121" s="61"/>
      <c r="D121" s="61"/>
    </row>
    <row r="122" spans="1:4">
      <c r="A122" s="60"/>
      <c r="C122" s="61"/>
      <c r="D122" s="61"/>
    </row>
    <row r="123" spans="1:4">
      <c r="A123" s="60"/>
      <c r="C123" s="61"/>
      <c r="D123" s="61"/>
    </row>
    <row r="124" spans="1:4">
      <c r="A124" s="60"/>
      <c r="C124" s="61"/>
      <c r="D124" s="61"/>
    </row>
    <row r="125" spans="1:4">
      <c r="A125" s="60"/>
      <c r="C125" s="61"/>
      <c r="D125" s="61"/>
    </row>
    <row r="126" spans="1:4">
      <c r="A126" s="60"/>
      <c r="C126" s="61"/>
      <c r="D126" s="61"/>
    </row>
    <row r="127" spans="1:4">
      <c r="A127" s="60"/>
      <c r="C127" s="61"/>
      <c r="D127" s="61"/>
    </row>
    <row r="128" spans="1:4">
      <c r="A128" s="60"/>
      <c r="C128" s="61"/>
      <c r="D128" s="61"/>
    </row>
    <row r="129" spans="1:4">
      <c r="A129" s="60"/>
      <c r="C129" s="61"/>
      <c r="D129" s="61"/>
    </row>
    <row r="130" spans="1:4">
      <c r="A130" s="60"/>
      <c r="C130" s="61"/>
      <c r="D130" s="61"/>
    </row>
    <row r="131" spans="1:4">
      <c r="A131" s="60"/>
      <c r="C131" s="61"/>
      <c r="D131" s="61"/>
    </row>
    <row r="132" spans="1:4">
      <c r="A132" s="60"/>
      <c r="C132" s="61"/>
      <c r="D132" s="61"/>
    </row>
    <row r="133" spans="1:4">
      <c r="A133" s="60"/>
      <c r="C133" s="61"/>
      <c r="D133" s="61"/>
    </row>
    <row r="134" spans="1:4">
      <c r="A134" s="60"/>
      <c r="C134" s="61"/>
      <c r="D134" s="61"/>
    </row>
    <row r="135" spans="1:4">
      <c r="A135" s="60"/>
      <c r="C135" s="61"/>
      <c r="D135" s="61"/>
    </row>
    <row r="136" spans="1:4">
      <c r="A136" s="60"/>
      <c r="C136" s="61"/>
      <c r="D136" s="61"/>
    </row>
    <row r="137" spans="1:4">
      <c r="A137" s="60"/>
      <c r="C137" s="61"/>
      <c r="D137" s="61"/>
    </row>
    <row r="138" spans="1:4">
      <c r="C138" s="16"/>
      <c r="D138" s="16"/>
    </row>
    <row r="139" spans="1:4">
      <c r="C139" s="16"/>
      <c r="D139" s="16"/>
    </row>
    <row r="140" spans="1:4">
      <c r="C140" s="16"/>
      <c r="D140" s="16"/>
    </row>
    <row r="141" spans="1:4">
      <c r="C141" s="16"/>
      <c r="D141" s="16"/>
    </row>
    <row r="142" spans="1:4">
      <c r="C142" s="16"/>
      <c r="D142" s="16"/>
    </row>
    <row r="143" spans="1:4">
      <c r="C143" s="16"/>
      <c r="D143" s="16"/>
    </row>
    <row r="144" spans="1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</sheetData>
  <sortState xmlns:xlrd2="http://schemas.microsoft.com/office/spreadsheetml/2017/richdata2" ref="A21:T94">
    <sortCondition ref="C21:C94"/>
  </sortState>
  <phoneticPr fontId="8" type="noConversion"/>
  <hyperlinks>
    <hyperlink ref="H211" r:id="rId1" display="http://vsolj.cetus-net.org/bulletin.html"/>
    <hyperlink ref="H204" r:id="rId2" display="http://vsolj.cetus-net.org/bulletin.html"/>
    <hyperlink ref="H64425" r:id="rId3" display="http://vsolj.cetus-net.org/bulletin.html"/>
    <hyperlink ref="H64418" r:id="rId4" display="https://www.aavso.org/ejaavso"/>
    <hyperlink ref="AP569" r:id="rId5" display="http://cdsbib.u-strasbg.fr/cgi-bin/cdsbib?1990RMxAA..21..381G"/>
    <hyperlink ref="AP573" r:id="rId6" display="http://cdsbib.u-strasbg.fr/cgi-bin/cdsbib?1990RMxAA..21..381G"/>
    <hyperlink ref="AP572" r:id="rId7" display="http://cdsbib.u-strasbg.fr/cgi-bin/cdsbib?1990RMxAA..21..381G"/>
    <hyperlink ref="AP553" r:id="rId8" display="http://cdsbib.u-strasbg.fr/cgi-bin/cdsbib?1990RMxAA..21..381G"/>
    <hyperlink ref="I64425" r:id="rId9" display="http://vsolj.cetus-net.org/bulletin.html"/>
    <hyperlink ref="AQ709" r:id="rId10" display="http://cdsbib.u-strasbg.fr/cgi-bin/cdsbib?1990RMxAA..21..381G"/>
    <hyperlink ref="AQ55475" r:id="rId11" display="http://cdsbib.u-strasbg.fr/cgi-bin/cdsbib?1990RMxAA..21..381G"/>
    <hyperlink ref="AQ710" r:id="rId12" display="http://cdsbib.u-strasbg.fr/cgi-bin/cdsbib?1990RMxAA..21..381G"/>
    <hyperlink ref="H64422" r:id="rId13" display="https://www.aavso.org/ejaavso"/>
    <hyperlink ref="H1595" r:id="rId14" display="http://vsolj.cetus-net.org/bulletin.html"/>
    <hyperlink ref="AP2839" r:id="rId15" display="http://cdsbib.u-strasbg.fr/cgi-bin/cdsbib?1990RMxAA..21..381G"/>
    <hyperlink ref="AP2842" r:id="rId16" display="http://cdsbib.u-strasbg.fr/cgi-bin/cdsbib?1990RMxAA..21..381G"/>
    <hyperlink ref="AP2840" r:id="rId17" display="http://cdsbib.u-strasbg.fr/cgi-bin/cdsbib?1990RMxAA..21..381G"/>
    <hyperlink ref="AP2824" r:id="rId18" display="http://cdsbib.u-strasbg.fr/cgi-bin/cdsbib?1990RMxAA..21..381G"/>
    <hyperlink ref="I1595" r:id="rId19" display="http://vsolj.cetus-net.org/bulletin.html"/>
    <hyperlink ref="AQ3053" r:id="rId20" display="http://cdsbib.u-strasbg.fr/cgi-bin/cdsbib?1990RMxAA..21..381G"/>
    <hyperlink ref="AQ65290" r:id="rId21" display="http://cdsbib.u-strasbg.fr/cgi-bin/cdsbib?1990RMxAA..21..381G"/>
    <hyperlink ref="AQ3057" r:id="rId22" display="http://cdsbib.u-strasbg.fr/cgi-bin/cdsbib?1990RMxAA..21..381G"/>
  </hyperlinks>
  <pageMargins left="0.75" right="0.75" top="1" bottom="1" header="0.5" footer="0.5"/>
  <pageSetup orientation="portrait" horizontalDpi="300" verticalDpi="300" r:id="rId23"/>
  <headerFooter alignWithMargins="0"/>
  <drawing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0"/>
  <sheetViews>
    <sheetView topLeftCell="A37" workbookViewId="0">
      <selection activeCell="A62" sqref="A62:D67"/>
    </sheetView>
  </sheetViews>
  <sheetFormatPr defaultRowHeight="12.75"/>
  <cols>
    <col min="1" max="1" width="19.7109375" style="98" customWidth="1"/>
    <col min="2" max="2" width="4.42578125" style="15" customWidth="1"/>
    <col min="3" max="3" width="12.7109375" style="98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98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>
      <c r="A1" s="97" t="s">
        <v>89</v>
      </c>
      <c r="I1" s="99" t="s">
        <v>90</v>
      </c>
      <c r="J1" s="100" t="s">
        <v>78</v>
      </c>
    </row>
    <row r="2" spans="1:16">
      <c r="I2" s="101" t="s">
        <v>91</v>
      </c>
      <c r="J2" s="102" t="s">
        <v>62</v>
      </c>
    </row>
    <row r="3" spans="1:16">
      <c r="A3" s="103" t="s">
        <v>92</v>
      </c>
      <c r="I3" s="101" t="s">
        <v>93</v>
      </c>
      <c r="J3" s="102" t="s">
        <v>38</v>
      </c>
    </row>
    <row r="4" spans="1:16">
      <c r="I4" s="101" t="s">
        <v>94</v>
      </c>
      <c r="J4" s="102" t="s">
        <v>38</v>
      </c>
    </row>
    <row r="5" spans="1:16" ht="13.5" thickBot="1">
      <c r="I5" s="104" t="s">
        <v>95</v>
      </c>
      <c r="J5" s="105" t="s">
        <v>77</v>
      </c>
    </row>
    <row r="10" spans="1:16" ht="13.5" thickBot="1"/>
    <row r="11" spans="1:16" ht="12.75" customHeight="1" thickBot="1">
      <c r="A11" s="98" t="str">
        <f t="shared" ref="A11:A42" si="0">P11</f>
        <v>IBVS 4284 </v>
      </c>
      <c r="B11" s="19" t="str">
        <f t="shared" ref="B11:B42" si="1">IF(H11=INT(H11),"I","II")</f>
        <v>I</v>
      </c>
      <c r="C11" s="98">
        <f t="shared" ref="C11:C42" si="2">1*G11</f>
        <v>43759.582000000002</v>
      </c>
      <c r="D11" s="15" t="str">
        <f t="shared" ref="D11:D42" si="3">VLOOKUP(F11,I$1:J$5,2,FALSE)</f>
        <v>vis</v>
      </c>
      <c r="E11" s="106">
        <f>VLOOKUP(C11,Active!C$21:E$972,3,FALSE)</f>
        <v>-17186.062916638955</v>
      </c>
      <c r="F11" s="19" t="s">
        <v>95</v>
      </c>
      <c r="G11" s="15" t="str">
        <f t="shared" ref="G11:G42" si="4">MID(I11,3,LEN(I11)-3)</f>
        <v>43759.582</v>
      </c>
      <c r="H11" s="98">
        <f t="shared" ref="H11:H42" si="5">1*K11</f>
        <v>-16508</v>
      </c>
      <c r="I11" s="107" t="s">
        <v>97</v>
      </c>
      <c r="J11" s="108" t="s">
        <v>98</v>
      </c>
      <c r="K11" s="107">
        <v>-16508</v>
      </c>
      <c r="L11" s="107" t="s">
        <v>99</v>
      </c>
      <c r="M11" s="108" t="s">
        <v>100</v>
      </c>
      <c r="N11" s="108"/>
      <c r="O11" s="109" t="s">
        <v>101</v>
      </c>
      <c r="P11" s="110" t="s">
        <v>102</v>
      </c>
    </row>
    <row r="12" spans="1:16" ht="12.75" customHeight="1" thickBot="1">
      <c r="A12" s="98" t="str">
        <f t="shared" si="0"/>
        <v>IBVS 4284 </v>
      </c>
      <c r="B12" s="19" t="str">
        <f t="shared" si="1"/>
        <v>I</v>
      </c>
      <c r="C12" s="98">
        <f t="shared" si="2"/>
        <v>43777.557999999997</v>
      </c>
      <c r="D12" s="15" t="str">
        <f t="shared" si="3"/>
        <v>vis</v>
      </c>
      <c r="E12" s="106">
        <f>VLOOKUP(C12,Active!C$21:E$972,3,FALSE)</f>
        <v>-17152.112318008472</v>
      </c>
      <c r="F12" s="19" t="s">
        <v>95</v>
      </c>
      <c r="G12" s="15" t="str">
        <f t="shared" si="4"/>
        <v>43777.558</v>
      </c>
      <c r="H12" s="98">
        <f t="shared" si="5"/>
        <v>-16474</v>
      </c>
      <c r="I12" s="107" t="s">
        <v>103</v>
      </c>
      <c r="J12" s="108" t="s">
        <v>104</v>
      </c>
      <c r="K12" s="107">
        <v>-16474</v>
      </c>
      <c r="L12" s="107" t="s">
        <v>105</v>
      </c>
      <c r="M12" s="108" t="s">
        <v>100</v>
      </c>
      <c r="N12" s="108"/>
      <c r="O12" s="109" t="s">
        <v>101</v>
      </c>
      <c r="P12" s="110" t="s">
        <v>102</v>
      </c>
    </row>
    <row r="13" spans="1:16" ht="12.75" customHeight="1" thickBot="1">
      <c r="A13" s="98" t="str">
        <f t="shared" si="0"/>
        <v>IBVS 4284 </v>
      </c>
      <c r="B13" s="19" t="str">
        <f t="shared" si="1"/>
        <v>I</v>
      </c>
      <c r="C13" s="98">
        <f t="shared" si="2"/>
        <v>44512.51</v>
      </c>
      <c r="D13" s="15" t="str">
        <f t="shared" si="3"/>
        <v>vis</v>
      </c>
      <c r="E13" s="106">
        <f>VLOOKUP(C13,Active!C$21:E$972,3,FALSE)</f>
        <v>-15764.03597373398</v>
      </c>
      <c r="F13" s="19" t="s">
        <v>95</v>
      </c>
      <c r="G13" s="15" t="str">
        <f t="shared" si="4"/>
        <v>44512.510</v>
      </c>
      <c r="H13" s="98">
        <f t="shared" si="5"/>
        <v>-15086</v>
      </c>
      <c r="I13" s="107" t="s">
        <v>106</v>
      </c>
      <c r="J13" s="108" t="s">
        <v>107</v>
      </c>
      <c r="K13" s="107">
        <v>-15086</v>
      </c>
      <c r="L13" s="107" t="s">
        <v>108</v>
      </c>
      <c r="M13" s="108" t="s">
        <v>100</v>
      </c>
      <c r="N13" s="108"/>
      <c r="O13" s="109" t="s">
        <v>101</v>
      </c>
      <c r="P13" s="110" t="s">
        <v>102</v>
      </c>
    </row>
    <row r="14" spans="1:16" ht="12.75" customHeight="1" thickBot="1">
      <c r="A14" s="98" t="str">
        <f t="shared" si="0"/>
        <v>IBVS 4284 </v>
      </c>
      <c r="B14" s="19" t="str">
        <f t="shared" si="1"/>
        <v>I</v>
      </c>
      <c r="C14" s="98">
        <f t="shared" si="2"/>
        <v>44733.813000000002</v>
      </c>
      <c r="D14" s="15" t="str">
        <f t="shared" si="3"/>
        <v>vis</v>
      </c>
      <c r="E14" s="106">
        <f>VLOOKUP(C14,Active!C$21:E$972,3,FALSE)</f>
        <v>-15346.069277654542</v>
      </c>
      <c r="F14" s="19" t="s">
        <v>95</v>
      </c>
      <c r="G14" s="15" t="str">
        <f t="shared" si="4"/>
        <v>44733.813</v>
      </c>
      <c r="H14" s="98">
        <f t="shared" si="5"/>
        <v>-14668</v>
      </c>
      <c r="I14" s="107" t="s">
        <v>109</v>
      </c>
      <c r="J14" s="108" t="s">
        <v>110</v>
      </c>
      <c r="K14" s="107">
        <v>-14668</v>
      </c>
      <c r="L14" s="107" t="s">
        <v>111</v>
      </c>
      <c r="M14" s="108" t="s">
        <v>100</v>
      </c>
      <c r="N14" s="108"/>
      <c r="O14" s="109" t="s">
        <v>101</v>
      </c>
      <c r="P14" s="110" t="s">
        <v>102</v>
      </c>
    </row>
    <row r="15" spans="1:16" ht="12.75" customHeight="1" thickBot="1">
      <c r="A15" s="98" t="str">
        <f t="shared" si="0"/>
        <v>IBVS 4284 </v>
      </c>
      <c r="B15" s="19" t="str">
        <f t="shared" si="1"/>
        <v>I</v>
      </c>
      <c r="C15" s="98">
        <f t="shared" si="2"/>
        <v>45161.656999999999</v>
      </c>
      <c r="D15" s="15" t="str">
        <f t="shared" si="3"/>
        <v>vis</v>
      </c>
      <c r="E15" s="106">
        <f>VLOOKUP(C15,Active!C$21:E$972,3,FALSE)</f>
        <v>-14538.016322577521</v>
      </c>
      <c r="F15" s="19" t="s">
        <v>95</v>
      </c>
      <c r="G15" s="15" t="str">
        <f t="shared" si="4"/>
        <v>45161.657</v>
      </c>
      <c r="H15" s="98">
        <f t="shared" si="5"/>
        <v>-13860</v>
      </c>
      <c r="I15" s="107" t="s">
        <v>112</v>
      </c>
      <c r="J15" s="108" t="s">
        <v>113</v>
      </c>
      <c r="K15" s="107">
        <v>-13860</v>
      </c>
      <c r="L15" s="107" t="s">
        <v>114</v>
      </c>
      <c r="M15" s="108" t="s">
        <v>100</v>
      </c>
      <c r="N15" s="108"/>
      <c r="O15" s="109" t="s">
        <v>101</v>
      </c>
      <c r="P15" s="110" t="s">
        <v>102</v>
      </c>
    </row>
    <row r="16" spans="1:16" ht="12.75" customHeight="1" thickBot="1">
      <c r="A16" s="98" t="str">
        <f t="shared" si="0"/>
        <v>IBVS 4284 </v>
      </c>
      <c r="B16" s="19" t="str">
        <f t="shared" si="1"/>
        <v>I</v>
      </c>
      <c r="C16" s="98">
        <f t="shared" si="2"/>
        <v>46590.7</v>
      </c>
      <c r="D16" s="15" t="str">
        <f t="shared" si="3"/>
        <v>vis</v>
      </c>
      <c r="E16" s="106">
        <f>VLOOKUP(C16,Active!C$21:E$972,3,FALSE)</f>
        <v>-11839.036275920003</v>
      </c>
      <c r="F16" s="19" t="s">
        <v>95</v>
      </c>
      <c r="G16" s="15" t="str">
        <f t="shared" si="4"/>
        <v>46590.700</v>
      </c>
      <c r="H16" s="98">
        <f t="shared" si="5"/>
        <v>-11161</v>
      </c>
      <c r="I16" s="107" t="s">
        <v>115</v>
      </c>
      <c r="J16" s="108" t="s">
        <v>116</v>
      </c>
      <c r="K16" s="107">
        <v>-11161</v>
      </c>
      <c r="L16" s="107" t="s">
        <v>117</v>
      </c>
      <c r="M16" s="108" t="s">
        <v>100</v>
      </c>
      <c r="N16" s="108"/>
      <c r="O16" s="109" t="s">
        <v>101</v>
      </c>
      <c r="P16" s="110" t="s">
        <v>102</v>
      </c>
    </row>
    <row r="17" spans="1:16" ht="12.75" customHeight="1" thickBot="1">
      <c r="A17" s="98" t="str">
        <f t="shared" si="0"/>
        <v>IBVS 4284 </v>
      </c>
      <c r="B17" s="19" t="str">
        <f t="shared" si="1"/>
        <v>I</v>
      </c>
      <c r="C17" s="98">
        <f t="shared" si="2"/>
        <v>46669.597999999998</v>
      </c>
      <c r="D17" s="15" t="str">
        <f t="shared" si="3"/>
        <v>vis</v>
      </c>
      <c r="E17" s="106">
        <f>VLOOKUP(C17,Active!C$21:E$972,3,FALSE)</f>
        <v>-11690.024575277555</v>
      </c>
      <c r="F17" s="19" t="s">
        <v>95</v>
      </c>
      <c r="G17" s="15" t="str">
        <f t="shared" si="4"/>
        <v>46669.598</v>
      </c>
      <c r="H17" s="98">
        <f t="shared" si="5"/>
        <v>-11012</v>
      </c>
      <c r="I17" s="107" t="s">
        <v>118</v>
      </c>
      <c r="J17" s="108" t="s">
        <v>119</v>
      </c>
      <c r="K17" s="107">
        <v>-11012</v>
      </c>
      <c r="L17" s="107" t="s">
        <v>120</v>
      </c>
      <c r="M17" s="108" t="s">
        <v>100</v>
      </c>
      <c r="N17" s="108"/>
      <c r="O17" s="109" t="s">
        <v>101</v>
      </c>
      <c r="P17" s="110" t="s">
        <v>102</v>
      </c>
    </row>
    <row r="18" spans="1:16" ht="12.75" customHeight="1" thickBot="1">
      <c r="A18" s="98" t="str">
        <f t="shared" si="0"/>
        <v>IBVS 4284 </v>
      </c>
      <c r="B18" s="19" t="str">
        <f t="shared" si="1"/>
        <v>I</v>
      </c>
      <c r="C18" s="98">
        <f t="shared" si="2"/>
        <v>46757.468000000001</v>
      </c>
      <c r="D18" s="15" t="str">
        <f t="shared" si="3"/>
        <v>vis</v>
      </c>
      <c r="E18" s="106">
        <f>VLOOKUP(C18,Active!C$21:E$972,3,FALSE)</f>
        <v>-11524.067793921218</v>
      </c>
      <c r="F18" s="19" t="s">
        <v>95</v>
      </c>
      <c r="G18" s="15" t="str">
        <f t="shared" si="4"/>
        <v>46757.468</v>
      </c>
      <c r="H18" s="98">
        <f t="shared" si="5"/>
        <v>-10846</v>
      </c>
      <c r="I18" s="107" t="s">
        <v>121</v>
      </c>
      <c r="J18" s="108" t="s">
        <v>122</v>
      </c>
      <c r="K18" s="107">
        <v>-10846</v>
      </c>
      <c r="L18" s="107" t="s">
        <v>123</v>
      </c>
      <c r="M18" s="108" t="s">
        <v>100</v>
      </c>
      <c r="N18" s="108"/>
      <c r="O18" s="109" t="s">
        <v>101</v>
      </c>
      <c r="P18" s="110" t="s">
        <v>102</v>
      </c>
    </row>
    <row r="19" spans="1:16" ht="12.75" customHeight="1" thickBot="1">
      <c r="A19" s="98" t="str">
        <f t="shared" si="0"/>
        <v>IBVS 4284 </v>
      </c>
      <c r="B19" s="19" t="str">
        <f t="shared" si="1"/>
        <v>I</v>
      </c>
      <c r="C19" s="98">
        <f t="shared" si="2"/>
        <v>46879.815000000002</v>
      </c>
      <c r="D19" s="15" t="str">
        <f t="shared" si="3"/>
        <v>vis</v>
      </c>
      <c r="E19" s="106">
        <f>VLOOKUP(C19,Active!C$21:E$972,3,FALSE)</f>
        <v>-11292.995592616981</v>
      </c>
      <c r="F19" s="19" t="s">
        <v>95</v>
      </c>
      <c r="G19" s="15" t="str">
        <f t="shared" si="4"/>
        <v>46879.815</v>
      </c>
      <c r="H19" s="98">
        <f t="shared" si="5"/>
        <v>-10615</v>
      </c>
      <c r="I19" s="107" t="s">
        <v>124</v>
      </c>
      <c r="J19" s="108" t="s">
        <v>125</v>
      </c>
      <c r="K19" s="107">
        <v>-10615</v>
      </c>
      <c r="L19" s="107" t="s">
        <v>126</v>
      </c>
      <c r="M19" s="108" t="s">
        <v>100</v>
      </c>
      <c r="N19" s="108"/>
      <c r="O19" s="109" t="s">
        <v>101</v>
      </c>
      <c r="P19" s="110" t="s">
        <v>102</v>
      </c>
    </row>
    <row r="20" spans="1:16" ht="12.75" customHeight="1" thickBot="1">
      <c r="A20" s="98" t="str">
        <f t="shared" si="0"/>
        <v>IBVS 4284 </v>
      </c>
      <c r="B20" s="19" t="str">
        <f t="shared" si="1"/>
        <v>I</v>
      </c>
      <c r="C20" s="98">
        <f t="shared" si="2"/>
        <v>47466.464</v>
      </c>
      <c r="D20" s="15" t="str">
        <f t="shared" si="3"/>
        <v>vis</v>
      </c>
      <c r="E20" s="106">
        <f>VLOOKUP(C20,Active!C$21:E$972,3,FALSE)</f>
        <v>-10185.013575706656</v>
      </c>
      <c r="F20" s="19" t="s">
        <v>95</v>
      </c>
      <c r="G20" s="15" t="str">
        <f t="shared" si="4"/>
        <v>47466.464</v>
      </c>
      <c r="H20" s="98">
        <f t="shared" si="5"/>
        <v>-9507</v>
      </c>
      <c r="I20" s="107" t="s">
        <v>127</v>
      </c>
      <c r="J20" s="108" t="s">
        <v>128</v>
      </c>
      <c r="K20" s="107">
        <v>-9507</v>
      </c>
      <c r="L20" s="107" t="s">
        <v>129</v>
      </c>
      <c r="M20" s="108" t="s">
        <v>100</v>
      </c>
      <c r="N20" s="108"/>
      <c r="O20" s="109" t="s">
        <v>101</v>
      </c>
      <c r="P20" s="110" t="s">
        <v>102</v>
      </c>
    </row>
    <row r="21" spans="1:16" ht="12.75" customHeight="1" thickBot="1">
      <c r="A21" s="98" t="str">
        <f t="shared" si="0"/>
        <v>IBVS 4284 </v>
      </c>
      <c r="B21" s="19" t="str">
        <f t="shared" si="1"/>
        <v>II</v>
      </c>
      <c r="C21" s="98">
        <f t="shared" si="2"/>
        <v>49637.5821</v>
      </c>
      <c r="D21" s="15" t="str">
        <f t="shared" si="3"/>
        <v>vis</v>
      </c>
      <c r="E21" s="106">
        <f>VLOOKUP(C21,Active!C$21:E$972,3,FALSE)</f>
        <v>-6084.5040523144371</v>
      </c>
      <c r="F21" s="19" t="s">
        <v>95</v>
      </c>
      <c r="G21" s="15" t="str">
        <f t="shared" si="4"/>
        <v>49637.5821</v>
      </c>
      <c r="H21" s="98">
        <f t="shared" si="5"/>
        <v>-5406.5</v>
      </c>
      <c r="I21" s="107" t="s">
        <v>130</v>
      </c>
      <c r="J21" s="108" t="s">
        <v>131</v>
      </c>
      <c r="K21" s="107">
        <v>-5406.5</v>
      </c>
      <c r="L21" s="107" t="s">
        <v>132</v>
      </c>
      <c r="M21" s="108" t="s">
        <v>133</v>
      </c>
      <c r="N21" s="108" t="s">
        <v>134</v>
      </c>
      <c r="O21" s="109" t="s">
        <v>135</v>
      </c>
      <c r="P21" s="110" t="s">
        <v>102</v>
      </c>
    </row>
    <row r="22" spans="1:16" ht="12.75" customHeight="1" thickBot="1">
      <c r="A22" s="98" t="str">
        <f t="shared" si="0"/>
        <v>IBVS 4284 </v>
      </c>
      <c r="B22" s="19" t="str">
        <f t="shared" si="1"/>
        <v>II</v>
      </c>
      <c r="C22" s="98">
        <f t="shared" si="2"/>
        <v>49917.676899999999</v>
      </c>
      <c r="D22" s="15" t="str">
        <f t="shared" si="3"/>
        <v>vis</v>
      </c>
      <c r="E22" s="106">
        <f>VLOOKUP(C22,Active!C$21:E$972,3,FALSE)</f>
        <v>-5555.4994832619132</v>
      </c>
      <c r="F22" s="19" t="s">
        <v>95</v>
      </c>
      <c r="G22" s="15" t="str">
        <f t="shared" si="4"/>
        <v>49917.6769</v>
      </c>
      <c r="H22" s="98">
        <f t="shared" si="5"/>
        <v>-4877.5</v>
      </c>
      <c r="I22" s="107" t="s">
        <v>136</v>
      </c>
      <c r="J22" s="108" t="s">
        <v>137</v>
      </c>
      <c r="K22" s="107">
        <v>-4877.5</v>
      </c>
      <c r="L22" s="107" t="s">
        <v>138</v>
      </c>
      <c r="M22" s="108" t="s">
        <v>133</v>
      </c>
      <c r="N22" s="108" t="s">
        <v>134</v>
      </c>
      <c r="O22" s="109" t="s">
        <v>135</v>
      </c>
      <c r="P22" s="110" t="s">
        <v>102</v>
      </c>
    </row>
    <row r="23" spans="1:16" ht="12.75" customHeight="1" thickBot="1">
      <c r="A23" s="98" t="str">
        <f t="shared" si="0"/>
        <v>IBVS 4284 </v>
      </c>
      <c r="B23" s="19" t="str">
        <f t="shared" si="1"/>
        <v>I</v>
      </c>
      <c r="C23" s="98">
        <f t="shared" si="2"/>
        <v>49922.707300000002</v>
      </c>
      <c r="D23" s="15" t="str">
        <f t="shared" si="3"/>
        <v>vis</v>
      </c>
      <c r="E23" s="106">
        <f>VLOOKUP(C23,Active!C$21:E$972,3,FALSE)</f>
        <v>-5545.9987549936141</v>
      </c>
      <c r="F23" s="19" t="s">
        <v>95</v>
      </c>
      <c r="G23" s="15" t="str">
        <f t="shared" si="4"/>
        <v>49922.7073</v>
      </c>
      <c r="H23" s="98">
        <f t="shared" si="5"/>
        <v>-4868</v>
      </c>
      <c r="I23" s="107" t="s">
        <v>139</v>
      </c>
      <c r="J23" s="108" t="s">
        <v>140</v>
      </c>
      <c r="K23" s="107">
        <v>-4868</v>
      </c>
      <c r="L23" s="107" t="s">
        <v>141</v>
      </c>
      <c r="M23" s="108" t="s">
        <v>133</v>
      </c>
      <c r="N23" s="108" t="s">
        <v>134</v>
      </c>
      <c r="O23" s="109" t="s">
        <v>142</v>
      </c>
      <c r="P23" s="110" t="s">
        <v>102</v>
      </c>
    </row>
    <row r="24" spans="1:16" ht="12.75" customHeight="1" thickBot="1">
      <c r="A24" s="98" t="str">
        <f t="shared" si="0"/>
        <v>IBVS 4284 </v>
      </c>
      <c r="B24" s="19" t="str">
        <f t="shared" si="1"/>
        <v>II</v>
      </c>
      <c r="C24" s="98">
        <f t="shared" si="2"/>
        <v>49927.738299999997</v>
      </c>
      <c r="D24" s="15" t="str">
        <f t="shared" si="3"/>
        <v>vis</v>
      </c>
      <c r="E24" s="106">
        <f>VLOOKUP(C24,Active!C$21:E$972,3,FALSE)</f>
        <v>-5536.4968935277793</v>
      </c>
      <c r="F24" s="19" t="s">
        <v>95</v>
      </c>
      <c r="G24" s="15" t="str">
        <f t="shared" si="4"/>
        <v>49927.7383</v>
      </c>
      <c r="H24" s="98">
        <f t="shared" si="5"/>
        <v>-4858.5</v>
      </c>
      <c r="I24" s="107" t="s">
        <v>143</v>
      </c>
      <c r="J24" s="108" t="s">
        <v>144</v>
      </c>
      <c r="K24" s="107">
        <v>-4858.5</v>
      </c>
      <c r="L24" s="107" t="s">
        <v>145</v>
      </c>
      <c r="M24" s="108" t="s">
        <v>133</v>
      </c>
      <c r="N24" s="108" t="s">
        <v>134</v>
      </c>
      <c r="O24" s="109" t="s">
        <v>142</v>
      </c>
      <c r="P24" s="110" t="s">
        <v>102</v>
      </c>
    </row>
    <row r="25" spans="1:16" ht="12.75" customHeight="1" thickBot="1">
      <c r="A25" s="98" t="str">
        <f t="shared" si="0"/>
        <v>IBVS 4284 </v>
      </c>
      <c r="B25" s="19" t="str">
        <f t="shared" si="1"/>
        <v>I</v>
      </c>
      <c r="C25" s="98">
        <f t="shared" si="2"/>
        <v>49983.597900000001</v>
      </c>
      <c r="D25" s="15" t="str">
        <f t="shared" si="3"/>
        <v>vis</v>
      </c>
      <c r="E25" s="106">
        <f>VLOOKUP(C25,Active!C$21:E$972,3,FALSE)</f>
        <v>-5430.9969569868354</v>
      </c>
      <c r="F25" s="19" t="s">
        <v>95</v>
      </c>
      <c r="G25" s="15" t="str">
        <f t="shared" si="4"/>
        <v>49983.5979</v>
      </c>
      <c r="H25" s="98">
        <f t="shared" si="5"/>
        <v>-4753</v>
      </c>
      <c r="I25" s="107" t="s">
        <v>146</v>
      </c>
      <c r="J25" s="108" t="s">
        <v>147</v>
      </c>
      <c r="K25" s="107">
        <v>-4753</v>
      </c>
      <c r="L25" s="107" t="s">
        <v>145</v>
      </c>
      <c r="M25" s="108" t="s">
        <v>133</v>
      </c>
      <c r="N25" s="108" t="s">
        <v>134</v>
      </c>
      <c r="O25" s="109" t="s">
        <v>135</v>
      </c>
      <c r="P25" s="110" t="s">
        <v>102</v>
      </c>
    </row>
    <row r="26" spans="1:16" ht="12.75" customHeight="1" thickBot="1">
      <c r="A26" s="98" t="str">
        <f t="shared" si="0"/>
        <v>IBVS 4284 </v>
      </c>
      <c r="B26" s="19" t="str">
        <f t="shared" si="1"/>
        <v>I</v>
      </c>
      <c r="C26" s="98">
        <f t="shared" si="2"/>
        <v>50001.597900000001</v>
      </c>
      <c r="D26" s="15" t="str">
        <f t="shared" si="3"/>
        <v>vis</v>
      </c>
      <c r="E26" s="106">
        <f>VLOOKUP(C26,Active!C$21:E$972,3,FALSE)</f>
        <v>-5397.0010304542993</v>
      </c>
      <c r="F26" s="19" t="s">
        <v>95</v>
      </c>
      <c r="G26" s="15" t="str">
        <f t="shared" si="4"/>
        <v>50001.5979</v>
      </c>
      <c r="H26" s="98">
        <f t="shared" si="5"/>
        <v>-4719</v>
      </c>
      <c r="I26" s="107" t="s">
        <v>148</v>
      </c>
      <c r="J26" s="108" t="s">
        <v>149</v>
      </c>
      <c r="K26" s="107">
        <v>-4719</v>
      </c>
      <c r="L26" s="107" t="s">
        <v>150</v>
      </c>
      <c r="M26" s="108" t="s">
        <v>133</v>
      </c>
      <c r="N26" s="108" t="s">
        <v>134</v>
      </c>
      <c r="O26" s="109" t="s">
        <v>142</v>
      </c>
      <c r="P26" s="110" t="s">
        <v>102</v>
      </c>
    </row>
    <row r="27" spans="1:16" ht="12.75" customHeight="1" thickBot="1">
      <c r="A27" s="98" t="str">
        <f t="shared" si="0"/>
        <v>BAVM 99 </v>
      </c>
      <c r="B27" s="19" t="str">
        <f t="shared" si="1"/>
        <v>I</v>
      </c>
      <c r="C27" s="98">
        <f t="shared" si="2"/>
        <v>50251.508800000003</v>
      </c>
      <c r="D27" s="15" t="str">
        <f t="shared" si="3"/>
        <v>vis</v>
      </c>
      <c r="E27" s="106">
        <f>VLOOKUP(C27,Active!C$21:E$972,3,FALSE)</f>
        <v>-4925.0036640054032</v>
      </c>
      <c r="F27" s="19" t="s">
        <v>95</v>
      </c>
      <c r="G27" s="15" t="str">
        <f t="shared" si="4"/>
        <v>50251.5088</v>
      </c>
      <c r="H27" s="98">
        <f t="shared" si="5"/>
        <v>-4247</v>
      </c>
      <c r="I27" s="107" t="s">
        <v>151</v>
      </c>
      <c r="J27" s="108" t="s">
        <v>152</v>
      </c>
      <c r="K27" s="107">
        <v>-4247</v>
      </c>
      <c r="L27" s="107" t="s">
        <v>153</v>
      </c>
      <c r="M27" s="108" t="s">
        <v>133</v>
      </c>
      <c r="N27" s="108" t="s">
        <v>154</v>
      </c>
      <c r="O27" s="109" t="s">
        <v>155</v>
      </c>
      <c r="P27" s="110" t="s">
        <v>156</v>
      </c>
    </row>
    <row r="28" spans="1:16" ht="12.75" customHeight="1" thickBot="1">
      <c r="A28" s="98" t="str">
        <f t="shared" si="0"/>
        <v>BAVM 99 </v>
      </c>
      <c r="B28" s="19" t="str">
        <f t="shared" si="1"/>
        <v>I</v>
      </c>
      <c r="C28" s="98">
        <f t="shared" si="2"/>
        <v>50251.508999999998</v>
      </c>
      <c r="D28" s="15" t="str">
        <f t="shared" si="3"/>
        <v>vis</v>
      </c>
      <c r="E28" s="106">
        <f>VLOOKUP(C28,Active!C$21:E$972,3,FALSE)</f>
        <v>-4925.0032862728958</v>
      </c>
      <c r="F28" s="19" t="s">
        <v>95</v>
      </c>
      <c r="G28" s="15" t="str">
        <f t="shared" si="4"/>
        <v>50251.5090</v>
      </c>
      <c r="H28" s="98">
        <f t="shared" si="5"/>
        <v>-4247</v>
      </c>
      <c r="I28" s="107" t="s">
        <v>157</v>
      </c>
      <c r="J28" s="108" t="s">
        <v>152</v>
      </c>
      <c r="K28" s="107">
        <v>-4247</v>
      </c>
      <c r="L28" s="107" t="s">
        <v>158</v>
      </c>
      <c r="M28" s="108" t="s">
        <v>133</v>
      </c>
      <c r="N28" s="108" t="s">
        <v>159</v>
      </c>
      <c r="O28" s="109" t="s">
        <v>155</v>
      </c>
      <c r="P28" s="110" t="s">
        <v>156</v>
      </c>
    </row>
    <row r="29" spans="1:16" ht="12.75" customHeight="1" thickBot="1">
      <c r="A29" s="98" t="str">
        <f t="shared" si="0"/>
        <v>BAVM 99 </v>
      </c>
      <c r="B29" s="19" t="str">
        <f t="shared" si="1"/>
        <v>II</v>
      </c>
      <c r="C29" s="98">
        <f t="shared" si="2"/>
        <v>50291.489099999999</v>
      </c>
      <c r="D29" s="15" t="str">
        <f t="shared" si="3"/>
        <v>vis</v>
      </c>
      <c r="E29" s="106">
        <f>VLOOKUP(C29,Active!C$21:E$972,3,FALSE)</f>
        <v>-4849.4943672527024</v>
      </c>
      <c r="F29" s="19" t="s">
        <v>95</v>
      </c>
      <c r="G29" s="15" t="str">
        <f t="shared" si="4"/>
        <v>50291.4891</v>
      </c>
      <c r="H29" s="98">
        <f t="shared" si="5"/>
        <v>-4171.5</v>
      </c>
      <c r="I29" s="107" t="s">
        <v>160</v>
      </c>
      <c r="J29" s="108" t="s">
        <v>161</v>
      </c>
      <c r="K29" s="107">
        <v>-4171.5</v>
      </c>
      <c r="L29" s="107" t="s">
        <v>162</v>
      </c>
      <c r="M29" s="108" t="s">
        <v>133</v>
      </c>
      <c r="N29" s="108" t="s">
        <v>163</v>
      </c>
      <c r="O29" s="109" t="s">
        <v>155</v>
      </c>
      <c r="P29" s="110" t="s">
        <v>156</v>
      </c>
    </row>
    <row r="30" spans="1:16" ht="12.75" customHeight="1" thickBot="1">
      <c r="A30" s="98" t="str">
        <f t="shared" si="0"/>
        <v>BAVM 99 </v>
      </c>
      <c r="B30" s="19" t="str">
        <f t="shared" si="1"/>
        <v>II</v>
      </c>
      <c r="C30" s="98">
        <f t="shared" si="2"/>
        <v>50291.492400000003</v>
      </c>
      <c r="D30" s="15" t="str">
        <f t="shared" si="3"/>
        <v>vis</v>
      </c>
      <c r="E30" s="106">
        <f>VLOOKUP(C30,Active!C$21:E$972,3,FALSE)</f>
        <v>-4849.4881346661641</v>
      </c>
      <c r="F30" s="19" t="s">
        <v>95</v>
      </c>
      <c r="G30" s="15" t="str">
        <f t="shared" si="4"/>
        <v>50291.4924</v>
      </c>
      <c r="H30" s="98">
        <f t="shared" si="5"/>
        <v>-4171.5</v>
      </c>
      <c r="I30" s="107" t="s">
        <v>164</v>
      </c>
      <c r="J30" s="108" t="s">
        <v>165</v>
      </c>
      <c r="K30" s="107">
        <v>-4171.5</v>
      </c>
      <c r="L30" s="107" t="s">
        <v>166</v>
      </c>
      <c r="M30" s="108" t="s">
        <v>133</v>
      </c>
      <c r="N30" s="108" t="s">
        <v>159</v>
      </c>
      <c r="O30" s="109" t="s">
        <v>155</v>
      </c>
      <c r="P30" s="110" t="s">
        <v>156</v>
      </c>
    </row>
    <row r="31" spans="1:16" ht="12.75" customHeight="1" thickBot="1">
      <c r="A31" s="98" t="str">
        <f t="shared" si="0"/>
        <v>BAVM 117 </v>
      </c>
      <c r="B31" s="19" t="str">
        <f t="shared" si="1"/>
        <v>I</v>
      </c>
      <c r="C31" s="98">
        <f t="shared" si="2"/>
        <v>50573.429799999998</v>
      </c>
      <c r="D31" s="15" t="str">
        <f t="shared" si="3"/>
        <v>vis</v>
      </c>
      <c r="E31" s="106">
        <f>VLOOKUP(C31,Active!C$21:E$972,3,FALSE)</f>
        <v>-4317.003515934266</v>
      </c>
      <c r="F31" s="19" t="s">
        <v>95</v>
      </c>
      <c r="G31" s="15" t="str">
        <f t="shared" si="4"/>
        <v>50573.4298</v>
      </c>
      <c r="H31" s="98">
        <f t="shared" si="5"/>
        <v>-3639</v>
      </c>
      <c r="I31" s="107" t="s">
        <v>167</v>
      </c>
      <c r="J31" s="108" t="s">
        <v>168</v>
      </c>
      <c r="K31" s="107">
        <v>-3639</v>
      </c>
      <c r="L31" s="107" t="s">
        <v>169</v>
      </c>
      <c r="M31" s="108" t="s">
        <v>133</v>
      </c>
      <c r="N31" s="108" t="s">
        <v>159</v>
      </c>
      <c r="O31" s="109" t="s">
        <v>155</v>
      </c>
      <c r="P31" s="110" t="s">
        <v>170</v>
      </c>
    </row>
    <row r="32" spans="1:16" ht="12.75" customHeight="1" thickBot="1">
      <c r="A32" s="98" t="str">
        <f t="shared" si="0"/>
        <v>BAVM 133 </v>
      </c>
      <c r="B32" s="19" t="str">
        <f t="shared" si="1"/>
        <v>II</v>
      </c>
      <c r="C32" s="98">
        <f t="shared" si="2"/>
        <v>51323.432999999997</v>
      </c>
      <c r="D32" s="15" t="str">
        <f t="shared" si="3"/>
        <v>vis</v>
      </c>
      <c r="E32" s="106">
        <f>VLOOKUP(C32,Active!C$21:E$972,3,FALSE)</f>
        <v>-2900.5005333583131</v>
      </c>
      <c r="F32" s="19" t="s">
        <v>95</v>
      </c>
      <c r="G32" s="15" t="str">
        <f t="shared" si="4"/>
        <v>51323.433</v>
      </c>
      <c r="H32" s="98">
        <f t="shared" si="5"/>
        <v>-2222.5</v>
      </c>
      <c r="I32" s="107" t="s">
        <v>171</v>
      </c>
      <c r="J32" s="108" t="s">
        <v>172</v>
      </c>
      <c r="K32" s="107">
        <v>-2222.5</v>
      </c>
      <c r="L32" s="107" t="s">
        <v>96</v>
      </c>
      <c r="M32" s="108" t="s">
        <v>133</v>
      </c>
      <c r="N32" s="108" t="s">
        <v>163</v>
      </c>
      <c r="O32" s="109" t="s">
        <v>155</v>
      </c>
      <c r="P32" s="110" t="s">
        <v>173</v>
      </c>
    </row>
    <row r="33" spans="1:16" ht="12.75" customHeight="1" thickBot="1">
      <c r="A33" s="98" t="str">
        <f t="shared" si="0"/>
        <v>BAVM 133 </v>
      </c>
      <c r="B33" s="19" t="str">
        <f t="shared" si="1"/>
        <v>II</v>
      </c>
      <c r="C33" s="98">
        <f t="shared" si="2"/>
        <v>51323.438000000002</v>
      </c>
      <c r="D33" s="15" t="str">
        <f t="shared" si="3"/>
        <v>vis</v>
      </c>
      <c r="E33" s="106">
        <f>VLOOKUP(C33,Active!C$21:E$972,3,FALSE)</f>
        <v>-2900.4910900453788</v>
      </c>
      <c r="F33" s="19" t="s">
        <v>95</v>
      </c>
      <c r="G33" s="15" t="str">
        <f t="shared" si="4"/>
        <v>51323.438</v>
      </c>
      <c r="H33" s="98">
        <f t="shared" si="5"/>
        <v>-2222.5</v>
      </c>
      <c r="I33" s="107" t="s">
        <v>174</v>
      </c>
      <c r="J33" s="108" t="s">
        <v>175</v>
      </c>
      <c r="K33" s="107">
        <v>-2222.5</v>
      </c>
      <c r="L33" s="107" t="s">
        <v>176</v>
      </c>
      <c r="M33" s="108" t="s">
        <v>133</v>
      </c>
      <c r="N33" s="108" t="s">
        <v>159</v>
      </c>
      <c r="O33" s="109" t="s">
        <v>155</v>
      </c>
      <c r="P33" s="110" t="s">
        <v>173</v>
      </c>
    </row>
    <row r="34" spans="1:16" ht="12.75" customHeight="1" thickBot="1">
      <c r="A34" s="98" t="str">
        <f t="shared" si="0"/>
        <v>IBVS 4754 </v>
      </c>
      <c r="B34" s="19" t="str">
        <f t="shared" si="1"/>
        <v>II</v>
      </c>
      <c r="C34" s="98">
        <f t="shared" si="2"/>
        <v>51338.793799999999</v>
      </c>
      <c r="D34" s="15" t="str">
        <f t="shared" si="3"/>
        <v>vis</v>
      </c>
      <c r="E34" s="106">
        <f>VLOOKUP(C34,Active!C$21:E$972,3,FALSE)</f>
        <v>-2871.4891651204766</v>
      </c>
      <c r="F34" s="19" t="s">
        <v>95</v>
      </c>
      <c r="G34" s="15" t="str">
        <f t="shared" si="4"/>
        <v>51338.7938</v>
      </c>
      <c r="H34" s="98">
        <f t="shared" si="5"/>
        <v>-2193.5</v>
      </c>
      <c r="I34" s="107" t="s">
        <v>177</v>
      </c>
      <c r="J34" s="108" t="s">
        <v>178</v>
      </c>
      <c r="K34" s="107">
        <v>-2193.5</v>
      </c>
      <c r="L34" s="107" t="s">
        <v>179</v>
      </c>
      <c r="M34" s="108" t="s">
        <v>133</v>
      </c>
      <c r="N34" s="108" t="s">
        <v>180</v>
      </c>
      <c r="O34" s="109" t="s">
        <v>181</v>
      </c>
      <c r="P34" s="110" t="s">
        <v>182</v>
      </c>
    </row>
    <row r="35" spans="1:16" ht="12.75" customHeight="1" thickBot="1">
      <c r="A35" s="98" t="str">
        <f t="shared" si="0"/>
        <v>BAVM 133 </v>
      </c>
      <c r="B35" s="19" t="str">
        <f t="shared" si="1"/>
        <v>II</v>
      </c>
      <c r="C35" s="98">
        <f t="shared" si="2"/>
        <v>51386.4421</v>
      </c>
      <c r="D35" s="15" t="str">
        <f t="shared" si="3"/>
        <v>vis</v>
      </c>
      <c r="E35" s="106">
        <f>VLOOKUP(C35,Active!C$21:E$972,3,FALSE)</f>
        <v>-2781.4976036649055</v>
      </c>
      <c r="F35" s="19" t="s">
        <v>95</v>
      </c>
      <c r="G35" s="15" t="str">
        <f t="shared" si="4"/>
        <v>51386.4421</v>
      </c>
      <c r="H35" s="98">
        <f t="shared" si="5"/>
        <v>-2103.5</v>
      </c>
      <c r="I35" s="107" t="s">
        <v>183</v>
      </c>
      <c r="J35" s="108" t="s">
        <v>184</v>
      </c>
      <c r="K35" s="107">
        <v>-2103.5</v>
      </c>
      <c r="L35" s="107" t="s">
        <v>185</v>
      </c>
      <c r="M35" s="108" t="s">
        <v>133</v>
      </c>
      <c r="N35" s="108" t="s">
        <v>154</v>
      </c>
      <c r="O35" s="109" t="s">
        <v>155</v>
      </c>
      <c r="P35" s="110" t="s">
        <v>173</v>
      </c>
    </row>
    <row r="36" spans="1:16" ht="12.75" customHeight="1" thickBot="1">
      <c r="A36" s="98" t="str">
        <f t="shared" si="0"/>
        <v>BAVM 133 </v>
      </c>
      <c r="B36" s="19" t="str">
        <f t="shared" si="1"/>
        <v>II</v>
      </c>
      <c r="C36" s="98">
        <f t="shared" si="2"/>
        <v>51386.448199999999</v>
      </c>
      <c r="D36" s="15" t="str">
        <f t="shared" si="3"/>
        <v>vis</v>
      </c>
      <c r="E36" s="106">
        <f>VLOOKUP(C36,Active!C$21:E$972,3,FALSE)</f>
        <v>-2781.4860828231385</v>
      </c>
      <c r="F36" s="19" t="s">
        <v>95</v>
      </c>
      <c r="G36" s="15" t="str">
        <f t="shared" si="4"/>
        <v>51386.4482</v>
      </c>
      <c r="H36" s="98">
        <f t="shared" si="5"/>
        <v>-2103.5</v>
      </c>
      <c r="I36" s="107" t="s">
        <v>186</v>
      </c>
      <c r="J36" s="108" t="s">
        <v>187</v>
      </c>
      <c r="K36" s="107">
        <v>-2103.5</v>
      </c>
      <c r="L36" s="107" t="s">
        <v>188</v>
      </c>
      <c r="M36" s="108" t="s">
        <v>133</v>
      </c>
      <c r="N36" s="108" t="s">
        <v>159</v>
      </c>
      <c r="O36" s="109" t="s">
        <v>155</v>
      </c>
      <c r="P36" s="110" t="s">
        <v>173</v>
      </c>
    </row>
    <row r="37" spans="1:16" ht="12.75" customHeight="1" thickBot="1">
      <c r="A37" s="98" t="str">
        <f t="shared" si="0"/>
        <v>BAVM 152 </v>
      </c>
      <c r="B37" s="19" t="str">
        <f t="shared" si="1"/>
        <v>I</v>
      </c>
      <c r="C37" s="98">
        <f t="shared" si="2"/>
        <v>52118.440399999999</v>
      </c>
      <c r="D37" s="15" t="str">
        <f t="shared" si="3"/>
        <v>vis</v>
      </c>
      <c r="E37" s="106">
        <f>VLOOKUP(C37,Active!C$21:E$972,3,FALSE)</f>
        <v>-1398.9998020681562</v>
      </c>
      <c r="F37" s="19" t="s">
        <v>95</v>
      </c>
      <c r="G37" s="15" t="str">
        <f t="shared" si="4"/>
        <v>52118.4404</v>
      </c>
      <c r="H37" s="98">
        <f t="shared" si="5"/>
        <v>-721</v>
      </c>
      <c r="I37" s="107" t="s">
        <v>189</v>
      </c>
      <c r="J37" s="108" t="s">
        <v>190</v>
      </c>
      <c r="K37" s="107">
        <v>-721</v>
      </c>
      <c r="L37" s="107" t="s">
        <v>191</v>
      </c>
      <c r="M37" s="108" t="s">
        <v>133</v>
      </c>
      <c r="N37" s="108" t="s">
        <v>159</v>
      </c>
      <c r="O37" s="109" t="s">
        <v>155</v>
      </c>
      <c r="P37" s="110" t="s">
        <v>192</v>
      </c>
    </row>
    <row r="38" spans="1:16" ht="12.75" customHeight="1" thickBot="1">
      <c r="A38" s="98" t="str">
        <f t="shared" si="0"/>
        <v>IBVS 5502 </v>
      </c>
      <c r="B38" s="19" t="str">
        <f t="shared" si="1"/>
        <v>I</v>
      </c>
      <c r="C38" s="98">
        <f t="shared" si="2"/>
        <v>52743.748599999999</v>
      </c>
      <c r="D38" s="15" t="str">
        <f t="shared" si="3"/>
        <v>vis</v>
      </c>
      <c r="E38" s="106">
        <f>VLOOKUP(C38,Active!C$21:E$972,3,FALSE)</f>
        <v>-218.00360054634845</v>
      </c>
      <c r="F38" s="19" t="s">
        <v>95</v>
      </c>
      <c r="G38" s="15" t="str">
        <f t="shared" si="4"/>
        <v>52743.7486</v>
      </c>
      <c r="H38" s="98">
        <f t="shared" si="5"/>
        <v>460</v>
      </c>
      <c r="I38" s="107" t="s">
        <v>193</v>
      </c>
      <c r="J38" s="108" t="s">
        <v>194</v>
      </c>
      <c r="K38" s="107">
        <v>460</v>
      </c>
      <c r="L38" s="107" t="s">
        <v>195</v>
      </c>
      <c r="M38" s="108" t="s">
        <v>133</v>
      </c>
      <c r="N38" s="108" t="s">
        <v>134</v>
      </c>
      <c r="O38" s="109" t="s">
        <v>196</v>
      </c>
      <c r="P38" s="110" t="s">
        <v>197</v>
      </c>
    </row>
    <row r="39" spans="1:16" ht="12.75" customHeight="1" thickBot="1">
      <c r="A39" s="98" t="str">
        <f t="shared" si="0"/>
        <v>IBVS 5592 </v>
      </c>
      <c r="B39" s="19" t="str">
        <f t="shared" si="1"/>
        <v>I</v>
      </c>
      <c r="C39" s="98">
        <f t="shared" si="2"/>
        <v>52859.176099999997</v>
      </c>
      <c r="D39" s="15" t="str">
        <f t="shared" si="3"/>
        <v>vis</v>
      </c>
      <c r="E39" s="106">
        <f>VLOOKUP(C39,Active!C$21:E$972,3,FALSE)</f>
        <v>0</v>
      </c>
      <c r="F39" s="19" t="s">
        <v>95</v>
      </c>
      <c r="G39" s="15" t="str">
        <f t="shared" si="4"/>
        <v>52859.1761</v>
      </c>
      <c r="H39" s="98">
        <f t="shared" si="5"/>
        <v>678</v>
      </c>
      <c r="I39" s="107" t="s">
        <v>198</v>
      </c>
      <c r="J39" s="108" t="s">
        <v>199</v>
      </c>
      <c r="K39" s="107">
        <v>678</v>
      </c>
      <c r="L39" s="107" t="s">
        <v>200</v>
      </c>
      <c r="M39" s="108" t="s">
        <v>133</v>
      </c>
      <c r="N39" s="108" t="s">
        <v>134</v>
      </c>
      <c r="O39" s="109" t="s">
        <v>201</v>
      </c>
      <c r="P39" s="110" t="s">
        <v>202</v>
      </c>
    </row>
    <row r="40" spans="1:16" ht="12.75" customHeight="1" thickBot="1">
      <c r="A40" s="98" t="str">
        <f t="shared" si="0"/>
        <v>IBVS 5602 </v>
      </c>
      <c r="B40" s="19" t="str">
        <f t="shared" si="1"/>
        <v>I</v>
      </c>
      <c r="C40" s="98">
        <f t="shared" si="2"/>
        <v>53088.9686</v>
      </c>
      <c r="D40" s="15" t="str">
        <f t="shared" si="3"/>
        <v>vis</v>
      </c>
      <c r="E40" s="106">
        <f>VLOOKUP(C40,Active!C$21:E$972,3,FALSE)</f>
        <v>434.00049709599841</v>
      </c>
      <c r="F40" s="19" t="s">
        <v>95</v>
      </c>
      <c r="G40" s="15" t="str">
        <f t="shared" si="4"/>
        <v>53088.9686</v>
      </c>
      <c r="H40" s="98">
        <f t="shared" si="5"/>
        <v>1112</v>
      </c>
      <c r="I40" s="107" t="s">
        <v>203</v>
      </c>
      <c r="J40" s="108" t="s">
        <v>204</v>
      </c>
      <c r="K40" s="107">
        <v>1112</v>
      </c>
      <c r="L40" s="107" t="s">
        <v>205</v>
      </c>
      <c r="M40" s="108" t="s">
        <v>133</v>
      </c>
      <c r="N40" s="108" t="s">
        <v>134</v>
      </c>
      <c r="O40" s="109" t="s">
        <v>206</v>
      </c>
      <c r="P40" s="110" t="s">
        <v>207</v>
      </c>
    </row>
    <row r="41" spans="1:16" ht="12.75" customHeight="1" thickBot="1">
      <c r="A41" s="98" t="str">
        <f t="shared" si="0"/>
        <v>IBVS 5592 </v>
      </c>
      <c r="B41" s="19" t="str">
        <f t="shared" si="1"/>
        <v>I</v>
      </c>
      <c r="C41" s="98">
        <f t="shared" si="2"/>
        <v>53115.440600000002</v>
      </c>
      <c r="D41" s="15" t="str">
        <f t="shared" si="3"/>
        <v>vis</v>
      </c>
      <c r="E41" s="106">
        <f>VLOOKUP(C41,Active!C$21:E$972,3,FALSE)</f>
        <v>483.99717304985154</v>
      </c>
      <c r="F41" s="19" t="s">
        <v>95</v>
      </c>
      <c r="G41" s="15" t="str">
        <f t="shared" si="4"/>
        <v>53115.4406</v>
      </c>
      <c r="H41" s="98">
        <f t="shared" si="5"/>
        <v>1162</v>
      </c>
      <c r="I41" s="107" t="s">
        <v>208</v>
      </c>
      <c r="J41" s="108" t="s">
        <v>209</v>
      </c>
      <c r="K41" s="107">
        <v>1162</v>
      </c>
      <c r="L41" s="107" t="s">
        <v>210</v>
      </c>
      <c r="M41" s="108" t="s">
        <v>133</v>
      </c>
      <c r="N41" s="108" t="s">
        <v>134</v>
      </c>
      <c r="O41" s="109" t="s">
        <v>201</v>
      </c>
      <c r="P41" s="110" t="s">
        <v>202</v>
      </c>
    </row>
    <row r="42" spans="1:16" ht="12.75" customHeight="1" thickBot="1">
      <c r="A42" s="98" t="str">
        <f t="shared" si="0"/>
        <v>BAVM 178 </v>
      </c>
      <c r="B42" s="19" t="str">
        <f t="shared" si="1"/>
        <v>I</v>
      </c>
      <c r="C42" s="98">
        <f t="shared" si="2"/>
        <v>53932.420400000003</v>
      </c>
      <c r="D42" s="15" t="str">
        <f t="shared" si="3"/>
        <v>vis</v>
      </c>
      <c r="E42" s="106">
        <f>VLOOKUP(C42,Active!C$21:E$972,3,FALSE)</f>
        <v>2026.9963541257564</v>
      </c>
      <c r="F42" s="19" t="s">
        <v>95</v>
      </c>
      <c r="G42" s="15" t="str">
        <f t="shared" si="4"/>
        <v>53932.4204</v>
      </c>
      <c r="H42" s="98">
        <f t="shared" si="5"/>
        <v>2705</v>
      </c>
      <c r="I42" s="107" t="s">
        <v>211</v>
      </c>
      <c r="J42" s="108" t="s">
        <v>212</v>
      </c>
      <c r="K42" s="107">
        <v>2705</v>
      </c>
      <c r="L42" s="107" t="s">
        <v>213</v>
      </c>
      <c r="M42" s="108" t="s">
        <v>214</v>
      </c>
      <c r="N42" s="108" t="s">
        <v>215</v>
      </c>
      <c r="O42" s="109" t="s">
        <v>216</v>
      </c>
      <c r="P42" s="110" t="s">
        <v>217</v>
      </c>
    </row>
    <row r="43" spans="1:16" ht="12.75" customHeight="1" thickBot="1">
      <c r="A43" s="98" t="str">
        <f t="shared" ref="A43:A67" si="6">P43</f>
        <v>BAVM 183 </v>
      </c>
      <c r="B43" s="19" t="str">
        <f t="shared" ref="B43:B67" si="7">IF(H43=INT(H43),"I","II")</f>
        <v>I</v>
      </c>
      <c r="C43" s="98">
        <f t="shared" ref="C43:C67" si="8">1*G43</f>
        <v>53941.421399999999</v>
      </c>
      <c r="D43" s="15" t="str">
        <f t="shared" ref="D43:D67" si="9">VLOOKUP(F43,I$1:J$5,2,FALSE)</f>
        <v>vis</v>
      </c>
      <c r="E43" s="106">
        <f>VLOOKUP(C43,Active!C$21:E$972,3,FALSE)</f>
        <v>2043.9962060546031</v>
      </c>
      <c r="F43" s="19" t="s">
        <v>95</v>
      </c>
      <c r="G43" s="15" t="str">
        <f t="shared" ref="G43:G67" si="10">MID(I43,3,LEN(I43)-3)</f>
        <v>53941.4214</v>
      </c>
      <c r="H43" s="98">
        <f t="shared" ref="H43:H67" si="11">1*K43</f>
        <v>2722</v>
      </c>
      <c r="I43" s="107" t="s">
        <v>218</v>
      </c>
      <c r="J43" s="108" t="s">
        <v>219</v>
      </c>
      <c r="K43" s="107">
        <v>2722</v>
      </c>
      <c r="L43" s="107" t="s">
        <v>213</v>
      </c>
      <c r="M43" s="108" t="s">
        <v>214</v>
      </c>
      <c r="N43" s="108" t="s">
        <v>215</v>
      </c>
      <c r="O43" s="109" t="s">
        <v>216</v>
      </c>
      <c r="P43" s="110" t="s">
        <v>220</v>
      </c>
    </row>
    <row r="44" spans="1:16" ht="12.75" customHeight="1" thickBot="1">
      <c r="A44" s="98" t="str">
        <f t="shared" si="6"/>
        <v>IBVS 5887 </v>
      </c>
      <c r="B44" s="19" t="str">
        <f t="shared" si="7"/>
        <v>I</v>
      </c>
      <c r="C44" s="98">
        <f t="shared" si="8"/>
        <v>54669.449699999997</v>
      </c>
      <c r="D44" s="15" t="str">
        <f t="shared" si="9"/>
        <v>vis</v>
      </c>
      <c r="E44" s="106">
        <f>VLOOKUP(C44,Active!C$21:E$972,3,FALSE)</f>
        <v>3418.9960171883413</v>
      </c>
      <c r="F44" s="19" t="s">
        <v>95</v>
      </c>
      <c r="G44" s="15" t="str">
        <f t="shared" si="10"/>
        <v>54669.4497</v>
      </c>
      <c r="H44" s="98">
        <f t="shared" si="11"/>
        <v>4097</v>
      </c>
      <c r="I44" s="107" t="s">
        <v>226</v>
      </c>
      <c r="J44" s="108" t="s">
        <v>227</v>
      </c>
      <c r="K44" s="107">
        <v>4097</v>
      </c>
      <c r="L44" s="107" t="s">
        <v>205</v>
      </c>
      <c r="M44" s="108" t="s">
        <v>214</v>
      </c>
      <c r="N44" s="108" t="s">
        <v>228</v>
      </c>
      <c r="O44" s="109" t="s">
        <v>229</v>
      </c>
      <c r="P44" s="110" t="s">
        <v>230</v>
      </c>
    </row>
    <row r="45" spans="1:16" ht="12.75" customHeight="1" thickBot="1">
      <c r="A45" s="98" t="str">
        <f t="shared" si="6"/>
        <v>IBVS 5887 </v>
      </c>
      <c r="B45" s="19" t="str">
        <f t="shared" si="7"/>
        <v>II</v>
      </c>
      <c r="C45" s="98">
        <f t="shared" si="8"/>
        <v>54683.481800000001</v>
      </c>
      <c r="D45" s="15" t="str">
        <f t="shared" si="9"/>
        <v>vis</v>
      </c>
      <c r="E45" s="106">
        <f>VLOOKUP(C45,Active!C$21:E$972,3,FALSE)</f>
        <v>3445.4979194493044</v>
      </c>
      <c r="F45" s="19" t="s">
        <v>95</v>
      </c>
      <c r="G45" s="15" t="str">
        <f t="shared" si="10"/>
        <v>54683.4818</v>
      </c>
      <c r="H45" s="98">
        <f t="shared" si="11"/>
        <v>4123.5</v>
      </c>
      <c r="I45" s="107" t="s">
        <v>231</v>
      </c>
      <c r="J45" s="108" t="s">
        <v>232</v>
      </c>
      <c r="K45" s="107">
        <v>4123.5</v>
      </c>
      <c r="L45" s="107" t="s">
        <v>233</v>
      </c>
      <c r="M45" s="108" t="s">
        <v>214</v>
      </c>
      <c r="N45" s="108" t="s">
        <v>228</v>
      </c>
      <c r="O45" s="109" t="s">
        <v>234</v>
      </c>
      <c r="P45" s="110" t="s">
        <v>230</v>
      </c>
    </row>
    <row r="46" spans="1:16" ht="12.75" customHeight="1" thickBot="1">
      <c r="A46" s="98" t="str">
        <f t="shared" si="6"/>
        <v>IBVS 5887 </v>
      </c>
      <c r="B46" s="19" t="str">
        <f t="shared" si="7"/>
        <v>II</v>
      </c>
      <c r="C46" s="98">
        <f t="shared" si="8"/>
        <v>54701.4879</v>
      </c>
      <c r="D46" s="15" t="str">
        <f t="shared" si="9"/>
        <v>vis</v>
      </c>
      <c r="E46" s="106">
        <f>VLOOKUP(C46,Active!C$21:E$972,3,FALSE)</f>
        <v>3479.5053668236078</v>
      </c>
      <c r="F46" s="19" t="s">
        <v>95</v>
      </c>
      <c r="G46" s="15" t="str">
        <f t="shared" si="10"/>
        <v>54701.4879</v>
      </c>
      <c r="H46" s="98">
        <f t="shared" si="11"/>
        <v>4157.5</v>
      </c>
      <c r="I46" s="107" t="s">
        <v>235</v>
      </c>
      <c r="J46" s="108" t="s">
        <v>236</v>
      </c>
      <c r="K46" s="107">
        <v>4157.5</v>
      </c>
      <c r="L46" s="107" t="s">
        <v>237</v>
      </c>
      <c r="M46" s="108" t="s">
        <v>214</v>
      </c>
      <c r="N46" s="108" t="s">
        <v>228</v>
      </c>
      <c r="O46" s="109" t="s">
        <v>238</v>
      </c>
      <c r="P46" s="110" t="s">
        <v>230</v>
      </c>
    </row>
    <row r="47" spans="1:16" ht="12.75" customHeight="1" thickBot="1">
      <c r="A47" s="98" t="str">
        <f t="shared" si="6"/>
        <v>BAVM 209 </v>
      </c>
      <c r="B47" s="19" t="str">
        <f t="shared" si="7"/>
        <v>I</v>
      </c>
      <c r="C47" s="98">
        <f t="shared" si="8"/>
        <v>54928.362099999998</v>
      </c>
      <c r="D47" s="15" t="str">
        <f t="shared" si="9"/>
        <v>vis</v>
      </c>
      <c r="E47" s="106">
        <f>VLOOKUP(C47,Active!C$21:E$972,3,FALSE)</f>
        <v>3907.99417989738</v>
      </c>
      <c r="F47" s="19" t="s">
        <v>95</v>
      </c>
      <c r="G47" s="15" t="str">
        <f t="shared" si="10"/>
        <v>54928.3621</v>
      </c>
      <c r="H47" s="98">
        <f t="shared" si="11"/>
        <v>4586</v>
      </c>
      <c r="I47" s="107" t="s">
        <v>239</v>
      </c>
      <c r="J47" s="108" t="s">
        <v>240</v>
      </c>
      <c r="K47" s="107">
        <v>4586</v>
      </c>
      <c r="L47" s="107" t="s">
        <v>200</v>
      </c>
      <c r="M47" s="108" t="s">
        <v>214</v>
      </c>
      <c r="N47" s="108" t="s">
        <v>215</v>
      </c>
      <c r="O47" s="109" t="s">
        <v>241</v>
      </c>
      <c r="P47" s="110" t="s">
        <v>242</v>
      </c>
    </row>
    <row r="48" spans="1:16" ht="12.75" customHeight="1" thickBot="1">
      <c r="A48" s="98" t="str">
        <f t="shared" si="6"/>
        <v>BAVM 209 </v>
      </c>
      <c r="B48" s="19" t="str">
        <f t="shared" si="7"/>
        <v>I</v>
      </c>
      <c r="C48" s="98">
        <f t="shared" si="8"/>
        <v>54932.598100000003</v>
      </c>
      <c r="D48" s="15" t="str">
        <f t="shared" si="9"/>
        <v>vis</v>
      </c>
      <c r="E48" s="106">
        <f>VLOOKUP(C48,Active!C$21:E$972,3,FALSE)</f>
        <v>3915.9945546080453</v>
      </c>
      <c r="F48" s="19" t="s">
        <v>95</v>
      </c>
      <c r="G48" s="15" t="str">
        <f t="shared" si="10"/>
        <v>54932.5981</v>
      </c>
      <c r="H48" s="98">
        <f t="shared" si="11"/>
        <v>4594</v>
      </c>
      <c r="I48" s="107" t="s">
        <v>243</v>
      </c>
      <c r="J48" s="108" t="s">
        <v>244</v>
      </c>
      <c r="K48" s="107">
        <v>4594</v>
      </c>
      <c r="L48" s="107" t="s">
        <v>245</v>
      </c>
      <c r="M48" s="108" t="s">
        <v>214</v>
      </c>
      <c r="N48" s="108" t="s">
        <v>246</v>
      </c>
      <c r="O48" s="109" t="s">
        <v>247</v>
      </c>
      <c r="P48" s="110" t="s">
        <v>242</v>
      </c>
    </row>
    <row r="49" spans="1:16" ht="12.75" customHeight="1" thickBot="1">
      <c r="A49" s="98" t="str">
        <f t="shared" si="6"/>
        <v>BAVM 209 </v>
      </c>
      <c r="B49" s="19" t="str">
        <f t="shared" si="7"/>
        <v>II</v>
      </c>
      <c r="C49" s="98">
        <f t="shared" si="8"/>
        <v>54933.394500000002</v>
      </c>
      <c r="D49" s="15" t="str">
        <f t="shared" si="9"/>
        <v>vis</v>
      </c>
      <c r="E49" s="106">
        <f>VLOOKUP(C49,Active!C$21:E$972,3,FALSE)</f>
        <v>3917.4986854908502</v>
      </c>
      <c r="F49" s="19" t="s">
        <v>95</v>
      </c>
      <c r="G49" s="15" t="str">
        <f t="shared" si="10"/>
        <v>54933.3945</v>
      </c>
      <c r="H49" s="98">
        <f t="shared" si="11"/>
        <v>4595.5</v>
      </c>
      <c r="I49" s="107" t="s">
        <v>248</v>
      </c>
      <c r="J49" s="108" t="s">
        <v>249</v>
      </c>
      <c r="K49" s="107" t="s">
        <v>250</v>
      </c>
      <c r="L49" s="107" t="s">
        <v>166</v>
      </c>
      <c r="M49" s="108" t="s">
        <v>214</v>
      </c>
      <c r="N49" s="108" t="s">
        <v>246</v>
      </c>
      <c r="O49" s="109" t="s">
        <v>247</v>
      </c>
      <c r="P49" s="110" t="s">
        <v>242</v>
      </c>
    </row>
    <row r="50" spans="1:16" ht="12.75" customHeight="1" thickBot="1">
      <c r="A50" s="98" t="str">
        <f t="shared" si="6"/>
        <v>BAVM 209 </v>
      </c>
      <c r="B50" s="19" t="str">
        <f t="shared" si="7"/>
        <v>II</v>
      </c>
      <c r="C50" s="98">
        <f t="shared" si="8"/>
        <v>54971.522400000002</v>
      </c>
      <c r="D50" s="15" t="str">
        <f t="shared" si="9"/>
        <v>vis</v>
      </c>
      <c r="E50" s="106">
        <f>VLOOKUP(C50,Active!C$21:E$972,3,FALSE)</f>
        <v>3989.5094236708433</v>
      </c>
      <c r="F50" s="19" t="s">
        <v>95</v>
      </c>
      <c r="G50" s="15" t="str">
        <f t="shared" si="10"/>
        <v>54971.5224</v>
      </c>
      <c r="H50" s="98">
        <f t="shared" si="11"/>
        <v>4667.5</v>
      </c>
      <c r="I50" s="107" t="s">
        <v>251</v>
      </c>
      <c r="J50" s="108" t="s">
        <v>252</v>
      </c>
      <c r="K50" s="107" t="s">
        <v>253</v>
      </c>
      <c r="L50" s="107" t="s">
        <v>254</v>
      </c>
      <c r="M50" s="108" t="s">
        <v>214</v>
      </c>
      <c r="N50" s="108" t="s">
        <v>246</v>
      </c>
      <c r="O50" s="109" t="s">
        <v>155</v>
      </c>
      <c r="P50" s="110" t="s">
        <v>242</v>
      </c>
    </row>
    <row r="51" spans="1:16" ht="12.75" customHeight="1" thickBot="1">
      <c r="A51" s="98" t="str">
        <f t="shared" si="6"/>
        <v>BAVM 214 </v>
      </c>
      <c r="B51" s="19" t="str">
        <f t="shared" si="7"/>
        <v>I</v>
      </c>
      <c r="C51" s="98">
        <f t="shared" si="8"/>
        <v>55045.375999999997</v>
      </c>
      <c r="D51" s="15" t="str">
        <f t="shared" si="9"/>
        <v>vis</v>
      </c>
      <c r="E51" s="106">
        <f>VLOOKUP(C51,Active!C$21:E$972,3,FALSE)</f>
        <v>4128.9939547687964</v>
      </c>
      <c r="F51" s="19" t="s">
        <v>95</v>
      </c>
      <c r="G51" s="15" t="str">
        <f t="shared" si="10"/>
        <v>55045.3760</v>
      </c>
      <c r="H51" s="98">
        <f t="shared" si="11"/>
        <v>4807</v>
      </c>
      <c r="I51" s="107" t="s">
        <v>255</v>
      </c>
      <c r="J51" s="108" t="s">
        <v>256</v>
      </c>
      <c r="K51" s="107" t="s">
        <v>257</v>
      </c>
      <c r="L51" s="107" t="s">
        <v>258</v>
      </c>
      <c r="M51" s="108" t="s">
        <v>214</v>
      </c>
      <c r="N51" s="108" t="s">
        <v>259</v>
      </c>
      <c r="O51" s="109" t="s">
        <v>260</v>
      </c>
      <c r="P51" s="110" t="s">
        <v>261</v>
      </c>
    </row>
    <row r="52" spans="1:16" ht="12.75" customHeight="1" thickBot="1">
      <c r="A52" s="98" t="str">
        <f t="shared" si="6"/>
        <v>IBVS 5945 </v>
      </c>
      <c r="B52" s="19" t="str">
        <f t="shared" si="7"/>
        <v>I</v>
      </c>
      <c r="C52" s="98">
        <f t="shared" si="8"/>
        <v>55321.762900000002</v>
      </c>
      <c r="D52" s="15" t="str">
        <f t="shared" si="9"/>
        <v>vis</v>
      </c>
      <c r="E52" s="106">
        <f>VLOOKUP(C52,Active!C$21:E$972,3,FALSE)</f>
        <v>4650.9955518218876</v>
      </c>
      <c r="F52" s="19" t="s">
        <v>95</v>
      </c>
      <c r="G52" s="15" t="str">
        <f t="shared" si="10"/>
        <v>55321.7629</v>
      </c>
      <c r="H52" s="98">
        <f t="shared" si="11"/>
        <v>5329</v>
      </c>
      <c r="I52" s="107" t="s">
        <v>269</v>
      </c>
      <c r="J52" s="108" t="s">
        <v>270</v>
      </c>
      <c r="K52" s="107" t="s">
        <v>271</v>
      </c>
      <c r="L52" s="107" t="s">
        <v>272</v>
      </c>
      <c r="M52" s="108" t="s">
        <v>214</v>
      </c>
      <c r="N52" s="108" t="s">
        <v>95</v>
      </c>
      <c r="O52" s="109" t="s">
        <v>273</v>
      </c>
      <c r="P52" s="110" t="s">
        <v>274</v>
      </c>
    </row>
    <row r="53" spans="1:16" ht="12.75" customHeight="1" thickBot="1">
      <c r="A53" s="98" t="str">
        <f t="shared" si="6"/>
        <v>BAVM 214 </v>
      </c>
      <c r="B53" s="19" t="str">
        <f t="shared" si="7"/>
        <v>I</v>
      </c>
      <c r="C53" s="98">
        <f t="shared" si="8"/>
        <v>55396.418400000002</v>
      </c>
      <c r="D53" s="15" t="str">
        <f t="shared" si="9"/>
        <v>vis</v>
      </c>
      <c r="E53" s="106">
        <f>VLOOKUP(C53,Active!C$21:E$972,3,FALSE)</f>
        <v>4791.994601446876</v>
      </c>
      <c r="F53" s="19" t="s">
        <v>95</v>
      </c>
      <c r="G53" s="15" t="str">
        <f t="shared" si="10"/>
        <v>55396.4184</v>
      </c>
      <c r="H53" s="98">
        <f t="shared" si="11"/>
        <v>5470</v>
      </c>
      <c r="I53" s="107" t="s">
        <v>275</v>
      </c>
      <c r="J53" s="108" t="s">
        <v>276</v>
      </c>
      <c r="K53" s="107" t="s">
        <v>277</v>
      </c>
      <c r="L53" s="107" t="s">
        <v>278</v>
      </c>
      <c r="M53" s="108" t="s">
        <v>214</v>
      </c>
      <c r="N53" s="108" t="s">
        <v>215</v>
      </c>
      <c r="O53" s="109" t="s">
        <v>216</v>
      </c>
      <c r="P53" s="110" t="s">
        <v>261</v>
      </c>
    </row>
    <row r="54" spans="1:16" ht="12.75" customHeight="1" thickBot="1">
      <c r="A54" s="98" t="str">
        <f t="shared" si="6"/>
        <v>BAVM 220 </v>
      </c>
      <c r="B54" s="19" t="str">
        <f t="shared" si="7"/>
        <v>II</v>
      </c>
      <c r="C54" s="98">
        <f t="shared" si="8"/>
        <v>55662.479800000001</v>
      </c>
      <c r="D54" s="15" t="str">
        <f t="shared" si="9"/>
        <v>vis</v>
      </c>
      <c r="E54" s="106">
        <f>VLOOKUP(C54,Active!C$21:E$972,3,FALSE)</f>
        <v>5294.4948129770837</v>
      </c>
      <c r="F54" s="19" t="s">
        <v>95</v>
      </c>
      <c r="G54" s="15" t="str">
        <f t="shared" si="10"/>
        <v>55662.4798</v>
      </c>
      <c r="H54" s="98">
        <f t="shared" si="11"/>
        <v>5972.5</v>
      </c>
      <c r="I54" s="107" t="s">
        <v>279</v>
      </c>
      <c r="J54" s="108" t="s">
        <v>280</v>
      </c>
      <c r="K54" s="107" t="s">
        <v>281</v>
      </c>
      <c r="L54" s="107" t="s">
        <v>282</v>
      </c>
      <c r="M54" s="108" t="s">
        <v>214</v>
      </c>
      <c r="N54" s="108" t="s">
        <v>246</v>
      </c>
      <c r="O54" s="109" t="s">
        <v>155</v>
      </c>
      <c r="P54" s="110" t="s">
        <v>283</v>
      </c>
    </row>
    <row r="55" spans="1:16" ht="12.75" customHeight="1" thickBot="1">
      <c r="A55" s="98" t="str">
        <f t="shared" si="6"/>
        <v>OEJV 0142 </v>
      </c>
      <c r="B55" s="19" t="str">
        <f t="shared" si="7"/>
        <v>I</v>
      </c>
      <c r="C55" s="98">
        <f t="shared" si="8"/>
        <v>55695.567000000003</v>
      </c>
      <c r="D55" s="15" t="str">
        <f t="shared" si="9"/>
        <v>vis</v>
      </c>
      <c r="E55" s="106">
        <f>VLOOKUP(C55,Active!C$21:E$972,3,FALSE)</f>
        <v>5356.9853696641612</v>
      </c>
      <c r="F55" s="19" t="s">
        <v>95</v>
      </c>
      <c r="G55" s="15" t="str">
        <f t="shared" si="10"/>
        <v>55695.567</v>
      </c>
      <c r="H55" s="98">
        <f t="shared" si="11"/>
        <v>6035</v>
      </c>
      <c r="I55" s="107" t="s">
        <v>284</v>
      </c>
      <c r="J55" s="108" t="s">
        <v>285</v>
      </c>
      <c r="K55" s="107" t="s">
        <v>286</v>
      </c>
      <c r="L55" s="107" t="s">
        <v>287</v>
      </c>
      <c r="M55" s="108" t="s">
        <v>214</v>
      </c>
      <c r="N55" s="108" t="s">
        <v>215</v>
      </c>
      <c r="O55" s="109" t="s">
        <v>288</v>
      </c>
      <c r="P55" s="110" t="s">
        <v>289</v>
      </c>
    </row>
    <row r="56" spans="1:16" ht="12.75" customHeight="1" thickBot="1">
      <c r="A56" s="98" t="str">
        <f t="shared" si="6"/>
        <v>IBVS 5992 </v>
      </c>
      <c r="B56" s="19" t="str">
        <f t="shared" si="7"/>
        <v>I</v>
      </c>
      <c r="C56" s="98">
        <f t="shared" si="8"/>
        <v>55725.747600000002</v>
      </c>
      <c r="D56" s="15" t="str">
        <f t="shared" si="9"/>
        <v>vis</v>
      </c>
      <c r="E56" s="106">
        <f>VLOOKUP(C56,Active!C$21:E$972,3,FALSE)</f>
        <v>5413.9863396812643</v>
      </c>
      <c r="F56" s="19" t="s">
        <v>95</v>
      </c>
      <c r="G56" s="15" t="str">
        <f t="shared" si="10"/>
        <v>55725.7476</v>
      </c>
      <c r="H56" s="98">
        <f t="shared" si="11"/>
        <v>6092</v>
      </c>
      <c r="I56" s="107" t="s">
        <v>290</v>
      </c>
      <c r="J56" s="108" t="s">
        <v>291</v>
      </c>
      <c r="K56" s="107" t="s">
        <v>292</v>
      </c>
      <c r="L56" s="107" t="s">
        <v>293</v>
      </c>
      <c r="M56" s="108" t="s">
        <v>214</v>
      </c>
      <c r="N56" s="108" t="s">
        <v>95</v>
      </c>
      <c r="O56" s="109" t="s">
        <v>273</v>
      </c>
      <c r="P56" s="110" t="s">
        <v>294</v>
      </c>
    </row>
    <row r="57" spans="1:16" ht="12.75" customHeight="1" thickBot="1">
      <c r="A57" s="98" t="str">
        <f t="shared" si="6"/>
        <v>IBVS 6092 </v>
      </c>
      <c r="B57" s="19" t="str">
        <f t="shared" si="7"/>
        <v>II</v>
      </c>
      <c r="C57" s="98">
        <f t="shared" si="8"/>
        <v>56398.974999999999</v>
      </c>
      <c r="D57" s="15" t="str">
        <f t="shared" si="9"/>
        <v>vis</v>
      </c>
      <c r="E57" s="106">
        <f>VLOOKUP(C57,Active!C$21:E$972,3,FALSE)</f>
        <v>6685.4857413529498</v>
      </c>
      <c r="F57" s="19" t="s">
        <v>95</v>
      </c>
      <c r="G57" s="15" t="str">
        <f t="shared" si="10"/>
        <v>56398.975</v>
      </c>
      <c r="H57" s="98">
        <f t="shared" si="11"/>
        <v>7363.5</v>
      </c>
      <c r="I57" s="107" t="s">
        <v>304</v>
      </c>
      <c r="J57" s="108" t="s">
        <v>305</v>
      </c>
      <c r="K57" s="107" t="s">
        <v>306</v>
      </c>
      <c r="L57" s="107" t="s">
        <v>96</v>
      </c>
      <c r="M57" s="108" t="s">
        <v>214</v>
      </c>
      <c r="N57" s="108" t="s">
        <v>228</v>
      </c>
      <c r="O57" s="109" t="s">
        <v>206</v>
      </c>
      <c r="P57" s="110" t="s">
        <v>307</v>
      </c>
    </row>
    <row r="58" spans="1:16" ht="12.75" customHeight="1" thickBot="1">
      <c r="A58" s="98" t="str">
        <f t="shared" si="6"/>
        <v>IBVS 6092 </v>
      </c>
      <c r="B58" s="19" t="str">
        <f t="shared" si="7"/>
        <v>I</v>
      </c>
      <c r="C58" s="98">
        <f t="shared" si="8"/>
        <v>56418.8298</v>
      </c>
      <c r="D58" s="15" t="str">
        <f t="shared" si="9"/>
        <v>vis</v>
      </c>
      <c r="E58" s="106">
        <f>VLOOKUP(C58,Active!C$21:E$972,3,FALSE)</f>
        <v>6722.9847592484075</v>
      </c>
      <c r="F58" s="19" t="s">
        <v>95</v>
      </c>
      <c r="G58" s="15" t="str">
        <f t="shared" si="10"/>
        <v>56418.8298</v>
      </c>
      <c r="H58" s="98">
        <f t="shared" si="11"/>
        <v>7401</v>
      </c>
      <c r="I58" s="107" t="s">
        <v>313</v>
      </c>
      <c r="J58" s="108" t="s">
        <v>314</v>
      </c>
      <c r="K58" s="107" t="s">
        <v>315</v>
      </c>
      <c r="L58" s="107" t="s">
        <v>316</v>
      </c>
      <c r="M58" s="108" t="s">
        <v>214</v>
      </c>
      <c r="N58" s="108" t="s">
        <v>228</v>
      </c>
      <c r="O58" s="109" t="s">
        <v>206</v>
      </c>
      <c r="P58" s="110" t="s">
        <v>307</v>
      </c>
    </row>
    <row r="59" spans="1:16" ht="12.75" customHeight="1" thickBot="1">
      <c r="A59" s="98" t="str">
        <f t="shared" si="6"/>
        <v>BAVM 238 </v>
      </c>
      <c r="B59" s="19" t="str">
        <f t="shared" si="7"/>
        <v>II</v>
      </c>
      <c r="C59" s="98">
        <f t="shared" si="8"/>
        <v>56750.5524</v>
      </c>
      <c r="D59" s="15" t="str">
        <f t="shared" si="9"/>
        <v>vis</v>
      </c>
      <c r="E59" s="106">
        <f>VLOOKUP(C59,Active!C$21:E$972,3,FALSE)</f>
        <v>7349.4968225140728</v>
      </c>
      <c r="F59" s="19" t="s">
        <v>95</v>
      </c>
      <c r="G59" s="15" t="str">
        <f t="shared" si="10"/>
        <v>56750.5524</v>
      </c>
      <c r="H59" s="98">
        <f t="shared" si="11"/>
        <v>8027.5</v>
      </c>
      <c r="I59" s="107" t="s">
        <v>320</v>
      </c>
      <c r="J59" s="108" t="s">
        <v>321</v>
      </c>
      <c r="K59" s="107" t="s">
        <v>322</v>
      </c>
      <c r="L59" s="107" t="s">
        <v>323</v>
      </c>
      <c r="M59" s="108" t="s">
        <v>214</v>
      </c>
      <c r="N59" s="108" t="s">
        <v>246</v>
      </c>
      <c r="O59" s="109" t="s">
        <v>155</v>
      </c>
      <c r="P59" s="110" t="s">
        <v>324</v>
      </c>
    </row>
    <row r="60" spans="1:16" ht="12.75" customHeight="1" thickBot="1">
      <c r="A60" s="98" t="str">
        <f t="shared" si="6"/>
        <v>BAVM 238 </v>
      </c>
      <c r="B60" s="19" t="str">
        <f t="shared" si="7"/>
        <v>I</v>
      </c>
      <c r="C60" s="98">
        <f t="shared" si="8"/>
        <v>56799.520299999996</v>
      </c>
      <c r="D60" s="15" t="str">
        <f t="shared" si="9"/>
        <v>vis</v>
      </c>
      <c r="E60" s="106">
        <f>VLOOKUP(C60,Active!C$21:E$972,3,FALSE)</f>
        <v>7441.9806631169868</v>
      </c>
      <c r="F60" s="19" t="s">
        <v>95</v>
      </c>
      <c r="G60" s="15" t="str">
        <f t="shared" si="10"/>
        <v>56799.5203</v>
      </c>
      <c r="H60" s="98">
        <f t="shared" si="11"/>
        <v>8120</v>
      </c>
      <c r="I60" s="107" t="s">
        <v>325</v>
      </c>
      <c r="J60" s="108" t="s">
        <v>326</v>
      </c>
      <c r="K60" s="107" t="s">
        <v>327</v>
      </c>
      <c r="L60" s="107" t="s">
        <v>328</v>
      </c>
      <c r="M60" s="108" t="s">
        <v>214</v>
      </c>
      <c r="N60" s="108" t="s">
        <v>246</v>
      </c>
      <c r="O60" s="109" t="s">
        <v>155</v>
      </c>
      <c r="P60" s="110" t="s">
        <v>324</v>
      </c>
    </row>
    <row r="61" spans="1:16" ht="12.75" customHeight="1" thickBot="1">
      <c r="A61" s="98" t="str">
        <f t="shared" si="6"/>
        <v>BAVM 238 </v>
      </c>
      <c r="B61" s="19" t="str">
        <f t="shared" si="7"/>
        <v>I</v>
      </c>
      <c r="C61" s="98">
        <f t="shared" si="8"/>
        <v>56808.519899999999</v>
      </c>
      <c r="D61" s="15" t="str">
        <f t="shared" si="9"/>
        <v>vis</v>
      </c>
      <c r="E61" s="106">
        <f>VLOOKUP(C61,Active!C$21:E$972,3,FALSE)</f>
        <v>7458.9778709182265</v>
      </c>
      <c r="F61" s="19" t="s">
        <v>95</v>
      </c>
      <c r="G61" s="15" t="str">
        <f t="shared" si="10"/>
        <v>56808.5199</v>
      </c>
      <c r="H61" s="98">
        <f t="shared" si="11"/>
        <v>8137</v>
      </c>
      <c r="I61" s="107" t="s">
        <v>329</v>
      </c>
      <c r="J61" s="108" t="s">
        <v>330</v>
      </c>
      <c r="K61" s="107" t="s">
        <v>331</v>
      </c>
      <c r="L61" s="107" t="s">
        <v>332</v>
      </c>
      <c r="M61" s="108" t="s">
        <v>214</v>
      </c>
      <c r="N61" s="108" t="s">
        <v>246</v>
      </c>
      <c r="O61" s="109" t="s">
        <v>155</v>
      </c>
      <c r="P61" s="110" t="s">
        <v>324</v>
      </c>
    </row>
    <row r="62" spans="1:16" ht="12.75" customHeight="1" thickBot="1">
      <c r="A62" s="98" t="str">
        <f t="shared" si="6"/>
        <v>OEJV 0094 </v>
      </c>
      <c r="B62" s="19" t="str">
        <f t="shared" si="7"/>
        <v>II</v>
      </c>
      <c r="C62" s="98">
        <f t="shared" si="8"/>
        <v>54628.421300000002</v>
      </c>
      <c r="D62" s="15" t="str">
        <f t="shared" si="9"/>
        <v>vis</v>
      </c>
      <c r="E62" s="106">
        <f>VLOOKUP(C62,Active!C$21:E$972,3,FALSE)</f>
        <v>3341.5072131801539</v>
      </c>
      <c r="F62" s="19" t="s">
        <v>95</v>
      </c>
      <c r="G62" s="15" t="str">
        <f t="shared" si="10"/>
        <v>54628.4213</v>
      </c>
      <c r="H62" s="98">
        <f t="shared" si="11"/>
        <v>4019.5</v>
      </c>
      <c r="I62" s="107" t="s">
        <v>221</v>
      </c>
      <c r="J62" s="108" t="s">
        <v>222</v>
      </c>
      <c r="K62" s="107">
        <v>4019.5</v>
      </c>
      <c r="L62" s="107" t="s">
        <v>223</v>
      </c>
      <c r="M62" s="108" t="s">
        <v>214</v>
      </c>
      <c r="N62" s="108" t="s">
        <v>180</v>
      </c>
      <c r="O62" s="109" t="s">
        <v>224</v>
      </c>
      <c r="P62" s="110" t="s">
        <v>225</v>
      </c>
    </row>
    <row r="63" spans="1:16" ht="12.75" customHeight="1" thickBot="1">
      <c r="A63" s="98" t="str">
        <f t="shared" si="6"/>
        <v>VSB 51 </v>
      </c>
      <c r="B63" s="19" t="str">
        <f t="shared" si="7"/>
        <v>I</v>
      </c>
      <c r="C63" s="98">
        <f t="shared" si="8"/>
        <v>55275.168599999997</v>
      </c>
      <c r="D63" s="15" t="str">
        <f t="shared" si="9"/>
        <v>vis</v>
      </c>
      <c r="E63" s="106">
        <f>VLOOKUP(C63,Active!C$21:E$972,3,FALSE)</f>
        <v>4562.994640731049</v>
      </c>
      <c r="F63" s="19" t="s">
        <v>95</v>
      </c>
      <c r="G63" s="15" t="str">
        <f t="shared" si="10"/>
        <v>55275.1686</v>
      </c>
      <c r="H63" s="98">
        <f t="shared" si="11"/>
        <v>5241</v>
      </c>
      <c r="I63" s="107" t="s">
        <v>262</v>
      </c>
      <c r="J63" s="108" t="s">
        <v>263</v>
      </c>
      <c r="K63" s="107" t="s">
        <v>264</v>
      </c>
      <c r="L63" s="107" t="s">
        <v>265</v>
      </c>
      <c r="M63" s="108" t="s">
        <v>214</v>
      </c>
      <c r="N63" s="108" t="s">
        <v>266</v>
      </c>
      <c r="O63" s="109" t="s">
        <v>267</v>
      </c>
      <c r="P63" s="110" t="s">
        <v>268</v>
      </c>
    </row>
    <row r="64" spans="1:16" ht="12.75" customHeight="1" thickBot="1">
      <c r="A64" s="98" t="str">
        <f t="shared" si="6"/>
        <v>IBVS 6095 </v>
      </c>
      <c r="B64" s="19" t="str">
        <f t="shared" si="7"/>
        <v>I</v>
      </c>
      <c r="C64" s="98">
        <f t="shared" si="8"/>
        <v>56077.320200000002</v>
      </c>
      <c r="D64" s="15" t="str">
        <f t="shared" si="9"/>
        <v>vis</v>
      </c>
      <c r="E64" s="106">
        <f>VLOOKUP(C64,Active!C$21:E$972,3,FALSE)</f>
        <v>6077.988355261974</v>
      </c>
      <c r="F64" s="19" t="s">
        <v>95</v>
      </c>
      <c r="G64" s="15" t="str">
        <f t="shared" si="10"/>
        <v>56077.3202</v>
      </c>
      <c r="H64" s="98">
        <f t="shared" si="11"/>
        <v>6756</v>
      </c>
      <c r="I64" s="107" t="s">
        <v>295</v>
      </c>
      <c r="J64" s="108" t="s">
        <v>296</v>
      </c>
      <c r="K64" s="107" t="s">
        <v>297</v>
      </c>
      <c r="L64" s="107" t="s">
        <v>298</v>
      </c>
      <c r="M64" s="108" t="s">
        <v>214</v>
      </c>
      <c r="N64" s="108" t="s">
        <v>159</v>
      </c>
      <c r="O64" s="109" t="s">
        <v>299</v>
      </c>
      <c r="P64" s="110" t="s">
        <v>300</v>
      </c>
    </row>
    <row r="65" spans="1:16" ht="12.75" customHeight="1" thickBot="1">
      <c r="A65" s="98" t="str">
        <f t="shared" si="6"/>
        <v>IBVS 6095 </v>
      </c>
      <c r="B65" s="19" t="str">
        <f t="shared" si="7"/>
        <v>II</v>
      </c>
      <c r="C65" s="98">
        <f t="shared" si="8"/>
        <v>56082.352500000001</v>
      </c>
      <c r="D65" s="15" t="str">
        <f t="shared" si="9"/>
        <v>vis</v>
      </c>
      <c r="E65" s="106">
        <f>VLOOKUP(C65,Active!C$21:E$972,3,FALSE)</f>
        <v>6087.4926719891764</v>
      </c>
      <c r="F65" s="19" t="s">
        <v>95</v>
      </c>
      <c r="G65" s="15" t="str">
        <f t="shared" si="10"/>
        <v>56082.3525</v>
      </c>
      <c r="H65" s="98">
        <f t="shared" si="11"/>
        <v>6765.5</v>
      </c>
      <c r="I65" s="107" t="s">
        <v>301</v>
      </c>
      <c r="J65" s="108" t="s">
        <v>302</v>
      </c>
      <c r="K65" s="107" t="s">
        <v>303</v>
      </c>
      <c r="L65" s="107" t="s">
        <v>278</v>
      </c>
      <c r="M65" s="108" t="s">
        <v>214</v>
      </c>
      <c r="N65" s="108" t="s">
        <v>159</v>
      </c>
      <c r="O65" s="109" t="s">
        <v>299</v>
      </c>
      <c r="P65" s="110" t="s">
        <v>300</v>
      </c>
    </row>
    <row r="66" spans="1:16" ht="12.75" customHeight="1" thickBot="1">
      <c r="A66" s="98" t="str">
        <f t="shared" si="6"/>
        <v>VSB 56 </v>
      </c>
      <c r="B66" s="19" t="str">
        <f t="shared" si="7"/>
        <v>I</v>
      </c>
      <c r="C66" s="98">
        <f t="shared" si="8"/>
        <v>56416.182200000003</v>
      </c>
      <c r="D66" s="15" t="str">
        <f t="shared" si="9"/>
        <v>vis</v>
      </c>
      <c r="E66" s="106">
        <f>VLOOKUP(C66,Active!C$21:E$972,3,FALSE)</f>
        <v>6717.9843361879948</v>
      </c>
      <c r="F66" s="19" t="s">
        <v>95</v>
      </c>
      <c r="G66" s="15" t="str">
        <f t="shared" si="10"/>
        <v>56416.1822</v>
      </c>
      <c r="H66" s="98">
        <f t="shared" si="11"/>
        <v>7396</v>
      </c>
      <c r="I66" s="107" t="s">
        <v>308</v>
      </c>
      <c r="J66" s="108" t="s">
        <v>309</v>
      </c>
      <c r="K66" s="107" t="s">
        <v>310</v>
      </c>
      <c r="L66" s="107" t="s">
        <v>311</v>
      </c>
      <c r="M66" s="108" t="s">
        <v>214</v>
      </c>
      <c r="N66" s="108" t="s">
        <v>266</v>
      </c>
      <c r="O66" s="109" t="s">
        <v>267</v>
      </c>
      <c r="P66" s="110" t="s">
        <v>312</v>
      </c>
    </row>
    <row r="67" spans="1:16" ht="12.75" customHeight="1" thickBot="1">
      <c r="A67" s="98" t="str">
        <f t="shared" si="6"/>
        <v>IBVS 6092 </v>
      </c>
      <c r="B67" s="19" t="str">
        <f t="shared" si="7"/>
        <v>II</v>
      </c>
      <c r="C67" s="98">
        <f t="shared" si="8"/>
        <v>56422.803800000002</v>
      </c>
      <c r="D67" s="15" t="str">
        <f t="shared" si="9"/>
        <v>vis</v>
      </c>
      <c r="E67" s="106">
        <f>VLOOKUP(C67,Active!C$21:E$972,3,FALSE)</f>
        <v>6730.4903043617614</v>
      </c>
      <c r="F67" s="19" t="s">
        <v>95</v>
      </c>
      <c r="G67" s="15" t="str">
        <f t="shared" si="10"/>
        <v>56422.8038</v>
      </c>
      <c r="H67" s="98">
        <f t="shared" si="11"/>
        <v>7408.5</v>
      </c>
      <c r="I67" s="107" t="s">
        <v>317</v>
      </c>
      <c r="J67" s="108" t="s">
        <v>318</v>
      </c>
      <c r="K67" s="107" t="s">
        <v>319</v>
      </c>
      <c r="L67" s="107" t="s">
        <v>245</v>
      </c>
      <c r="M67" s="108" t="s">
        <v>214</v>
      </c>
      <c r="N67" s="108" t="s">
        <v>228</v>
      </c>
      <c r="O67" s="109" t="s">
        <v>206</v>
      </c>
      <c r="P67" s="110" t="s">
        <v>307</v>
      </c>
    </row>
    <row r="68" spans="1:16">
      <c r="B68" s="19"/>
      <c r="F68" s="19"/>
    </row>
    <row r="69" spans="1:16">
      <c r="B69" s="19"/>
      <c r="F69" s="19"/>
    </row>
    <row r="70" spans="1:16">
      <c r="B70" s="19"/>
      <c r="F70" s="19"/>
    </row>
    <row r="71" spans="1:16">
      <c r="B71" s="19"/>
      <c r="F71" s="19"/>
    </row>
    <row r="72" spans="1:16">
      <c r="B72" s="19"/>
      <c r="F72" s="19"/>
    </row>
    <row r="73" spans="1:16">
      <c r="B73" s="19"/>
      <c r="F73" s="19"/>
    </row>
    <row r="74" spans="1:16">
      <c r="B74" s="19"/>
      <c r="F74" s="19"/>
    </row>
    <row r="75" spans="1:16">
      <c r="B75" s="19"/>
      <c r="F75" s="19"/>
    </row>
    <row r="76" spans="1:16">
      <c r="B76" s="19"/>
      <c r="F76" s="19"/>
    </row>
    <row r="77" spans="1:16">
      <c r="B77" s="19"/>
      <c r="F77" s="19"/>
    </row>
    <row r="78" spans="1:16">
      <c r="B78" s="19"/>
      <c r="F78" s="19"/>
    </row>
    <row r="79" spans="1:16">
      <c r="B79" s="19"/>
      <c r="F79" s="19"/>
    </row>
    <row r="80" spans="1:16">
      <c r="B80" s="19"/>
      <c r="F80" s="19"/>
    </row>
    <row r="81" spans="2:6">
      <c r="B81" s="19"/>
      <c r="F81" s="19"/>
    </row>
    <row r="82" spans="2:6">
      <c r="B82" s="19"/>
      <c r="F82" s="19"/>
    </row>
    <row r="83" spans="2:6">
      <c r="B83" s="19"/>
      <c r="F83" s="19"/>
    </row>
    <row r="84" spans="2:6">
      <c r="B84" s="19"/>
      <c r="F84" s="19"/>
    </row>
    <row r="85" spans="2:6">
      <c r="B85" s="19"/>
      <c r="F85" s="19"/>
    </row>
    <row r="86" spans="2:6">
      <c r="B86" s="19"/>
      <c r="F86" s="19"/>
    </row>
    <row r="87" spans="2:6">
      <c r="B87" s="19"/>
      <c r="F87" s="19"/>
    </row>
    <row r="88" spans="2:6">
      <c r="B88" s="19"/>
      <c r="F88" s="19"/>
    </row>
    <row r="89" spans="2:6">
      <c r="B89" s="19"/>
      <c r="F89" s="19"/>
    </row>
    <row r="90" spans="2:6">
      <c r="B90" s="19"/>
      <c r="F90" s="19"/>
    </row>
    <row r="91" spans="2:6">
      <c r="B91" s="19"/>
      <c r="F91" s="19"/>
    </row>
    <row r="92" spans="2:6">
      <c r="B92" s="19"/>
      <c r="F92" s="19"/>
    </row>
    <row r="93" spans="2:6">
      <c r="B93" s="19"/>
      <c r="F93" s="19"/>
    </row>
    <row r="94" spans="2:6">
      <c r="B94" s="19"/>
      <c r="F94" s="19"/>
    </row>
    <row r="95" spans="2:6">
      <c r="B95" s="19"/>
      <c r="F95" s="19"/>
    </row>
    <row r="96" spans="2:6">
      <c r="B96" s="19"/>
      <c r="F96" s="19"/>
    </row>
    <row r="97" spans="2:6">
      <c r="B97" s="19"/>
      <c r="F97" s="19"/>
    </row>
    <row r="98" spans="2:6">
      <c r="B98" s="19"/>
      <c r="F98" s="19"/>
    </row>
    <row r="99" spans="2:6">
      <c r="B99" s="19"/>
      <c r="F99" s="19"/>
    </row>
    <row r="100" spans="2:6">
      <c r="B100" s="19"/>
      <c r="F100" s="19"/>
    </row>
    <row r="101" spans="2:6">
      <c r="B101" s="19"/>
      <c r="F101" s="19"/>
    </row>
    <row r="102" spans="2:6">
      <c r="B102" s="19"/>
      <c r="F102" s="19"/>
    </row>
    <row r="103" spans="2:6">
      <c r="B103" s="19"/>
      <c r="F103" s="19"/>
    </row>
    <row r="104" spans="2:6">
      <c r="B104" s="19"/>
      <c r="F104" s="19"/>
    </row>
    <row r="105" spans="2:6">
      <c r="B105" s="19"/>
      <c r="F105" s="19"/>
    </row>
    <row r="106" spans="2:6">
      <c r="B106" s="19"/>
      <c r="F106" s="19"/>
    </row>
    <row r="107" spans="2:6">
      <c r="B107" s="19"/>
      <c r="F107" s="19"/>
    </row>
    <row r="108" spans="2:6">
      <c r="B108" s="19"/>
      <c r="F108" s="19"/>
    </row>
    <row r="109" spans="2:6">
      <c r="B109" s="19"/>
      <c r="F109" s="19"/>
    </row>
    <row r="110" spans="2:6">
      <c r="B110" s="19"/>
      <c r="F110" s="19"/>
    </row>
    <row r="111" spans="2:6">
      <c r="B111" s="19"/>
      <c r="F111" s="19"/>
    </row>
    <row r="112" spans="2:6">
      <c r="B112" s="19"/>
      <c r="F112" s="19"/>
    </row>
    <row r="113" spans="2:6">
      <c r="B113" s="19"/>
      <c r="F113" s="19"/>
    </row>
    <row r="114" spans="2:6">
      <c r="B114" s="19"/>
      <c r="F114" s="19"/>
    </row>
    <row r="115" spans="2:6">
      <c r="B115" s="19"/>
      <c r="F115" s="19"/>
    </row>
    <row r="116" spans="2:6">
      <c r="B116" s="19"/>
      <c r="F116" s="19"/>
    </row>
    <row r="117" spans="2:6">
      <c r="B117" s="19"/>
      <c r="F117" s="19"/>
    </row>
    <row r="118" spans="2:6">
      <c r="B118" s="19"/>
      <c r="F118" s="19"/>
    </row>
    <row r="119" spans="2:6">
      <c r="B119" s="19"/>
      <c r="F119" s="19"/>
    </row>
    <row r="120" spans="2:6">
      <c r="B120" s="19"/>
      <c r="F120" s="19"/>
    </row>
    <row r="121" spans="2:6">
      <c r="B121" s="19"/>
      <c r="F121" s="19"/>
    </row>
    <row r="122" spans="2:6">
      <c r="B122" s="19"/>
      <c r="F122" s="19"/>
    </row>
    <row r="123" spans="2:6">
      <c r="B123" s="19"/>
      <c r="F123" s="19"/>
    </row>
    <row r="124" spans="2:6">
      <c r="B124" s="19"/>
      <c r="F124" s="19"/>
    </row>
    <row r="125" spans="2:6">
      <c r="B125" s="19"/>
      <c r="F125" s="19"/>
    </row>
    <row r="126" spans="2:6">
      <c r="B126" s="19"/>
      <c r="F126" s="19"/>
    </row>
    <row r="127" spans="2:6">
      <c r="B127" s="19"/>
      <c r="F127" s="19"/>
    </row>
    <row r="128" spans="2:6">
      <c r="B128" s="19"/>
      <c r="F128" s="19"/>
    </row>
    <row r="129" spans="2:6">
      <c r="B129" s="19"/>
      <c r="F129" s="19"/>
    </row>
    <row r="130" spans="2:6">
      <c r="B130" s="19"/>
      <c r="F130" s="19"/>
    </row>
    <row r="131" spans="2:6">
      <c r="B131" s="19"/>
      <c r="F131" s="19"/>
    </row>
    <row r="132" spans="2:6">
      <c r="B132" s="19"/>
      <c r="F132" s="19"/>
    </row>
    <row r="133" spans="2:6">
      <c r="B133" s="19"/>
      <c r="F133" s="19"/>
    </row>
    <row r="134" spans="2:6">
      <c r="B134" s="19"/>
      <c r="F134" s="19"/>
    </row>
    <row r="135" spans="2:6">
      <c r="B135" s="19"/>
      <c r="F135" s="19"/>
    </row>
    <row r="136" spans="2:6">
      <c r="B136" s="19"/>
      <c r="F136" s="19"/>
    </row>
    <row r="137" spans="2:6">
      <c r="B137" s="19"/>
      <c r="F137" s="19"/>
    </row>
    <row r="138" spans="2:6">
      <c r="B138" s="19"/>
      <c r="F138" s="19"/>
    </row>
    <row r="139" spans="2:6">
      <c r="B139" s="19"/>
      <c r="F139" s="19"/>
    </row>
    <row r="140" spans="2:6">
      <c r="B140" s="19"/>
      <c r="F140" s="19"/>
    </row>
    <row r="141" spans="2:6">
      <c r="B141" s="19"/>
      <c r="F141" s="19"/>
    </row>
    <row r="142" spans="2:6">
      <c r="B142" s="19"/>
      <c r="F142" s="19"/>
    </row>
    <row r="143" spans="2:6">
      <c r="B143" s="19"/>
      <c r="F143" s="19"/>
    </row>
    <row r="144" spans="2:6">
      <c r="B144" s="19"/>
      <c r="F144" s="19"/>
    </row>
    <row r="145" spans="2:6">
      <c r="B145" s="19"/>
      <c r="F145" s="19"/>
    </row>
    <row r="146" spans="2:6">
      <c r="B146" s="19"/>
      <c r="F146" s="19"/>
    </row>
    <row r="147" spans="2:6">
      <c r="B147" s="19"/>
      <c r="F147" s="19"/>
    </row>
    <row r="148" spans="2:6">
      <c r="B148" s="19"/>
      <c r="F148" s="19"/>
    </row>
    <row r="149" spans="2:6">
      <c r="B149" s="19"/>
      <c r="F149" s="19"/>
    </row>
    <row r="150" spans="2:6">
      <c r="B150" s="19"/>
      <c r="F150" s="19"/>
    </row>
    <row r="151" spans="2:6">
      <c r="B151" s="19"/>
      <c r="F151" s="19"/>
    </row>
    <row r="152" spans="2:6">
      <c r="B152" s="19"/>
      <c r="F152" s="19"/>
    </row>
    <row r="153" spans="2:6">
      <c r="B153" s="19"/>
      <c r="F153" s="19"/>
    </row>
    <row r="154" spans="2:6">
      <c r="B154" s="19"/>
      <c r="F154" s="19"/>
    </row>
    <row r="155" spans="2:6">
      <c r="B155" s="19"/>
      <c r="F155" s="19"/>
    </row>
    <row r="156" spans="2:6">
      <c r="B156" s="19"/>
      <c r="F156" s="19"/>
    </row>
    <row r="157" spans="2:6">
      <c r="B157" s="19"/>
      <c r="F157" s="19"/>
    </row>
    <row r="158" spans="2:6">
      <c r="B158" s="19"/>
      <c r="F158" s="19"/>
    </row>
    <row r="159" spans="2:6">
      <c r="B159" s="19"/>
      <c r="F159" s="19"/>
    </row>
    <row r="160" spans="2:6">
      <c r="B160" s="19"/>
      <c r="F160" s="19"/>
    </row>
    <row r="161" spans="2:6">
      <c r="B161" s="19"/>
      <c r="F161" s="19"/>
    </row>
    <row r="162" spans="2:6">
      <c r="B162" s="19"/>
      <c r="F162" s="19"/>
    </row>
    <row r="163" spans="2:6">
      <c r="B163" s="19"/>
      <c r="F163" s="19"/>
    </row>
    <row r="164" spans="2:6">
      <c r="B164" s="19"/>
      <c r="F164" s="19"/>
    </row>
    <row r="165" spans="2:6">
      <c r="B165" s="19"/>
      <c r="F165" s="19"/>
    </row>
    <row r="166" spans="2:6">
      <c r="B166" s="19"/>
      <c r="F166" s="19"/>
    </row>
    <row r="167" spans="2:6">
      <c r="B167" s="19"/>
      <c r="F167" s="19"/>
    </row>
    <row r="168" spans="2:6">
      <c r="B168" s="19"/>
      <c r="F168" s="19"/>
    </row>
    <row r="169" spans="2:6">
      <c r="B169" s="19"/>
      <c r="F169" s="19"/>
    </row>
    <row r="170" spans="2:6">
      <c r="B170" s="19"/>
      <c r="F170" s="19"/>
    </row>
    <row r="171" spans="2:6">
      <c r="B171" s="19"/>
      <c r="F171" s="19"/>
    </row>
    <row r="172" spans="2:6">
      <c r="B172" s="19"/>
      <c r="F172" s="19"/>
    </row>
    <row r="173" spans="2:6">
      <c r="B173" s="19"/>
      <c r="F173" s="19"/>
    </row>
    <row r="174" spans="2:6">
      <c r="B174" s="19"/>
      <c r="F174" s="19"/>
    </row>
    <row r="175" spans="2:6">
      <c r="B175" s="19"/>
      <c r="F175" s="19"/>
    </row>
    <row r="176" spans="2:6">
      <c r="B176" s="19"/>
      <c r="F176" s="19"/>
    </row>
    <row r="177" spans="2:6">
      <c r="B177" s="19"/>
      <c r="F177" s="19"/>
    </row>
    <row r="178" spans="2:6">
      <c r="B178" s="19"/>
      <c r="F178" s="19"/>
    </row>
    <row r="179" spans="2:6">
      <c r="B179" s="19"/>
      <c r="F179" s="19"/>
    </row>
    <row r="180" spans="2:6">
      <c r="B180" s="19"/>
      <c r="F180" s="19"/>
    </row>
    <row r="181" spans="2:6">
      <c r="B181" s="19"/>
      <c r="F181" s="19"/>
    </row>
    <row r="182" spans="2:6">
      <c r="B182" s="19"/>
      <c r="F182" s="19"/>
    </row>
    <row r="183" spans="2:6">
      <c r="B183" s="19"/>
      <c r="F183" s="19"/>
    </row>
    <row r="184" spans="2:6">
      <c r="B184" s="19"/>
      <c r="F184" s="19"/>
    </row>
    <row r="185" spans="2:6">
      <c r="B185" s="19"/>
      <c r="F185" s="19"/>
    </row>
    <row r="186" spans="2:6">
      <c r="B186" s="19"/>
      <c r="F186" s="19"/>
    </row>
    <row r="187" spans="2:6">
      <c r="B187" s="19"/>
      <c r="F187" s="19"/>
    </row>
    <row r="188" spans="2:6">
      <c r="B188" s="19"/>
      <c r="F188" s="19"/>
    </row>
    <row r="189" spans="2:6">
      <c r="B189" s="19"/>
      <c r="F189" s="19"/>
    </row>
    <row r="190" spans="2:6">
      <c r="B190" s="19"/>
      <c r="F190" s="19"/>
    </row>
    <row r="191" spans="2:6">
      <c r="B191" s="19"/>
      <c r="F191" s="19"/>
    </row>
    <row r="192" spans="2:6">
      <c r="B192" s="19"/>
      <c r="F192" s="19"/>
    </row>
    <row r="193" spans="2:6">
      <c r="B193" s="19"/>
      <c r="F193" s="19"/>
    </row>
    <row r="194" spans="2:6">
      <c r="B194" s="19"/>
      <c r="F194" s="19"/>
    </row>
    <row r="195" spans="2:6">
      <c r="B195" s="19"/>
      <c r="F195" s="19"/>
    </row>
    <row r="196" spans="2:6">
      <c r="B196" s="19"/>
      <c r="F196" s="19"/>
    </row>
    <row r="197" spans="2:6">
      <c r="B197" s="19"/>
      <c r="F197" s="19"/>
    </row>
    <row r="198" spans="2:6">
      <c r="B198" s="19"/>
      <c r="F198" s="19"/>
    </row>
    <row r="199" spans="2:6">
      <c r="B199" s="19"/>
      <c r="F199" s="19"/>
    </row>
    <row r="200" spans="2:6">
      <c r="B200" s="19"/>
      <c r="F200" s="19"/>
    </row>
    <row r="201" spans="2:6">
      <c r="B201" s="19"/>
      <c r="F201" s="19"/>
    </row>
    <row r="202" spans="2:6">
      <c r="B202" s="19"/>
      <c r="F202" s="19"/>
    </row>
    <row r="203" spans="2:6">
      <c r="B203" s="19"/>
      <c r="F203" s="19"/>
    </row>
    <row r="204" spans="2:6">
      <c r="B204" s="19"/>
      <c r="F204" s="19"/>
    </row>
    <row r="205" spans="2:6">
      <c r="B205" s="19"/>
      <c r="F205" s="19"/>
    </row>
    <row r="206" spans="2:6">
      <c r="B206" s="19"/>
      <c r="F206" s="19"/>
    </row>
    <row r="207" spans="2:6">
      <c r="B207" s="19"/>
      <c r="F207" s="19"/>
    </row>
    <row r="208" spans="2:6">
      <c r="B208" s="19"/>
      <c r="F208" s="19"/>
    </row>
    <row r="209" spans="2:6">
      <c r="B209" s="19"/>
      <c r="F209" s="19"/>
    </row>
    <row r="210" spans="2:6">
      <c r="B210" s="19"/>
      <c r="F210" s="19"/>
    </row>
    <row r="211" spans="2:6">
      <c r="B211" s="19"/>
      <c r="F211" s="19"/>
    </row>
    <row r="212" spans="2:6">
      <c r="B212" s="19"/>
      <c r="F212" s="19"/>
    </row>
    <row r="213" spans="2:6">
      <c r="B213" s="19"/>
      <c r="F213" s="19"/>
    </row>
    <row r="214" spans="2:6">
      <c r="B214" s="19"/>
      <c r="F214" s="19"/>
    </row>
    <row r="215" spans="2:6">
      <c r="B215" s="19"/>
      <c r="F215" s="19"/>
    </row>
    <row r="216" spans="2:6">
      <c r="B216" s="19"/>
      <c r="F216" s="19"/>
    </row>
    <row r="217" spans="2:6">
      <c r="B217" s="19"/>
      <c r="F217" s="19"/>
    </row>
    <row r="218" spans="2:6">
      <c r="B218" s="19"/>
      <c r="F218" s="19"/>
    </row>
    <row r="219" spans="2:6">
      <c r="B219" s="19"/>
      <c r="F219" s="19"/>
    </row>
    <row r="220" spans="2:6">
      <c r="B220" s="19"/>
      <c r="F220" s="19"/>
    </row>
    <row r="221" spans="2:6">
      <c r="B221" s="19"/>
      <c r="F221" s="19"/>
    </row>
    <row r="222" spans="2:6">
      <c r="B222" s="19"/>
      <c r="F222" s="19"/>
    </row>
    <row r="223" spans="2:6">
      <c r="B223" s="19"/>
      <c r="F223" s="19"/>
    </row>
    <row r="224" spans="2:6">
      <c r="B224" s="19"/>
      <c r="F224" s="19"/>
    </row>
    <row r="225" spans="2:6">
      <c r="B225" s="19"/>
      <c r="F225" s="19"/>
    </row>
    <row r="226" spans="2:6">
      <c r="B226" s="19"/>
      <c r="F226" s="19"/>
    </row>
    <row r="227" spans="2:6">
      <c r="B227" s="19"/>
      <c r="F227" s="19"/>
    </row>
    <row r="228" spans="2:6">
      <c r="B228" s="19"/>
      <c r="F228" s="19"/>
    </row>
    <row r="229" spans="2:6">
      <c r="B229" s="19"/>
      <c r="F229" s="19"/>
    </row>
    <row r="230" spans="2:6">
      <c r="B230" s="19"/>
      <c r="F230" s="19"/>
    </row>
    <row r="231" spans="2:6">
      <c r="B231" s="19"/>
      <c r="F231" s="19"/>
    </row>
    <row r="232" spans="2:6">
      <c r="B232" s="19"/>
      <c r="F232" s="19"/>
    </row>
    <row r="233" spans="2:6">
      <c r="B233" s="19"/>
      <c r="F233" s="19"/>
    </row>
    <row r="234" spans="2:6">
      <c r="B234" s="19"/>
      <c r="F234" s="19"/>
    </row>
    <row r="235" spans="2:6">
      <c r="B235" s="19"/>
      <c r="F235" s="19"/>
    </row>
    <row r="236" spans="2:6">
      <c r="B236" s="19"/>
      <c r="F236" s="19"/>
    </row>
    <row r="237" spans="2:6">
      <c r="B237" s="19"/>
      <c r="F237" s="19"/>
    </row>
    <row r="238" spans="2:6">
      <c r="B238" s="19"/>
      <c r="F238" s="19"/>
    </row>
    <row r="239" spans="2:6">
      <c r="B239" s="19"/>
      <c r="F239" s="19"/>
    </row>
    <row r="240" spans="2:6">
      <c r="B240" s="19"/>
      <c r="F240" s="19"/>
    </row>
    <row r="241" spans="2:6">
      <c r="B241" s="19"/>
      <c r="F241" s="19"/>
    </row>
    <row r="242" spans="2:6">
      <c r="B242" s="19"/>
      <c r="F242" s="19"/>
    </row>
    <row r="243" spans="2:6">
      <c r="B243" s="19"/>
      <c r="F243" s="19"/>
    </row>
    <row r="244" spans="2:6">
      <c r="B244" s="19"/>
      <c r="F244" s="19"/>
    </row>
    <row r="245" spans="2:6">
      <c r="B245" s="19"/>
      <c r="F245" s="19"/>
    </row>
    <row r="246" spans="2:6">
      <c r="B246" s="19"/>
      <c r="F246" s="19"/>
    </row>
    <row r="247" spans="2:6">
      <c r="B247" s="19"/>
      <c r="F247" s="19"/>
    </row>
    <row r="248" spans="2:6">
      <c r="B248" s="19"/>
      <c r="F248" s="19"/>
    </row>
    <row r="249" spans="2:6">
      <c r="B249" s="19"/>
      <c r="F249" s="19"/>
    </row>
    <row r="250" spans="2:6">
      <c r="B250" s="19"/>
      <c r="F250" s="19"/>
    </row>
    <row r="251" spans="2:6">
      <c r="B251" s="19"/>
      <c r="F251" s="19"/>
    </row>
    <row r="252" spans="2:6">
      <c r="B252" s="19"/>
      <c r="F252" s="19"/>
    </row>
    <row r="253" spans="2:6">
      <c r="B253" s="19"/>
      <c r="F253" s="19"/>
    </row>
    <row r="254" spans="2:6">
      <c r="B254" s="19"/>
      <c r="F254" s="19"/>
    </row>
    <row r="255" spans="2:6">
      <c r="B255" s="19"/>
      <c r="F255" s="19"/>
    </row>
    <row r="256" spans="2:6">
      <c r="B256" s="19"/>
      <c r="F256" s="19"/>
    </row>
    <row r="257" spans="2:6">
      <c r="B257" s="19"/>
      <c r="F257" s="19"/>
    </row>
    <row r="258" spans="2:6">
      <c r="B258" s="19"/>
      <c r="F258" s="19"/>
    </row>
    <row r="259" spans="2:6">
      <c r="B259" s="19"/>
      <c r="F259" s="19"/>
    </row>
    <row r="260" spans="2:6">
      <c r="B260" s="19"/>
      <c r="F260" s="19"/>
    </row>
    <row r="261" spans="2:6">
      <c r="B261" s="19"/>
      <c r="F261" s="19"/>
    </row>
    <row r="262" spans="2:6">
      <c r="B262" s="19"/>
      <c r="F262" s="19"/>
    </row>
    <row r="263" spans="2:6">
      <c r="B263" s="19"/>
      <c r="F263" s="19"/>
    </row>
    <row r="264" spans="2:6">
      <c r="B264" s="19"/>
      <c r="F264" s="19"/>
    </row>
    <row r="265" spans="2:6">
      <c r="B265" s="19"/>
      <c r="F265" s="19"/>
    </row>
    <row r="266" spans="2:6">
      <c r="B266" s="19"/>
      <c r="F266" s="19"/>
    </row>
    <row r="267" spans="2:6">
      <c r="B267" s="19"/>
      <c r="F267" s="19"/>
    </row>
    <row r="268" spans="2:6">
      <c r="B268" s="19"/>
      <c r="F268" s="19"/>
    </row>
    <row r="269" spans="2:6">
      <c r="B269" s="19"/>
      <c r="F269" s="19"/>
    </row>
    <row r="270" spans="2:6">
      <c r="B270" s="19"/>
      <c r="F270" s="19"/>
    </row>
    <row r="271" spans="2:6">
      <c r="B271" s="19"/>
      <c r="F271" s="19"/>
    </row>
    <row r="272" spans="2:6">
      <c r="B272" s="19"/>
      <c r="F272" s="19"/>
    </row>
    <row r="273" spans="2:6">
      <c r="B273" s="19"/>
      <c r="F273" s="19"/>
    </row>
    <row r="274" spans="2:6">
      <c r="B274" s="19"/>
      <c r="F274" s="19"/>
    </row>
    <row r="275" spans="2:6">
      <c r="B275" s="19"/>
      <c r="F275" s="19"/>
    </row>
    <row r="276" spans="2:6">
      <c r="B276" s="19"/>
      <c r="F276" s="19"/>
    </row>
    <row r="277" spans="2:6">
      <c r="B277" s="19"/>
      <c r="F277" s="19"/>
    </row>
    <row r="278" spans="2:6">
      <c r="B278" s="19"/>
      <c r="F278" s="19"/>
    </row>
    <row r="279" spans="2:6">
      <c r="B279" s="19"/>
      <c r="F279" s="19"/>
    </row>
    <row r="280" spans="2:6">
      <c r="B280" s="19"/>
      <c r="F280" s="19"/>
    </row>
    <row r="281" spans="2:6">
      <c r="B281" s="19"/>
      <c r="F281" s="19"/>
    </row>
    <row r="282" spans="2:6">
      <c r="B282" s="19"/>
      <c r="F282" s="19"/>
    </row>
    <row r="283" spans="2:6">
      <c r="B283" s="19"/>
      <c r="F283" s="19"/>
    </row>
    <row r="284" spans="2:6">
      <c r="B284" s="19"/>
      <c r="F284" s="19"/>
    </row>
    <row r="285" spans="2:6">
      <c r="B285" s="19"/>
      <c r="F285" s="19"/>
    </row>
    <row r="286" spans="2:6">
      <c r="B286" s="19"/>
      <c r="F286" s="19"/>
    </row>
    <row r="287" spans="2:6">
      <c r="B287" s="19"/>
      <c r="F287" s="19"/>
    </row>
    <row r="288" spans="2:6">
      <c r="B288" s="19"/>
      <c r="F288" s="19"/>
    </row>
    <row r="289" spans="2:6">
      <c r="B289" s="19"/>
      <c r="F289" s="19"/>
    </row>
    <row r="290" spans="2:6">
      <c r="B290" s="19"/>
      <c r="F290" s="19"/>
    </row>
    <row r="291" spans="2:6">
      <c r="B291" s="19"/>
      <c r="F291" s="19"/>
    </row>
    <row r="292" spans="2:6">
      <c r="B292" s="19"/>
      <c r="F292" s="19"/>
    </row>
    <row r="293" spans="2:6">
      <c r="B293" s="19"/>
      <c r="F293" s="19"/>
    </row>
    <row r="294" spans="2:6">
      <c r="B294" s="19"/>
      <c r="F294" s="19"/>
    </row>
    <row r="295" spans="2:6">
      <c r="B295" s="19"/>
      <c r="F295" s="19"/>
    </row>
    <row r="296" spans="2:6">
      <c r="B296" s="19"/>
      <c r="F296" s="19"/>
    </row>
    <row r="297" spans="2:6">
      <c r="B297" s="19"/>
      <c r="F297" s="19"/>
    </row>
    <row r="298" spans="2:6">
      <c r="B298" s="19"/>
      <c r="F298" s="19"/>
    </row>
    <row r="299" spans="2:6">
      <c r="B299" s="19"/>
      <c r="F299" s="19"/>
    </row>
    <row r="300" spans="2:6">
      <c r="B300" s="19"/>
      <c r="F300" s="19"/>
    </row>
    <row r="301" spans="2:6">
      <c r="B301" s="19"/>
      <c r="F301" s="19"/>
    </row>
    <row r="302" spans="2:6">
      <c r="B302" s="19"/>
      <c r="F302" s="19"/>
    </row>
    <row r="303" spans="2:6">
      <c r="B303" s="19"/>
      <c r="F303" s="19"/>
    </row>
    <row r="304" spans="2:6">
      <c r="B304" s="19"/>
      <c r="F304" s="19"/>
    </row>
    <row r="305" spans="2:6">
      <c r="B305" s="19"/>
      <c r="F305" s="19"/>
    </row>
    <row r="306" spans="2:6">
      <c r="B306" s="19"/>
      <c r="F306" s="19"/>
    </row>
    <row r="307" spans="2:6">
      <c r="B307" s="19"/>
      <c r="F307" s="19"/>
    </row>
    <row r="308" spans="2:6">
      <c r="B308" s="19"/>
      <c r="F308" s="19"/>
    </row>
    <row r="309" spans="2:6">
      <c r="B309" s="19"/>
      <c r="F309" s="19"/>
    </row>
    <row r="310" spans="2:6">
      <c r="B310" s="19"/>
      <c r="F310" s="19"/>
    </row>
    <row r="311" spans="2:6">
      <c r="B311" s="19"/>
      <c r="F311" s="19"/>
    </row>
    <row r="312" spans="2:6">
      <c r="B312" s="19"/>
      <c r="F312" s="19"/>
    </row>
    <row r="313" spans="2:6">
      <c r="B313" s="19"/>
      <c r="F313" s="19"/>
    </row>
    <row r="314" spans="2:6">
      <c r="B314" s="19"/>
      <c r="F314" s="19"/>
    </row>
    <row r="315" spans="2:6">
      <c r="B315" s="19"/>
      <c r="F315" s="19"/>
    </row>
    <row r="316" spans="2:6">
      <c r="B316" s="19"/>
      <c r="F316" s="19"/>
    </row>
    <row r="317" spans="2:6">
      <c r="B317" s="19"/>
      <c r="F317" s="19"/>
    </row>
    <row r="318" spans="2:6">
      <c r="B318" s="19"/>
      <c r="F318" s="19"/>
    </row>
    <row r="319" spans="2:6">
      <c r="B319" s="19"/>
      <c r="F319" s="19"/>
    </row>
    <row r="320" spans="2:6">
      <c r="B320" s="19"/>
      <c r="F320" s="19"/>
    </row>
    <row r="321" spans="2:6">
      <c r="B321" s="19"/>
      <c r="F321" s="19"/>
    </row>
    <row r="322" spans="2:6">
      <c r="B322" s="19"/>
      <c r="F322" s="19"/>
    </row>
    <row r="323" spans="2:6">
      <c r="B323" s="19"/>
      <c r="F323" s="19"/>
    </row>
    <row r="324" spans="2:6">
      <c r="B324" s="19"/>
      <c r="F324" s="19"/>
    </row>
    <row r="325" spans="2:6">
      <c r="B325" s="19"/>
      <c r="F325" s="19"/>
    </row>
    <row r="326" spans="2:6">
      <c r="B326" s="19"/>
      <c r="F326" s="19"/>
    </row>
    <row r="327" spans="2:6">
      <c r="B327" s="19"/>
      <c r="F327" s="19"/>
    </row>
    <row r="328" spans="2:6">
      <c r="B328" s="19"/>
      <c r="F328" s="19"/>
    </row>
    <row r="329" spans="2:6">
      <c r="B329" s="19"/>
      <c r="F329" s="19"/>
    </row>
    <row r="330" spans="2:6">
      <c r="B330" s="19"/>
      <c r="F330" s="19"/>
    </row>
    <row r="331" spans="2:6">
      <c r="B331" s="19"/>
      <c r="F331" s="19"/>
    </row>
    <row r="332" spans="2:6">
      <c r="B332" s="19"/>
      <c r="F332" s="19"/>
    </row>
    <row r="333" spans="2:6">
      <c r="B333" s="19"/>
      <c r="F333" s="19"/>
    </row>
    <row r="334" spans="2:6">
      <c r="B334" s="19"/>
      <c r="F334" s="19"/>
    </row>
    <row r="335" spans="2:6">
      <c r="B335" s="19"/>
      <c r="F335" s="19"/>
    </row>
    <row r="336" spans="2:6">
      <c r="B336" s="19"/>
      <c r="F336" s="19"/>
    </row>
    <row r="337" spans="2:6">
      <c r="B337" s="19"/>
      <c r="F337" s="19"/>
    </row>
    <row r="338" spans="2:6">
      <c r="B338" s="19"/>
      <c r="F338" s="19"/>
    </row>
    <row r="339" spans="2:6">
      <c r="B339" s="19"/>
      <c r="F339" s="19"/>
    </row>
    <row r="340" spans="2:6">
      <c r="B340" s="19"/>
      <c r="F340" s="19"/>
    </row>
    <row r="341" spans="2:6">
      <c r="B341" s="19"/>
      <c r="F341" s="19"/>
    </row>
    <row r="342" spans="2:6">
      <c r="B342" s="19"/>
      <c r="F342" s="19"/>
    </row>
    <row r="343" spans="2:6">
      <c r="B343" s="19"/>
      <c r="F343" s="19"/>
    </row>
    <row r="344" spans="2:6">
      <c r="B344" s="19"/>
      <c r="F344" s="19"/>
    </row>
    <row r="345" spans="2:6">
      <c r="B345" s="19"/>
      <c r="F345" s="19"/>
    </row>
    <row r="346" spans="2:6">
      <c r="B346" s="19"/>
      <c r="F346" s="19"/>
    </row>
    <row r="347" spans="2:6">
      <c r="B347" s="19"/>
      <c r="F347" s="19"/>
    </row>
    <row r="348" spans="2:6">
      <c r="B348" s="19"/>
      <c r="F348" s="19"/>
    </row>
    <row r="349" spans="2:6">
      <c r="B349" s="19"/>
      <c r="F349" s="19"/>
    </row>
    <row r="350" spans="2:6">
      <c r="B350" s="19"/>
      <c r="F350" s="19"/>
    </row>
    <row r="351" spans="2:6">
      <c r="B351" s="19"/>
      <c r="F351" s="19"/>
    </row>
    <row r="352" spans="2:6">
      <c r="B352" s="19"/>
      <c r="F352" s="19"/>
    </row>
    <row r="353" spans="2:6">
      <c r="B353" s="19"/>
      <c r="F353" s="19"/>
    </row>
    <row r="354" spans="2:6">
      <c r="B354" s="19"/>
      <c r="F354" s="19"/>
    </row>
    <row r="355" spans="2:6">
      <c r="B355" s="19"/>
      <c r="F355" s="19"/>
    </row>
    <row r="356" spans="2:6">
      <c r="B356" s="19"/>
      <c r="F356" s="19"/>
    </row>
    <row r="357" spans="2:6">
      <c r="B357" s="19"/>
      <c r="F357" s="19"/>
    </row>
    <row r="358" spans="2:6">
      <c r="B358" s="19"/>
      <c r="F358" s="19"/>
    </row>
    <row r="359" spans="2:6">
      <c r="B359" s="19"/>
      <c r="F359" s="19"/>
    </row>
    <row r="360" spans="2:6">
      <c r="B360" s="19"/>
      <c r="F360" s="19"/>
    </row>
    <row r="361" spans="2:6">
      <c r="B361" s="19"/>
      <c r="F361" s="19"/>
    </row>
    <row r="362" spans="2:6">
      <c r="B362" s="19"/>
      <c r="F362" s="19"/>
    </row>
    <row r="363" spans="2:6">
      <c r="B363" s="19"/>
      <c r="F363" s="19"/>
    </row>
    <row r="364" spans="2:6">
      <c r="B364" s="19"/>
      <c r="F364" s="19"/>
    </row>
    <row r="365" spans="2:6">
      <c r="B365" s="19"/>
      <c r="F365" s="19"/>
    </row>
    <row r="366" spans="2:6">
      <c r="B366" s="19"/>
      <c r="F366" s="19"/>
    </row>
    <row r="367" spans="2:6">
      <c r="B367" s="19"/>
      <c r="F367" s="19"/>
    </row>
    <row r="368" spans="2:6">
      <c r="B368" s="19"/>
      <c r="F368" s="19"/>
    </row>
    <row r="369" spans="2:6">
      <c r="B369" s="19"/>
      <c r="F369" s="19"/>
    </row>
    <row r="370" spans="2:6">
      <c r="B370" s="19"/>
      <c r="F370" s="19"/>
    </row>
    <row r="371" spans="2:6">
      <c r="B371" s="19"/>
      <c r="F371" s="19"/>
    </row>
    <row r="372" spans="2:6">
      <c r="B372" s="19"/>
      <c r="F372" s="19"/>
    </row>
    <row r="373" spans="2:6">
      <c r="B373" s="19"/>
      <c r="F373" s="19"/>
    </row>
    <row r="374" spans="2:6">
      <c r="B374" s="19"/>
      <c r="F374" s="19"/>
    </row>
    <row r="375" spans="2:6">
      <c r="B375" s="19"/>
      <c r="F375" s="19"/>
    </row>
    <row r="376" spans="2:6">
      <c r="B376" s="19"/>
      <c r="F376" s="19"/>
    </row>
    <row r="377" spans="2:6">
      <c r="B377" s="19"/>
      <c r="F377" s="19"/>
    </row>
    <row r="378" spans="2:6">
      <c r="B378" s="19"/>
      <c r="F378" s="19"/>
    </row>
    <row r="379" spans="2:6">
      <c r="B379" s="19"/>
      <c r="F379" s="19"/>
    </row>
    <row r="380" spans="2:6">
      <c r="B380" s="19"/>
      <c r="F380" s="19"/>
    </row>
    <row r="381" spans="2:6">
      <c r="B381" s="19"/>
      <c r="F381" s="19"/>
    </row>
    <row r="382" spans="2:6">
      <c r="B382" s="19"/>
      <c r="F382" s="19"/>
    </row>
    <row r="383" spans="2:6">
      <c r="B383" s="19"/>
      <c r="F383" s="19"/>
    </row>
    <row r="384" spans="2:6">
      <c r="B384" s="19"/>
      <c r="F384" s="19"/>
    </row>
    <row r="385" spans="2:6">
      <c r="B385" s="19"/>
      <c r="F385" s="19"/>
    </row>
    <row r="386" spans="2:6">
      <c r="B386" s="19"/>
      <c r="F386" s="19"/>
    </row>
    <row r="387" spans="2:6">
      <c r="B387" s="19"/>
      <c r="F387" s="19"/>
    </row>
    <row r="388" spans="2:6">
      <c r="B388" s="19"/>
      <c r="F388" s="19"/>
    </row>
    <row r="389" spans="2:6">
      <c r="B389" s="19"/>
      <c r="F389" s="19"/>
    </row>
    <row r="390" spans="2:6">
      <c r="B390" s="19"/>
      <c r="F390" s="19"/>
    </row>
    <row r="391" spans="2:6">
      <c r="B391" s="19"/>
      <c r="F391" s="19"/>
    </row>
    <row r="392" spans="2:6">
      <c r="B392" s="19"/>
      <c r="F392" s="19"/>
    </row>
    <row r="393" spans="2:6">
      <c r="B393" s="19"/>
      <c r="F393" s="19"/>
    </row>
    <row r="394" spans="2:6">
      <c r="B394" s="19"/>
      <c r="F394" s="19"/>
    </row>
    <row r="395" spans="2:6">
      <c r="B395" s="19"/>
      <c r="F395" s="19"/>
    </row>
    <row r="396" spans="2:6">
      <c r="B396" s="19"/>
      <c r="F396" s="19"/>
    </row>
    <row r="397" spans="2:6">
      <c r="B397" s="19"/>
      <c r="F397" s="19"/>
    </row>
    <row r="398" spans="2:6">
      <c r="B398" s="19"/>
      <c r="F398" s="19"/>
    </row>
    <row r="399" spans="2:6">
      <c r="B399" s="19"/>
      <c r="F399" s="19"/>
    </row>
    <row r="400" spans="2:6">
      <c r="B400" s="19"/>
      <c r="F400" s="19"/>
    </row>
    <row r="401" spans="2:6">
      <c r="B401" s="19"/>
      <c r="F401" s="19"/>
    </row>
    <row r="402" spans="2:6">
      <c r="B402" s="19"/>
      <c r="F402" s="19"/>
    </row>
    <row r="403" spans="2:6">
      <c r="B403" s="19"/>
      <c r="F403" s="19"/>
    </row>
    <row r="404" spans="2:6">
      <c r="B404" s="19"/>
      <c r="F404" s="19"/>
    </row>
    <row r="405" spans="2:6">
      <c r="B405" s="19"/>
      <c r="F405" s="19"/>
    </row>
    <row r="406" spans="2:6">
      <c r="B406" s="19"/>
      <c r="F406" s="19"/>
    </row>
    <row r="407" spans="2:6">
      <c r="B407" s="19"/>
      <c r="F407" s="19"/>
    </row>
    <row r="408" spans="2:6">
      <c r="B408" s="19"/>
      <c r="F408" s="19"/>
    </row>
    <row r="409" spans="2:6">
      <c r="B409" s="19"/>
      <c r="F409" s="19"/>
    </row>
    <row r="410" spans="2:6">
      <c r="B410" s="19"/>
      <c r="F410" s="19"/>
    </row>
    <row r="411" spans="2:6">
      <c r="B411" s="19"/>
      <c r="F411" s="19"/>
    </row>
    <row r="412" spans="2:6">
      <c r="B412" s="19"/>
      <c r="F412" s="19"/>
    </row>
    <row r="413" spans="2:6">
      <c r="B413" s="19"/>
      <c r="F413" s="19"/>
    </row>
    <row r="414" spans="2:6">
      <c r="B414" s="19"/>
      <c r="F414" s="19"/>
    </row>
    <row r="415" spans="2:6">
      <c r="B415" s="19"/>
      <c r="F415" s="19"/>
    </row>
    <row r="416" spans="2:6">
      <c r="B416" s="19"/>
      <c r="F416" s="19"/>
    </row>
    <row r="417" spans="2:6">
      <c r="B417" s="19"/>
      <c r="F417" s="19"/>
    </row>
    <row r="418" spans="2:6">
      <c r="B418" s="19"/>
      <c r="F418" s="19"/>
    </row>
    <row r="419" spans="2:6">
      <c r="B419" s="19"/>
      <c r="F419" s="19"/>
    </row>
    <row r="420" spans="2:6">
      <c r="B420" s="19"/>
      <c r="F420" s="19"/>
    </row>
    <row r="421" spans="2:6">
      <c r="B421" s="19"/>
      <c r="F421" s="19"/>
    </row>
    <row r="422" spans="2:6">
      <c r="B422" s="19"/>
      <c r="F422" s="19"/>
    </row>
    <row r="423" spans="2:6">
      <c r="B423" s="19"/>
      <c r="F423" s="19"/>
    </row>
    <row r="424" spans="2:6">
      <c r="B424" s="19"/>
      <c r="F424" s="19"/>
    </row>
    <row r="425" spans="2:6">
      <c r="B425" s="19"/>
      <c r="F425" s="19"/>
    </row>
    <row r="426" spans="2:6">
      <c r="B426" s="19"/>
      <c r="F426" s="19"/>
    </row>
    <row r="427" spans="2:6">
      <c r="B427" s="19"/>
      <c r="F427" s="19"/>
    </row>
    <row r="428" spans="2:6">
      <c r="B428" s="19"/>
      <c r="F428" s="19"/>
    </row>
    <row r="429" spans="2:6">
      <c r="B429" s="19"/>
      <c r="F429" s="19"/>
    </row>
    <row r="430" spans="2:6">
      <c r="B430" s="19"/>
      <c r="F430" s="19"/>
    </row>
    <row r="431" spans="2:6">
      <c r="B431" s="19"/>
      <c r="F431" s="19"/>
    </row>
    <row r="432" spans="2:6">
      <c r="B432" s="19"/>
      <c r="F432" s="19"/>
    </row>
    <row r="433" spans="2:6">
      <c r="B433" s="19"/>
      <c r="F433" s="19"/>
    </row>
    <row r="434" spans="2:6">
      <c r="B434" s="19"/>
      <c r="F434" s="19"/>
    </row>
    <row r="435" spans="2:6">
      <c r="B435" s="19"/>
      <c r="F435" s="19"/>
    </row>
    <row r="436" spans="2:6">
      <c r="B436" s="19"/>
      <c r="F436" s="19"/>
    </row>
    <row r="437" spans="2:6">
      <c r="B437" s="19"/>
      <c r="F437" s="19"/>
    </row>
    <row r="438" spans="2:6">
      <c r="B438" s="19"/>
      <c r="F438" s="19"/>
    </row>
    <row r="439" spans="2:6">
      <c r="B439" s="19"/>
      <c r="F439" s="19"/>
    </row>
    <row r="440" spans="2:6">
      <c r="B440" s="19"/>
      <c r="F440" s="19"/>
    </row>
    <row r="441" spans="2:6">
      <c r="B441" s="19"/>
      <c r="F441" s="19"/>
    </row>
    <row r="442" spans="2:6">
      <c r="B442" s="19"/>
      <c r="F442" s="19"/>
    </row>
    <row r="443" spans="2:6">
      <c r="B443" s="19"/>
      <c r="F443" s="19"/>
    </row>
    <row r="444" spans="2:6">
      <c r="B444" s="19"/>
      <c r="F444" s="19"/>
    </row>
    <row r="445" spans="2:6">
      <c r="B445" s="19"/>
      <c r="F445" s="19"/>
    </row>
    <row r="446" spans="2:6">
      <c r="B446" s="19"/>
      <c r="F446" s="19"/>
    </row>
    <row r="447" spans="2:6">
      <c r="B447" s="19"/>
      <c r="F447" s="19"/>
    </row>
    <row r="448" spans="2:6">
      <c r="B448" s="19"/>
      <c r="F448" s="19"/>
    </row>
    <row r="449" spans="2:6">
      <c r="B449" s="19"/>
      <c r="F449" s="19"/>
    </row>
    <row r="450" spans="2:6">
      <c r="B450" s="19"/>
      <c r="F450" s="19"/>
    </row>
    <row r="451" spans="2:6">
      <c r="B451" s="19"/>
      <c r="F451" s="19"/>
    </row>
    <row r="452" spans="2:6">
      <c r="B452" s="19"/>
      <c r="F452" s="19"/>
    </row>
    <row r="453" spans="2:6">
      <c r="B453" s="19"/>
      <c r="F453" s="19"/>
    </row>
    <row r="454" spans="2:6">
      <c r="B454" s="19"/>
      <c r="F454" s="19"/>
    </row>
    <row r="455" spans="2:6">
      <c r="B455" s="19"/>
      <c r="F455" s="19"/>
    </row>
    <row r="456" spans="2:6">
      <c r="B456" s="19"/>
      <c r="F456" s="19"/>
    </row>
    <row r="457" spans="2:6">
      <c r="B457" s="19"/>
      <c r="F457" s="19"/>
    </row>
    <row r="458" spans="2:6">
      <c r="B458" s="19"/>
      <c r="F458" s="19"/>
    </row>
    <row r="459" spans="2:6">
      <c r="B459" s="19"/>
      <c r="F459" s="19"/>
    </row>
    <row r="460" spans="2:6">
      <c r="B460" s="19"/>
      <c r="F460" s="19"/>
    </row>
    <row r="461" spans="2:6">
      <c r="B461" s="19"/>
      <c r="F461" s="19"/>
    </row>
    <row r="462" spans="2:6">
      <c r="B462" s="19"/>
      <c r="F462" s="19"/>
    </row>
    <row r="463" spans="2:6">
      <c r="B463" s="19"/>
      <c r="F463" s="19"/>
    </row>
    <row r="464" spans="2:6">
      <c r="B464" s="19"/>
      <c r="F464" s="19"/>
    </row>
    <row r="465" spans="2:6">
      <c r="B465" s="19"/>
      <c r="F465" s="19"/>
    </row>
    <row r="466" spans="2:6">
      <c r="B466" s="19"/>
      <c r="F466" s="19"/>
    </row>
    <row r="467" spans="2:6">
      <c r="B467" s="19"/>
      <c r="F467" s="19"/>
    </row>
    <row r="468" spans="2:6">
      <c r="B468" s="19"/>
      <c r="F468" s="19"/>
    </row>
    <row r="469" spans="2:6">
      <c r="B469" s="19"/>
      <c r="F469" s="19"/>
    </row>
    <row r="470" spans="2:6">
      <c r="B470" s="19"/>
      <c r="F470" s="19"/>
    </row>
    <row r="471" spans="2:6">
      <c r="B471" s="19"/>
      <c r="F471" s="19"/>
    </row>
    <row r="472" spans="2:6">
      <c r="B472" s="19"/>
      <c r="F472" s="19"/>
    </row>
    <row r="473" spans="2:6">
      <c r="B473" s="19"/>
      <c r="F473" s="19"/>
    </row>
    <row r="474" spans="2:6">
      <c r="B474" s="19"/>
      <c r="F474" s="19"/>
    </row>
    <row r="475" spans="2:6">
      <c r="B475" s="19"/>
      <c r="F475" s="19"/>
    </row>
    <row r="476" spans="2:6">
      <c r="B476" s="19"/>
      <c r="F476" s="19"/>
    </row>
    <row r="477" spans="2:6">
      <c r="B477" s="19"/>
      <c r="F477" s="19"/>
    </row>
    <row r="478" spans="2:6">
      <c r="B478" s="19"/>
      <c r="F478" s="19"/>
    </row>
    <row r="479" spans="2:6">
      <c r="B479" s="19"/>
      <c r="F479" s="19"/>
    </row>
    <row r="480" spans="2:6">
      <c r="B480" s="19"/>
      <c r="F480" s="19"/>
    </row>
    <row r="481" spans="2:6">
      <c r="B481" s="19"/>
      <c r="F481" s="19"/>
    </row>
    <row r="482" spans="2:6">
      <c r="B482" s="19"/>
      <c r="F482" s="19"/>
    </row>
    <row r="483" spans="2:6">
      <c r="B483" s="19"/>
      <c r="F483" s="19"/>
    </row>
    <row r="484" spans="2:6">
      <c r="B484" s="19"/>
      <c r="F484" s="19"/>
    </row>
    <row r="485" spans="2:6">
      <c r="B485" s="19"/>
      <c r="F485" s="19"/>
    </row>
    <row r="486" spans="2:6">
      <c r="B486" s="19"/>
      <c r="F486" s="19"/>
    </row>
    <row r="487" spans="2:6">
      <c r="B487" s="19"/>
      <c r="F487" s="19"/>
    </row>
    <row r="488" spans="2:6">
      <c r="B488" s="19"/>
      <c r="F488" s="19"/>
    </row>
    <row r="489" spans="2:6">
      <c r="B489" s="19"/>
      <c r="F489" s="19"/>
    </row>
    <row r="490" spans="2:6">
      <c r="B490" s="19"/>
      <c r="F490" s="19"/>
    </row>
    <row r="491" spans="2:6">
      <c r="B491" s="19"/>
      <c r="F491" s="19"/>
    </row>
    <row r="492" spans="2:6">
      <c r="B492" s="19"/>
      <c r="F492" s="19"/>
    </row>
    <row r="493" spans="2:6">
      <c r="B493" s="19"/>
      <c r="F493" s="19"/>
    </row>
    <row r="494" spans="2:6">
      <c r="B494" s="19"/>
      <c r="F494" s="19"/>
    </row>
    <row r="495" spans="2:6">
      <c r="B495" s="19"/>
      <c r="F495" s="19"/>
    </row>
    <row r="496" spans="2:6">
      <c r="B496" s="19"/>
      <c r="F496" s="19"/>
    </row>
    <row r="497" spans="2:6">
      <c r="B497" s="19"/>
      <c r="F497" s="19"/>
    </row>
    <row r="498" spans="2:6">
      <c r="B498" s="19"/>
      <c r="F498" s="19"/>
    </row>
    <row r="499" spans="2:6">
      <c r="B499" s="19"/>
      <c r="F499" s="19"/>
    </row>
    <row r="500" spans="2:6">
      <c r="B500" s="19"/>
      <c r="F500" s="19"/>
    </row>
    <row r="501" spans="2:6">
      <c r="B501" s="19"/>
      <c r="F501" s="19"/>
    </row>
    <row r="502" spans="2:6">
      <c r="B502" s="19"/>
      <c r="F502" s="19"/>
    </row>
    <row r="503" spans="2:6">
      <c r="B503" s="19"/>
      <c r="F503" s="19"/>
    </row>
    <row r="504" spans="2:6">
      <c r="B504" s="19"/>
      <c r="F504" s="19"/>
    </row>
    <row r="505" spans="2:6">
      <c r="B505" s="19"/>
      <c r="F505" s="19"/>
    </row>
    <row r="506" spans="2:6">
      <c r="B506" s="19"/>
      <c r="F506" s="19"/>
    </row>
    <row r="507" spans="2:6">
      <c r="B507" s="19"/>
      <c r="F507" s="19"/>
    </row>
    <row r="508" spans="2:6">
      <c r="B508" s="19"/>
      <c r="F508" s="19"/>
    </row>
    <row r="509" spans="2:6">
      <c r="B509" s="19"/>
      <c r="F509" s="19"/>
    </row>
    <row r="510" spans="2:6">
      <c r="B510" s="19"/>
      <c r="F510" s="19"/>
    </row>
    <row r="511" spans="2:6">
      <c r="B511" s="19"/>
      <c r="F511" s="19"/>
    </row>
    <row r="512" spans="2:6">
      <c r="B512" s="19"/>
      <c r="F512" s="19"/>
    </row>
    <row r="513" spans="2:6">
      <c r="B513" s="19"/>
      <c r="F513" s="19"/>
    </row>
    <row r="514" spans="2:6">
      <c r="B514" s="19"/>
      <c r="F514" s="19"/>
    </row>
    <row r="515" spans="2:6">
      <c r="B515" s="19"/>
      <c r="F515" s="19"/>
    </row>
    <row r="516" spans="2:6">
      <c r="B516" s="19"/>
      <c r="F516" s="19"/>
    </row>
    <row r="517" spans="2:6">
      <c r="B517" s="19"/>
      <c r="F517" s="19"/>
    </row>
    <row r="518" spans="2:6">
      <c r="B518" s="19"/>
      <c r="F518" s="19"/>
    </row>
    <row r="519" spans="2:6">
      <c r="B519" s="19"/>
      <c r="F519" s="19"/>
    </row>
    <row r="520" spans="2:6">
      <c r="B520" s="19"/>
      <c r="F520" s="19"/>
    </row>
    <row r="521" spans="2:6">
      <c r="B521" s="19"/>
      <c r="F521" s="19"/>
    </row>
    <row r="522" spans="2:6">
      <c r="B522" s="19"/>
      <c r="F522" s="19"/>
    </row>
    <row r="523" spans="2:6">
      <c r="B523" s="19"/>
      <c r="F523" s="19"/>
    </row>
    <row r="524" spans="2:6">
      <c r="B524" s="19"/>
      <c r="F524" s="19"/>
    </row>
    <row r="525" spans="2:6">
      <c r="B525" s="19"/>
      <c r="F525" s="19"/>
    </row>
    <row r="526" spans="2:6">
      <c r="B526" s="19"/>
      <c r="F526" s="19"/>
    </row>
    <row r="527" spans="2:6">
      <c r="B527" s="19"/>
      <c r="F527" s="19"/>
    </row>
    <row r="528" spans="2:6">
      <c r="B528" s="19"/>
      <c r="F528" s="19"/>
    </row>
    <row r="529" spans="2:6">
      <c r="B529" s="19"/>
      <c r="F529" s="19"/>
    </row>
    <row r="530" spans="2:6">
      <c r="B530" s="19"/>
      <c r="F530" s="19"/>
    </row>
    <row r="531" spans="2:6">
      <c r="B531" s="19"/>
      <c r="F531" s="19"/>
    </row>
    <row r="532" spans="2:6">
      <c r="B532" s="19"/>
      <c r="F532" s="19"/>
    </row>
    <row r="533" spans="2:6">
      <c r="B533" s="19"/>
      <c r="F533" s="19"/>
    </row>
    <row r="534" spans="2:6">
      <c r="B534" s="19"/>
      <c r="F534" s="19"/>
    </row>
    <row r="535" spans="2:6">
      <c r="B535" s="19"/>
      <c r="F535" s="19"/>
    </row>
    <row r="536" spans="2:6">
      <c r="B536" s="19"/>
      <c r="F536" s="19"/>
    </row>
    <row r="537" spans="2:6">
      <c r="B537" s="19"/>
      <c r="F537" s="19"/>
    </row>
    <row r="538" spans="2:6">
      <c r="B538" s="19"/>
      <c r="F538" s="19"/>
    </row>
    <row r="539" spans="2:6">
      <c r="B539" s="19"/>
      <c r="F539" s="19"/>
    </row>
    <row r="540" spans="2:6">
      <c r="B540" s="19"/>
      <c r="F540" s="19"/>
    </row>
    <row r="541" spans="2:6">
      <c r="B541" s="19"/>
      <c r="F541" s="19"/>
    </row>
    <row r="542" spans="2:6">
      <c r="B542" s="19"/>
      <c r="F542" s="19"/>
    </row>
    <row r="543" spans="2:6">
      <c r="B543" s="19"/>
      <c r="F543" s="19"/>
    </row>
    <row r="544" spans="2:6">
      <c r="B544" s="19"/>
      <c r="F544" s="19"/>
    </row>
    <row r="545" spans="2:6">
      <c r="B545" s="19"/>
      <c r="F545" s="19"/>
    </row>
    <row r="546" spans="2:6">
      <c r="B546" s="19"/>
      <c r="F546" s="19"/>
    </row>
    <row r="547" spans="2:6">
      <c r="B547" s="19"/>
      <c r="F547" s="19"/>
    </row>
    <row r="548" spans="2:6">
      <c r="B548" s="19"/>
      <c r="F548" s="19"/>
    </row>
    <row r="549" spans="2:6">
      <c r="B549" s="19"/>
      <c r="F549" s="19"/>
    </row>
    <row r="550" spans="2:6">
      <c r="B550" s="19"/>
      <c r="F550" s="19"/>
    </row>
    <row r="551" spans="2:6">
      <c r="B551" s="19"/>
      <c r="F551" s="19"/>
    </row>
    <row r="552" spans="2:6">
      <c r="B552" s="19"/>
      <c r="F552" s="19"/>
    </row>
    <row r="553" spans="2:6">
      <c r="B553" s="19"/>
      <c r="F553" s="19"/>
    </row>
    <row r="554" spans="2:6">
      <c r="B554" s="19"/>
      <c r="F554" s="19"/>
    </row>
    <row r="555" spans="2:6">
      <c r="B555" s="19"/>
      <c r="F555" s="19"/>
    </row>
    <row r="556" spans="2:6">
      <c r="B556" s="19"/>
      <c r="F556" s="19"/>
    </row>
    <row r="557" spans="2:6">
      <c r="B557" s="19"/>
      <c r="F557" s="19"/>
    </row>
    <row r="558" spans="2:6">
      <c r="B558" s="19"/>
      <c r="F558" s="19"/>
    </row>
    <row r="559" spans="2:6">
      <c r="B559" s="19"/>
      <c r="F559" s="19"/>
    </row>
    <row r="560" spans="2:6">
      <c r="B560" s="19"/>
      <c r="F560" s="19"/>
    </row>
    <row r="561" spans="2:6">
      <c r="B561" s="19"/>
      <c r="F561" s="19"/>
    </row>
    <row r="562" spans="2:6">
      <c r="B562" s="19"/>
      <c r="F562" s="19"/>
    </row>
    <row r="563" spans="2:6">
      <c r="B563" s="19"/>
      <c r="F563" s="19"/>
    </row>
    <row r="564" spans="2:6">
      <c r="B564" s="19"/>
      <c r="F564" s="19"/>
    </row>
    <row r="565" spans="2:6">
      <c r="B565" s="19"/>
      <c r="F565" s="19"/>
    </row>
    <row r="566" spans="2:6">
      <c r="B566" s="19"/>
      <c r="F566" s="19"/>
    </row>
    <row r="567" spans="2:6">
      <c r="B567" s="19"/>
      <c r="F567" s="19"/>
    </row>
    <row r="568" spans="2:6">
      <c r="B568" s="19"/>
      <c r="F568" s="19"/>
    </row>
    <row r="569" spans="2:6">
      <c r="B569" s="19"/>
      <c r="F569" s="19"/>
    </row>
    <row r="570" spans="2:6">
      <c r="B570" s="19"/>
      <c r="F570" s="19"/>
    </row>
    <row r="571" spans="2:6">
      <c r="B571" s="19"/>
      <c r="F571" s="19"/>
    </row>
    <row r="572" spans="2:6">
      <c r="B572" s="19"/>
      <c r="F572" s="19"/>
    </row>
    <row r="573" spans="2:6">
      <c r="B573" s="19"/>
      <c r="F573" s="19"/>
    </row>
    <row r="574" spans="2:6">
      <c r="B574" s="19"/>
      <c r="F574" s="19"/>
    </row>
    <row r="575" spans="2:6">
      <c r="B575" s="19"/>
      <c r="F575" s="19"/>
    </row>
    <row r="576" spans="2:6">
      <c r="B576" s="19"/>
      <c r="F576" s="19"/>
    </row>
    <row r="577" spans="2:6">
      <c r="B577" s="19"/>
      <c r="F577" s="19"/>
    </row>
    <row r="578" spans="2:6">
      <c r="B578" s="19"/>
      <c r="F578" s="19"/>
    </row>
    <row r="579" spans="2:6">
      <c r="B579" s="19"/>
      <c r="F579" s="19"/>
    </row>
    <row r="580" spans="2:6">
      <c r="B580" s="19"/>
      <c r="F580" s="19"/>
    </row>
    <row r="581" spans="2:6">
      <c r="B581" s="19"/>
      <c r="F581" s="19"/>
    </row>
    <row r="582" spans="2:6">
      <c r="B582" s="19"/>
      <c r="F582" s="19"/>
    </row>
    <row r="583" spans="2:6">
      <c r="B583" s="19"/>
      <c r="F583" s="19"/>
    </row>
    <row r="584" spans="2:6">
      <c r="B584" s="19"/>
      <c r="F584" s="19"/>
    </row>
    <row r="585" spans="2:6">
      <c r="B585" s="19"/>
      <c r="F585" s="19"/>
    </row>
    <row r="586" spans="2:6">
      <c r="B586" s="19"/>
      <c r="F586" s="19"/>
    </row>
    <row r="587" spans="2:6">
      <c r="B587" s="19"/>
      <c r="F587" s="19"/>
    </row>
    <row r="588" spans="2:6">
      <c r="B588" s="19"/>
      <c r="F588" s="19"/>
    </row>
    <row r="589" spans="2:6">
      <c r="B589" s="19"/>
      <c r="F589" s="19"/>
    </row>
    <row r="590" spans="2:6">
      <c r="B590" s="19"/>
      <c r="F590" s="19"/>
    </row>
    <row r="591" spans="2:6">
      <c r="B591" s="19"/>
      <c r="F591" s="19"/>
    </row>
    <row r="592" spans="2:6">
      <c r="B592" s="19"/>
      <c r="F592" s="19"/>
    </row>
    <row r="593" spans="2:6">
      <c r="B593" s="19"/>
      <c r="F593" s="19"/>
    </row>
    <row r="594" spans="2:6">
      <c r="B594" s="19"/>
      <c r="F594" s="19"/>
    </row>
    <row r="595" spans="2:6">
      <c r="B595" s="19"/>
      <c r="F595" s="19"/>
    </row>
    <row r="596" spans="2:6">
      <c r="B596" s="19"/>
      <c r="F596" s="19"/>
    </row>
    <row r="597" spans="2:6">
      <c r="B597" s="19"/>
      <c r="F597" s="19"/>
    </row>
    <row r="598" spans="2:6">
      <c r="B598" s="19"/>
      <c r="F598" s="19"/>
    </row>
    <row r="599" spans="2:6">
      <c r="B599" s="19"/>
      <c r="F599" s="19"/>
    </row>
    <row r="600" spans="2:6">
      <c r="B600" s="19"/>
      <c r="F600" s="19"/>
    </row>
    <row r="601" spans="2:6">
      <c r="B601" s="19"/>
      <c r="F601" s="19"/>
    </row>
    <row r="602" spans="2:6">
      <c r="B602" s="19"/>
      <c r="F602" s="19"/>
    </row>
    <row r="603" spans="2:6">
      <c r="B603" s="19"/>
      <c r="F603" s="19"/>
    </row>
    <row r="604" spans="2:6">
      <c r="B604" s="19"/>
      <c r="F604" s="19"/>
    </row>
    <row r="605" spans="2:6">
      <c r="B605" s="19"/>
      <c r="F605" s="19"/>
    </row>
    <row r="606" spans="2:6">
      <c r="B606" s="19"/>
      <c r="F606" s="19"/>
    </row>
    <row r="607" spans="2:6">
      <c r="B607" s="19"/>
      <c r="F607" s="19"/>
    </row>
    <row r="608" spans="2:6">
      <c r="B608" s="19"/>
      <c r="F608" s="19"/>
    </row>
    <row r="609" spans="2:6">
      <c r="B609" s="19"/>
      <c r="F609" s="19"/>
    </row>
    <row r="610" spans="2:6">
      <c r="B610" s="19"/>
      <c r="F610" s="19"/>
    </row>
    <row r="611" spans="2:6">
      <c r="B611" s="19"/>
      <c r="F611" s="19"/>
    </row>
    <row r="612" spans="2:6">
      <c r="B612" s="19"/>
      <c r="F612" s="19"/>
    </row>
    <row r="613" spans="2:6">
      <c r="B613" s="19"/>
      <c r="F613" s="19"/>
    </row>
    <row r="614" spans="2:6">
      <c r="B614" s="19"/>
      <c r="F614" s="19"/>
    </row>
    <row r="615" spans="2:6">
      <c r="B615" s="19"/>
      <c r="F615" s="19"/>
    </row>
    <row r="616" spans="2:6">
      <c r="B616" s="19"/>
      <c r="F616" s="19"/>
    </row>
    <row r="617" spans="2:6">
      <c r="B617" s="19"/>
      <c r="F617" s="19"/>
    </row>
    <row r="618" spans="2:6">
      <c r="B618" s="19"/>
      <c r="F618" s="19"/>
    </row>
    <row r="619" spans="2:6">
      <c r="B619" s="19"/>
      <c r="F619" s="19"/>
    </row>
    <row r="620" spans="2:6">
      <c r="B620" s="19"/>
      <c r="F620" s="19"/>
    </row>
    <row r="621" spans="2:6">
      <c r="B621" s="19"/>
      <c r="F621" s="19"/>
    </row>
    <row r="622" spans="2:6">
      <c r="B622" s="19"/>
      <c r="F622" s="19"/>
    </row>
    <row r="623" spans="2:6">
      <c r="B623" s="19"/>
      <c r="F623" s="19"/>
    </row>
    <row r="624" spans="2:6">
      <c r="B624" s="19"/>
      <c r="F624" s="19"/>
    </row>
    <row r="625" spans="2:6">
      <c r="B625" s="19"/>
      <c r="F625" s="19"/>
    </row>
    <row r="626" spans="2:6">
      <c r="B626" s="19"/>
      <c r="F626" s="19"/>
    </row>
    <row r="627" spans="2:6">
      <c r="B627" s="19"/>
      <c r="F627" s="19"/>
    </row>
    <row r="628" spans="2:6">
      <c r="B628" s="19"/>
      <c r="F628" s="19"/>
    </row>
    <row r="629" spans="2:6">
      <c r="B629" s="19"/>
      <c r="F629" s="19"/>
    </row>
    <row r="630" spans="2:6">
      <c r="B630" s="19"/>
      <c r="F630" s="19"/>
    </row>
    <row r="631" spans="2:6">
      <c r="B631" s="19"/>
      <c r="F631" s="19"/>
    </row>
    <row r="632" spans="2:6">
      <c r="B632" s="19"/>
      <c r="F632" s="19"/>
    </row>
    <row r="633" spans="2:6">
      <c r="B633" s="19"/>
      <c r="F633" s="19"/>
    </row>
    <row r="634" spans="2:6">
      <c r="B634" s="19"/>
      <c r="F634" s="19"/>
    </row>
    <row r="635" spans="2:6">
      <c r="B635" s="19"/>
      <c r="F635" s="19"/>
    </row>
    <row r="636" spans="2:6">
      <c r="B636" s="19"/>
      <c r="F636" s="19"/>
    </row>
    <row r="637" spans="2:6">
      <c r="B637" s="19"/>
      <c r="F637" s="19"/>
    </row>
    <row r="638" spans="2:6">
      <c r="B638" s="19"/>
      <c r="F638" s="19"/>
    </row>
    <row r="639" spans="2:6">
      <c r="B639" s="19"/>
      <c r="F639" s="19"/>
    </row>
    <row r="640" spans="2:6">
      <c r="B640" s="19"/>
      <c r="F640" s="19"/>
    </row>
    <row r="641" spans="2:6">
      <c r="B641" s="19"/>
      <c r="F641" s="19"/>
    </row>
    <row r="642" spans="2:6">
      <c r="B642" s="19"/>
      <c r="F642" s="19"/>
    </row>
    <row r="643" spans="2:6">
      <c r="B643" s="19"/>
      <c r="F643" s="19"/>
    </row>
    <row r="644" spans="2:6">
      <c r="B644" s="19"/>
      <c r="F644" s="19"/>
    </row>
    <row r="645" spans="2:6">
      <c r="B645" s="19"/>
      <c r="F645" s="19"/>
    </row>
    <row r="646" spans="2:6">
      <c r="B646" s="19"/>
      <c r="F646" s="19"/>
    </row>
    <row r="647" spans="2:6">
      <c r="B647" s="19"/>
      <c r="F647" s="19"/>
    </row>
    <row r="648" spans="2:6">
      <c r="B648" s="19"/>
      <c r="F648" s="19"/>
    </row>
    <row r="649" spans="2:6">
      <c r="B649" s="19"/>
      <c r="F649" s="19"/>
    </row>
    <row r="650" spans="2:6">
      <c r="B650" s="19"/>
      <c r="F650" s="19"/>
    </row>
    <row r="651" spans="2:6">
      <c r="B651" s="19"/>
      <c r="F651" s="19"/>
    </row>
    <row r="652" spans="2:6">
      <c r="B652" s="19"/>
      <c r="F652" s="19"/>
    </row>
    <row r="653" spans="2:6">
      <c r="B653" s="19"/>
      <c r="F653" s="19"/>
    </row>
    <row r="654" spans="2:6">
      <c r="B654" s="19"/>
      <c r="F654" s="19"/>
    </row>
    <row r="655" spans="2:6">
      <c r="B655" s="19"/>
      <c r="F655" s="19"/>
    </row>
    <row r="656" spans="2:6">
      <c r="B656" s="19"/>
      <c r="F656" s="19"/>
    </row>
    <row r="657" spans="2:6">
      <c r="B657" s="19"/>
      <c r="F657" s="19"/>
    </row>
    <row r="658" spans="2:6">
      <c r="B658" s="19"/>
      <c r="F658" s="19"/>
    </row>
    <row r="659" spans="2:6">
      <c r="B659" s="19"/>
      <c r="F659" s="19"/>
    </row>
    <row r="660" spans="2:6">
      <c r="B660" s="19"/>
      <c r="F660" s="19"/>
    </row>
    <row r="661" spans="2:6">
      <c r="B661" s="19"/>
      <c r="F661" s="19"/>
    </row>
    <row r="662" spans="2:6">
      <c r="B662" s="19"/>
      <c r="F662" s="19"/>
    </row>
    <row r="663" spans="2:6">
      <c r="B663" s="19"/>
      <c r="F663" s="19"/>
    </row>
    <row r="664" spans="2:6">
      <c r="B664" s="19"/>
      <c r="F664" s="19"/>
    </row>
    <row r="665" spans="2:6">
      <c r="B665" s="19"/>
      <c r="F665" s="19"/>
    </row>
    <row r="666" spans="2:6">
      <c r="B666" s="19"/>
      <c r="F666" s="19"/>
    </row>
    <row r="667" spans="2:6">
      <c r="B667" s="19"/>
      <c r="F667" s="19"/>
    </row>
    <row r="668" spans="2:6">
      <c r="B668" s="19"/>
      <c r="F668" s="19"/>
    </row>
    <row r="669" spans="2:6">
      <c r="B669" s="19"/>
      <c r="F669" s="19"/>
    </row>
    <row r="670" spans="2:6">
      <c r="B670" s="19"/>
      <c r="F670" s="19"/>
    </row>
    <row r="671" spans="2:6">
      <c r="B671" s="19"/>
      <c r="F671" s="19"/>
    </row>
    <row r="672" spans="2:6">
      <c r="B672" s="19"/>
      <c r="F672" s="19"/>
    </row>
    <row r="673" spans="2:6">
      <c r="B673" s="19"/>
      <c r="F673" s="19"/>
    </row>
    <row r="674" spans="2:6">
      <c r="B674" s="19"/>
      <c r="F674" s="19"/>
    </row>
    <row r="675" spans="2:6">
      <c r="B675" s="19"/>
      <c r="F675" s="19"/>
    </row>
    <row r="676" spans="2:6">
      <c r="B676" s="19"/>
      <c r="F676" s="19"/>
    </row>
    <row r="677" spans="2:6">
      <c r="B677" s="19"/>
      <c r="F677" s="19"/>
    </row>
    <row r="678" spans="2:6">
      <c r="B678" s="19"/>
      <c r="F678" s="19"/>
    </row>
    <row r="679" spans="2:6">
      <c r="B679" s="19"/>
      <c r="F679" s="19"/>
    </row>
    <row r="680" spans="2:6">
      <c r="B680" s="19"/>
      <c r="F680" s="19"/>
    </row>
    <row r="681" spans="2:6">
      <c r="B681" s="19"/>
      <c r="F681" s="19"/>
    </row>
    <row r="682" spans="2:6">
      <c r="B682" s="19"/>
      <c r="F682" s="19"/>
    </row>
    <row r="683" spans="2:6">
      <c r="B683" s="19"/>
      <c r="F683" s="19"/>
    </row>
    <row r="684" spans="2:6">
      <c r="B684" s="19"/>
      <c r="F684" s="19"/>
    </row>
    <row r="685" spans="2:6">
      <c r="B685" s="19"/>
      <c r="F685" s="19"/>
    </row>
    <row r="686" spans="2:6">
      <c r="B686" s="19"/>
      <c r="F686" s="19"/>
    </row>
    <row r="687" spans="2:6">
      <c r="B687" s="19"/>
      <c r="F687" s="19"/>
    </row>
    <row r="688" spans="2:6">
      <c r="B688" s="19"/>
      <c r="F688" s="19"/>
    </row>
    <row r="689" spans="2:6">
      <c r="B689" s="19"/>
      <c r="F689" s="19"/>
    </row>
    <row r="690" spans="2:6">
      <c r="B690" s="19"/>
      <c r="F690" s="19"/>
    </row>
    <row r="691" spans="2:6">
      <c r="B691" s="19"/>
      <c r="F691" s="19"/>
    </row>
    <row r="692" spans="2:6">
      <c r="B692" s="19"/>
      <c r="F692" s="19"/>
    </row>
    <row r="693" spans="2:6">
      <c r="B693" s="19"/>
      <c r="F693" s="19"/>
    </row>
    <row r="694" spans="2:6">
      <c r="B694" s="19"/>
      <c r="F694" s="19"/>
    </row>
    <row r="695" spans="2:6">
      <c r="B695" s="19"/>
      <c r="F695" s="19"/>
    </row>
    <row r="696" spans="2:6">
      <c r="B696" s="19"/>
      <c r="F696" s="19"/>
    </row>
    <row r="697" spans="2:6">
      <c r="B697" s="19"/>
      <c r="F697" s="19"/>
    </row>
    <row r="698" spans="2:6">
      <c r="B698" s="19"/>
      <c r="F698" s="19"/>
    </row>
    <row r="699" spans="2:6">
      <c r="B699" s="19"/>
      <c r="F699" s="19"/>
    </row>
    <row r="700" spans="2:6">
      <c r="B700" s="19"/>
      <c r="F700" s="19"/>
    </row>
    <row r="701" spans="2:6">
      <c r="B701" s="19"/>
      <c r="F701" s="19"/>
    </row>
    <row r="702" spans="2:6">
      <c r="B702" s="19"/>
      <c r="F702" s="19"/>
    </row>
    <row r="703" spans="2:6">
      <c r="B703" s="19"/>
      <c r="F703" s="19"/>
    </row>
    <row r="704" spans="2:6">
      <c r="B704" s="19"/>
      <c r="F704" s="19"/>
    </row>
    <row r="705" spans="2:6">
      <c r="B705" s="19"/>
      <c r="F705" s="19"/>
    </row>
    <row r="706" spans="2:6">
      <c r="B706" s="19"/>
      <c r="F706" s="19"/>
    </row>
    <row r="707" spans="2:6">
      <c r="B707" s="19"/>
      <c r="F707" s="19"/>
    </row>
    <row r="708" spans="2:6">
      <c r="B708" s="19"/>
      <c r="F708" s="19"/>
    </row>
    <row r="709" spans="2:6">
      <c r="B709" s="19"/>
      <c r="F709" s="19"/>
    </row>
    <row r="710" spans="2:6">
      <c r="B710" s="19"/>
      <c r="F710" s="19"/>
    </row>
    <row r="711" spans="2:6">
      <c r="B711" s="19"/>
      <c r="F711" s="19"/>
    </row>
    <row r="712" spans="2:6">
      <c r="B712" s="19"/>
      <c r="F712" s="19"/>
    </row>
    <row r="713" spans="2:6">
      <c r="B713" s="19"/>
      <c r="F713" s="19"/>
    </row>
    <row r="714" spans="2:6">
      <c r="B714" s="19"/>
      <c r="F714" s="19"/>
    </row>
    <row r="715" spans="2:6">
      <c r="B715" s="19"/>
      <c r="F715" s="19"/>
    </row>
    <row r="716" spans="2:6">
      <c r="B716" s="19"/>
      <c r="F716" s="19"/>
    </row>
    <row r="717" spans="2:6">
      <c r="B717" s="19"/>
      <c r="F717" s="19"/>
    </row>
    <row r="718" spans="2:6">
      <c r="B718" s="19"/>
      <c r="F718" s="19"/>
    </row>
    <row r="719" spans="2:6">
      <c r="B719" s="19"/>
      <c r="F719" s="19"/>
    </row>
    <row r="720" spans="2:6">
      <c r="B720" s="19"/>
      <c r="F720" s="19"/>
    </row>
    <row r="721" spans="2:6">
      <c r="B721" s="19"/>
      <c r="F721" s="19"/>
    </row>
    <row r="722" spans="2:6">
      <c r="B722" s="19"/>
      <c r="F722" s="19"/>
    </row>
    <row r="723" spans="2:6">
      <c r="B723" s="19"/>
      <c r="F723" s="19"/>
    </row>
    <row r="724" spans="2:6">
      <c r="B724" s="19"/>
      <c r="F724" s="19"/>
    </row>
    <row r="725" spans="2:6">
      <c r="B725" s="19"/>
      <c r="F725" s="19"/>
    </row>
    <row r="726" spans="2:6">
      <c r="B726" s="19"/>
      <c r="F726" s="19"/>
    </row>
    <row r="727" spans="2:6">
      <c r="B727" s="19"/>
      <c r="F727" s="19"/>
    </row>
    <row r="728" spans="2:6">
      <c r="B728" s="19"/>
      <c r="F728" s="19"/>
    </row>
    <row r="729" spans="2:6">
      <c r="B729" s="19"/>
      <c r="F729" s="19"/>
    </row>
    <row r="730" spans="2:6">
      <c r="B730" s="19"/>
      <c r="F730" s="19"/>
    </row>
    <row r="731" spans="2:6">
      <c r="B731" s="19"/>
      <c r="F731" s="19"/>
    </row>
    <row r="732" spans="2:6">
      <c r="B732" s="19"/>
      <c r="F732" s="19"/>
    </row>
    <row r="733" spans="2:6">
      <c r="B733" s="19"/>
      <c r="F733" s="19"/>
    </row>
    <row r="734" spans="2:6">
      <c r="B734" s="19"/>
      <c r="F734" s="19"/>
    </row>
    <row r="735" spans="2:6">
      <c r="B735" s="19"/>
      <c r="F735" s="19"/>
    </row>
    <row r="736" spans="2:6">
      <c r="B736" s="19"/>
      <c r="F736" s="19"/>
    </row>
    <row r="737" spans="2:6">
      <c r="B737" s="19"/>
      <c r="F737" s="19"/>
    </row>
    <row r="738" spans="2:6">
      <c r="B738" s="19"/>
      <c r="F738" s="19"/>
    </row>
    <row r="739" spans="2:6">
      <c r="B739" s="19"/>
      <c r="F739" s="19"/>
    </row>
    <row r="740" spans="2:6">
      <c r="B740" s="19"/>
      <c r="F740" s="19"/>
    </row>
    <row r="741" spans="2:6">
      <c r="B741" s="19"/>
      <c r="F741" s="19"/>
    </row>
    <row r="742" spans="2:6">
      <c r="B742" s="19"/>
      <c r="F742" s="19"/>
    </row>
    <row r="743" spans="2:6">
      <c r="B743" s="19"/>
      <c r="F743" s="19"/>
    </row>
    <row r="744" spans="2:6">
      <c r="B744" s="19"/>
      <c r="F744" s="19"/>
    </row>
    <row r="745" spans="2:6">
      <c r="B745" s="19"/>
      <c r="F745" s="19"/>
    </row>
    <row r="746" spans="2:6">
      <c r="B746" s="19"/>
      <c r="F746" s="19"/>
    </row>
    <row r="747" spans="2:6">
      <c r="B747" s="19"/>
      <c r="F747" s="19"/>
    </row>
    <row r="748" spans="2:6">
      <c r="B748" s="19"/>
      <c r="F748" s="19"/>
    </row>
    <row r="749" spans="2:6">
      <c r="B749" s="19"/>
      <c r="F749" s="19"/>
    </row>
    <row r="750" spans="2:6">
      <c r="B750" s="19"/>
      <c r="F750" s="19"/>
    </row>
    <row r="751" spans="2:6">
      <c r="B751" s="19"/>
      <c r="F751" s="19"/>
    </row>
    <row r="752" spans="2:6">
      <c r="B752" s="19"/>
      <c r="F752" s="19"/>
    </row>
    <row r="753" spans="2:6">
      <c r="B753" s="19"/>
      <c r="F753" s="19"/>
    </row>
    <row r="754" spans="2:6">
      <c r="B754" s="19"/>
      <c r="F754" s="19"/>
    </row>
    <row r="755" spans="2:6">
      <c r="B755" s="19"/>
      <c r="F755" s="19"/>
    </row>
    <row r="756" spans="2:6">
      <c r="B756" s="19"/>
      <c r="F756" s="19"/>
    </row>
    <row r="757" spans="2:6">
      <c r="B757" s="19"/>
      <c r="F757" s="19"/>
    </row>
    <row r="758" spans="2:6">
      <c r="B758" s="19"/>
      <c r="F758" s="19"/>
    </row>
    <row r="759" spans="2:6">
      <c r="B759" s="19"/>
      <c r="F759" s="19"/>
    </row>
    <row r="760" spans="2:6">
      <c r="B760" s="19"/>
      <c r="F760" s="19"/>
    </row>
    <row r="761" spans="2:6">
      <c r="B761" s="19"/>
      <c r="F761" s="19"/>
    </row>
    <row r="762" spans="2:6">
      <c r="B762" s="19"/>
      <c r="F762" s="19"/>
    </row>
    <row r="763" spans="2:6">
      <c r="B763" s="19"/>
      <c r="F763" s="19"/>
    </row>
    <row r="764" spans="2:6">
      <c r="B764" s="19"/>
      <c r="F764" s="19"/>
    </row>
    <row r="765" spans="2:6">
      <c r="B765" s="19"/>
      <c r="F765" s="19"/>
    </row>
    <row r="766" spans="2:6">
      <c r="B766" s="19"/>
      <c r="F766" s="19"/>
    </row>
    <row r="767" spans="2:6">
      <c r="B767" s="19"/>
      <c r="F767" s="19"/>
    </row>
    <row r="768" spans="2:6">
      <c r="B768" s="19"/>
      <c r="F768" s="19"/>
    </row>
    <row r="769" spans="2:6">
      <c r="B769" s="19"/>
      <c r="F769" s="19"/>
    </row>
    <row r="770" spans="2:6">
      <c r="B770" s="19"/>
      <c r="F770" s="19"/>
    </row>
    <row r="771" spans="2:6">
      <c r="B771" s="19"/>
      <c r="F771" s="19"/>
    </row>
    <row r="772" spans="2:6">
      <c r="B772" s="19"/>
      <c r="F772" s="19"/>
    </row>
    <row r="773" spans="2:6">
      <c r="B773" s="19"/>
      <c r="F773" s="19"/>
    </row>
    <row r="774" spans="2:6">
      <c r="B774" s="19"/>
      <c r="F774" s="19"/>
    </row>
    <row r="775" spans="2:6">
      <c r="B775" s="19"/>
      <c r="F775" s="19"/>
    </row>
    <row r="776" spans="2:6">
      <c r="B776" s="19"/>
      <c r="F776" s="19"/>
    </row>
    <row r="777" spans="2:6">
      <c r="B777" s="19"/>
      <c r="F777" s="19"/>
    </row>
    <row r="778" spans="2:6">
      <c r="B778" s="19"/>
      <c r="F778" s="19"/>
    </row>
    <row r="779" spans="2:6">
      <c r="B779" s="19"/>
      <c r="F779" s="19"/>
    </row>
    <row r="780" spans="2:6">
      <c r="B780" s="19"/>
      <c r="F780" s="19"/>
    </row>
    <row r="781" spans="2:6">
      <c r="B781" s="19"/>
      <c r="F781" s="19"/>
    </row>
    <row r="782" spans="2:6">
      <c r="B782" s="19"/>
      <c r="F782" s="19"/>
    </row>
    <row r="783" spans="2:6">
      <c r="B783" s="19"/>
      <c r="F783" s="19"/>
    </row>
    <row r="784" spans="2:6">
      <c r="B784" s="19"/>
      <c r="F784" s="19"/>
    </row>
    <row r="785" spans="2:6">
      <c r="B785" s="19"/>
      <c r="F785" s="19"/>
    </row>
    <row r="786" spans="2:6">
      <c r="B786" s="19"/>
      <c r="F786" s="19"/>
    </row>
    <row r="787" spans="2:6">
      <c r="B787" s="19"/>
      <c r="F787" s="19"/>
    </row>
    <row r="788" spans="2:6">
      <c r="B788" s="19"/>
      <c r="F788" s="19"/>
    </row>
    <row r="789" spans="2:6">
      <c r="B789" s="19"/>
      <c r="F789" s="19"/>
    </row>
    <row r="790" spans="2:6">
      <c r="B790" s="19"/>
      <c r="F790" s="19"/>
    </row>
    <row r="791" spans="2:6">
      <c r="B791" s="19"/>
      <c r="F791" s="19"/>
    </row>
    <row r="792" spans="2:6">
      <c r="B792" s="19"/>
      <c r="F792" s="19"/>
    </row>
    <row r="793" spans="2:6">
      <c r="B793" s="19"/>
      <c r="F793" s="19"/>
    </row>
    <row r="794" spans="2:6">
      <c r="B794" s="19"/>
      <c r="F794" s="19"/>
    </row>
    <row r="795" spans="2:6">
      <c r="B795" s="19"/>
      <c r="F795" s="19"/>
    </row>
    <row r="796" spans="2:6">
      <c r="B796" s="19"/>
      <c r="F796" s="19"/>
    </row>
    <row r="797" spans="2:6">
      <c r="B797" s="19"/>
      <c r="F797" s="19"/>
    </row>
    <row r="798" spans="2:6">
      <c r="B798" s="19"/>
      <c r="F798" s="19"/>
    </row>
    <row r="799" spans="2:6">
      <c r="B799" s="19"/>
      <c r="F799" s="19"/>
    </row>
    <row r="800" spans="2:6">
      <c r="B800" s="19"/>
      <c r="F800" s="19"/>
    </row>
    <row r="801" spans="2:6">
      <c r="B801" s="19"/>
      <c r="F801" s="19"/>
    </row>
    <row r="802" spans="2:6">
      <c r="B802" s="19"/>
      <c r="F802" s="19"/>
    </row>
    <row r="803" spans="2:6">
      <c r="B803" s="19"/>
      <c r="F803" s="19"/>
    </row>
    <row r="804" spans="2:6">
      <c r="B804" s="19"/>
      <c r="F804" s="19"/>
    </row>
    <row r="805" spans="2:6">
      <c r="B805" s="19"/>
      <c r="F805" s="19"/>
    </row>
    <row r="806" spans="2:6">
      <c r="B806" s="19"/>
      <c r="F806" s="19"/>
    </row>
    <row r="807" spans="2:6">
      <c r="B807" s="19"/>
      <c r="F807" s="19"/>
    </row>
    <row r="808" spans="2:6">
      <c r="B808" s="19"/>
      <c r="F808" s="19"/>
    </row>
    <row r="809" spans="2:6">
      <c r="B809" s="19"/>
      <c r="F809" s="19"/>
    </row>
    <row r="810" spans="2:6">
      <c r="B810" s="19"/>
      <c r="F810" s="19"/>
    </row>
    <row r="811" spans="2:6">
      <c r="B811" s="19"/>
      <c r="F811" s="19"/>
    </row>
    <row r="812" spans="2:6">
      <c r="B812" s="19"/>
      <c r="F812" s="19"/>
    </row>
    <row r="813" spans="2:6">
      <c r="B813" s="19"/>
      <c r="F813" s="19"/>
    </row>
    <row r="814" spans="2:6">
      <c r="B814" s="19"/>
      <c r="F814" s="19"/>
    </row>
    <row r="815" spans="2:6">
      <c r="B815" s="19"/>
      <c r="F815" s="19"/>
    </row>
    <row r="816" spans="2:6">
      <c r="B816" s="19"/>
      <c r="F816" s="19"/>
    </row>
    <row r="817" spans="2:6">
      <c r="B817" s="19"/>
      <c r="F817" s="19"/>
    </row>
    <row r="818" spans="2:6">
      <c r="B818" s="19"/>
      <c r="F818" s="19"/>
    </row>
    <row r="819" spans="2:6">
      <c r="B819" s="19"/>
      <c r="F819" s="19"/>
    </row>
    <row r="820" spans="2:6">
      <c r="B820" s="19"/>
      <c r="F820" s="19"/>
    </row>
    <row r="821" spans="2:6">
      <c r="B821" s="19"/>
      <c r="F821" s="19"/>
    </row>
    <row r="822" spans="2:6">
      <c r="B822" s="19"/>
      <c r="F822" s="19"/>
    </row>
    <row r="823" spans="2:6">
      <c r="B823" s="19"/>
      <c r="F823" s="19"/>
    </row>
    <row r="824" spans="2:6">
      <c r="B824" s="19"/>
      <c r="F824" s="19"/>
    </row>
    <row r="825" spans="2:6">
      <c r="B825" s="19"/>
      <c r="F825" s="19"/>
    </row>
    <row r="826" spans="2:6">
      <c r="B826" s="19"/>
      <c r="F826" s="19"/>
    </row>
    <row r="827" spans="2:6">
      <c r="B827" s="19"/>
      <c r="F827" s="19"/>
    </row>
    <row r="828" spans="2:6">
      <c r="B828" s="19"/>
      <c r="F828" s="19"/>
    </row>
    <row r="829" spans="2:6">
      <c r="B829" s="19"/>
      <c r="F829" s="19"/>
    </row>
    <row r="830" spans="2:6">
      <c r="B830" s="19"/>
      <c r="F830" s="19"/>
    </row>
  </sheetData>
  <phoneticPr fontId="8" type="noConversion"/>
  <hyperlinks>
    <hyperlink ref="P11" r:id="rId1" display="http://www.konkoly.hu/cgi-bin/IBVS?4284"/>
    <hyperlink ref="P12" r:id="rId2" display="http://www.konkoly.hu/cgi-bin/IBVS?4284"/>
    <hyperlink ref="P13" r:id="rId3" display="http://www.konkoly.hu/cgi-bin/IBVS?4284"/>
    <hyperlink ref="P14" r:id="rId4" display="http://www.konkoly.hu/cgi-bin/IBVS?4284"/>
    <hyperlink ref="P15" r:id="rId5" display="http://www.konkoly.hu/cgi-bin/IBVS?4284"/>
    <hyperlink ref="P16" r:id="rId6" display="http://www.konkoly.hu/cgi-bin/IBVS?4284"/>
    <hyperlink ref="P17" r:id="rId7" display="http://www.konkoly.hu/cgi-bin/IBVS?4284"/>
    <hyperlink ref="P18" r:id="rId8" display="http://www.konkoly.hu/cgi-bin/IBVS?4284"/>
    <hyperlink ref="P19" r:id="rId9" display="http://www.konkoly.hu/cgi-bin/IBVS?4284"/>
    <hyperlink ref="P20" r:id="rId10" display="http://www.konkoly.hu/cgi-bin/IBVS?4284"/>
    <hyperlink ref="P21" r:id="rId11" display="http://www.konkoly.hu/cgi-bin/IBVS?4284"/>
    <hyperlink ref="P22" r:id="rId12" display="http://www.konkoly.hu/cgi-bin/IBVS?4284"/>
    <hyperlink ref="P23" r:id="rId13" display="http://www.konkoly.hu/cgi-bin/IBVS?4284"/>
    <hyperlink ref="P24" r:id="rId14" display="http://www.konkoly.hu/cgi-bin/IBVS?4284"/>
    <hyperlink ref="P25" r:id="rId15" display="http://www.konkoly.hu/cgi-bin/IBVS?4284"/>
    <hyperlink ref="P26" r:id="rId16" display="http://www.konkoly.hu/cgi-bin/IBVS?4284"/>
    <hyperlink ref="P27" r:id="rId17" display="http://www.bav-astro.de/sfs/BAVM_link.php?BAVMnr=99"/>
    <hyperlink ref="P28" r:id="rId18" display="http://www.bav-astro.de/sfs/BAVM_link.php?BAVMnr=99"/>
    <hyperlink ref="P29" r:id="rId19" display="http://www.bav-astro.de/sfs/BAVM_link.php?BAVMnr=99"/>
    <hyperlink ref="P30" r:id="rId20" display="http://www.bav-astro.de/sfs/BAVM_link.php?BAVMnr=99"/>
    <hyperlink ref="P31" r:id="rId21" display="http://www.bav-astro.de/sfs/BAVM_link.php?BAVMnr=117"/>
    <hyperlink ref="P32" r:id="rId22" display="http://www.bav-astro.de/sfs/BAVM_link.php?BAVMnr=133"/>
    <hyperlink ref="P33" r:id="rId23" display="http://www.bav-astro.de/sfs/BAVM_link.php?BAVMnr=133"/>
    <hyperlink ref="P34" r:id="rId24" display="http://www.konkoly.hu/cgi-bin/IBVS?4754"/>
    <hyperlink ref="P35" r:id="rId25" display="http://www.bav-astro.de/sfs/BAVM_link.php?BAVMnr=133"/>
    <hyperlink ref="P36" r:id="rId26" display="http://www.bav-astro.de/sfs/BAVM_link.php?BAVMnr=133"/>
    <hyperlink ref="P37" r:id="rId27" display="http://www.bav-astro.de/sfs/BAVM_link.php?BAVMnr=152"/>
    <hyperlink ref="P38" r:id="rId28" display="http://www.konkoly.hu/cgi-bin/IBVS?5502"/>
    <hyperlink ref="P39" r:id="rId29" display="http://www.konkoly.hu/cgi-bin/IBVS?5592"/>
    <hyperlink ref="P40" r:id="rId30" display="http://www.konkoly.hu/cgi-bin/IBVS?5602"/>
    <hyperlink ref="P41" r:id="rId31" display="http://www.konkoly.hu/cgi-bin/IBVS?5592"/>
    <hyperlink ref="P42" r:id="rId32" display="http://www.bav-astro.de/sfs/BAVM_link.php?BAVMnr=178"/>
    <hyperlink ref="P43" r:id="rId33" display="http://www.bav-astro.de/sfs/BAVM_link.php?BAVMnr=183"/>
    <hyperlink ref="P62" r:id="rId34" display="http://var.astro.cz/oejv/issues/oejv0094.pdf"/>
    <hyperlink ref="P44" r:id="rId35" display="http://www.konkoly.hu/cgi-bin/IBVS?5887"/>
    <hyperlink ref="P45" r:id="rId36" display="http://www.konkoly.hu/cgi-bin/IBVS?5887"/>
    <hyperlink ref="P46" r:id="rId37" display="http://www.konkoly.hu/cgi-bin/IBVS?5887"/>
    <hyperlink ref="P47" r:id="rId38" display="http://www.bav-astro.de/sfs/BAVM_link.php?BAVMnr=209"/>
    <hyperlink ref="P48" r:id="rId39" display="http://www.bav-astro.de/sfs/BAVM_link.php?BAVMnr=209"/>
    <hyperlink ref="P49" r:id="rId40" display="http://www.bav-astro.de/sfs/BAVM_link.php?BAVMnr=209"/>
    <hyperlink ref="P50" r:id="rId41" display="http://www.bav-astro.de/sfs/BAVM_link.php?BAVMnr=209"/>
    <hyperlink ref="P51" r:id="rId42" display="http://www.bav-astro.de/sfs/BAVM_link.php?BAVMnr=214"/>
    <hyperlink ref="P63" r:id="rId43" display="http://vsolj.cetus-net.org/vsoljno51.pdf"/>
    <hyperlink ref="P52" r:id="rId44" display="http://www.konkoly.hu/cgi-bin/IBVS?5945"/>
    <hyperlink ref="P53" r:id="rId45" display="http://www.bav-astro.de/sfs/BAVM_link.php?BAVMnr=214"/>
    <hyperlink ref="P54" r:id="rId46" display="http://www.bav-astro.de/sfs/BAVM_link.php?BAVMnr=220"/>
    <hyperlink ref="P55" r:id="rId47" display="http://var.astro.cz/oejv/issues/oejv0142.pdf"/>
    <hyperlink ref="P56" r:id="rId48" display="http://www.konkoly.hu/cgi-bin/IBVS?5992"/>
    <hyperlink ref="P64" r:id="rId49" display="http://www.konkoly.hu/cgi-bin/IBVS?6095"/>
    <hyperlink ref="P65" r:id="rId50" display="http://www.konkoly.hu/cgi-bin/IBVS?6095"/>
    <hyperlink ref="P57" r:id="rId51" display="http://www.konkoly.hu/cgi-bin/IBVS?6092"/>
    <hyperlink ref="P66" r:id="rId52" display="http://vsolj.cetus-net.org/vsoljno56.pdf"/>
    <hyperlink ref="P58" r:id="rId53" display="http://www.konkoly.hu/cgi-bin/IBVS?6092"/>
    <hyperlink ref="P67" r:id="rId54" display="http://www.konkoly.hu/cgi-bin/IBVS?6092"/>
    <hyperlink ref="P59" r:id="rId55" display="http://www.bav-astro.de/sfs/BAVM_link.php?BAVMnr=238"/>
    <hyperlink ref="P60" r:id="rId56" display="http://www.bav-astro.de/sfs/BAVM_link.php?BAVMnr=238"/>
    <hyperlink ref="P61" r:id="rId57" display="http://www.bav-astro.de/sfs/BAVM_link.php?BAVMnr=238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2"/>
  <sheetViews>
    <sheetView topLeftCell="A37" workbookViewId="0"/>
  </sheetViews>
  <sheetFormatPr defaultColWidth="10.28515625" defaultRowHeight="12.75"/>
  <cols>
    <col min="1" max="1" width="20" customWidth="1"/>
    <col min="2" max="2" width="4.140625" style="86" customWidth="1"/>
    <col min="3" max="3" width="11.85546875" style="6" customWidth="1"/>
    <col min="4" max="4" width="9.42578125" style="6" customWidth="1"/>
    <col min="5" max="5" width="9.85546875" style="7" customWidth="1"/>
    <col min="6" max="6" width="15.28515625" customWidth="1"/>
    <col min="7" max="7" width="8.140625" style="6" customWidth="1"/>
    <col min="8" max="8" width="8.5703125" style="6" customWidth="1"/>
    <col min="9" max="9" width="10.140625" style="6" customWidth="1"/>
    <col min="10" max="10" width="11.42578125" style="6" customWidth="1"/>
    <col min="11" max="11" width="8.5703125" style="6" customWidth="1"/>
    <col min="12" max="12" width="8.5703125" style="80" customWidth="1"/>
    <col min="13" max="13" width="8.5703125" style="6" customWidth="1"/>
    <col min="14" max="14" width="8" style="6" customWidth="1"/>
    <col min="15" max="15" width="7.7109375" style="6" customWidth="1"/>
    <col min="16" max="16" width="10.42578125" style="9" customWidth="1"/>
    <col min="17" max="17" width="10.28515625" customWidth="1"/>
    <col min="18" max="18" width="9.85546875" style="80" customWidth="1"/>
    <col min="19" max="19" width="8" style="8" customWidth="1"/>
    <col min="20" max="20" width="10.28515625" customWidth="1"/>
    <col min="21" max="21" width="9.140625" customWidth="1"/>
  </cols>
  <sheetData>
    <row r="1" spans="1:24" ht="21" thickBot="1">
      <c r="A1" s="1" t="s">
        <v>68</v>
      </c>
      <c r="B1" s="84"/>
      <c r="C1"/>
      <c r="D1"/>
      <c r="E1"/>
      <c r="G1" s="93" t="s">
        <v>79</v>
      </c>
      <c r="H1"/>
      <c r="I1"/>
      <c r="J1"/>
      <c r="K1"/>
      <c r="M1"/>
      <c r="N1"/>
      <c r="O1"/>
      <c r="P1"/>
      <c r="S1"/>
      <c r="W1" s="2" t="s">
        <v>11</v>
      </c>
      <c r="X1" s="4" t="s">
        <v>22</v>
      </c>
    </row>
    <row r="2" spans="1:24">
      <c r="A2" t="s">
        <v>24</v>
      </c>
      <c r="B2" s="85" t="s">
        <v>47</v>
      </c>
      <c r="C2"/>
      <c r="D2"/>
      <c r="E2"/>
      <c r="H2" s="19" t="s">
        <v>80</v>
      </c>
      <c r="I2" s="19"/>
      <c r="J2" s="19"/>
      <c r="K2" s="19"/>
      <c r="M2"/>
      <c r="N2"/>
      <c r="O2"/>
      <c r="P2"/>
      <c r="S2"/>
      <c r="W2" s="72">
        <v>-20000</v>
      </c>
      <c r="X2" s="72">
        <f t="shared" ref="X2:X17" si="0">+D$11+D$12*W2+D$13*W2^2</f>
        <v>-5.4234910361039515E-2</v>
      </c>
    </row>
    <row r="3" spans="1:24" ht="13.5" thickBot="1">
      <c r="C3"/>
      <c r="D3"/>
      <c r="E3"/>
      <c r="G3" s="94" t="s">
        <v>83</v>
      </c>
      <c r="H3" s="94" t="s">
        <v>11</v>
      </c>
      <c r="I3" s="2" t="s">
        <v>81</v>
      </c>
      <c r="J3" s="2" t="s">
        <v>82</v>
      </c>
      <c r="K3" s="2"/>
      <c r="M3"/>
      <c r="N3"/>
      <c r="O3"/>
      <c r="P3"/>
      <c r="S3"/>
      <c r="W3" s="72">
        <v>-17500</v>
      </c>
      <c r="X3" s="72">
        <f t="shared" si="0"/>
        <v>-4.0030643023491415E-2</v>
      </c>
    </row>
    <row r="4" spans="1:24" ht="14.25" thickTop="1" thickBot="1">
      <c r="A4" s="3" t="s">
        <v>2</v>
      </c>
      <c r="B4" s="83"/>
      <c r="C4" s="11" t="s">
        <v>14</v>
      </c>
      <c r="D4" s="12" t="s">
        <v>14</v>
      </c>
      <c r="E4"/>
      <c r="G4" s="95" t="s">
        <v>84</v>
      </c>
      <c r="H4" s="19">
        <v>3917</v>
      </c>
      <c r="I4">
        <f>C$7+D$11+H4*D$12+H4*D$13^2</f>
        <v>52859.177212108785</v>
      </c>
      <c r="J4">
        <f>+C$8+D$12+2*D$13*H4</f>
        <v>0.52947353334819658</v>
      </c>
      <c r="K4"/>
      <c r="M4"/>
      <c r="N4"/>
      <c r="O4"/>
      <c r="P4"/>
      <c r="S4"/>
      <c r="W4" s="72">
        <v>-15000</v>
      </c>
      <c r="X4" s="72">
        <f t="shared" si="0"/>
        <v>-2.7852547747307149E-2</v>
      </c>
    </row>
    <row r="5" spans="1:24" ht="13.5" thickTop="1">
      <c r="A5" s="17" t="s">
        <v>51</v>
      </c>
      <c r="B5" s="87"/>
      <c r="C5" s="18">
        <v>8</v>
      </c>
      <c r="D5" s="15" t="s">
        <v>52</v>
      </c>
      <c r="E5" s="15"/>
      <c r="G5" s="95" t="s">
        <v>85</v>
      </c>
      <c r="H5" s="19">
        <v>5414</v>
      </c>
      <c r="I5">
        <f>C$7+D$11+H5*D$12+H5*D$13^2</f>
        <v>52859.176618085345</v>
      </c>
      <c r="J5">
        <f>+C$8+D$12+2*D$13*H5</f>
        <v>0.52947304803946449</v>
      </c>
      <c r="K5"/>
      <c r="M5"/>
      <c r="N5"/>
      <c r="O5"/>
      <c r="P5"/>
      <c r="S5"/>
      <c r="W5" s="72">
        <v>-12500</v>
      </c>
      <c r="X5" s="72">
        <f t="shared" si="0"/>
        <v>-1.770062453248672E-2</v>
      </c>
    </row>
    <row r="6" spans="1:24">
      <c r="A6" s="3" t="s">
        <v>3</v>
      </c>
      <c r="B6" s="83"/>
      <c r="C6"/>
      <c r="D6"/>
      <c r="E6"/>
      <c r="G6" s="96" t="s">
        <v>86</v>
      </c>
      <c r="H6" s="19">
        <v>6685</v>
      </c>
      <c r="I6">
        <f>C$7+D$11+H6*D$12+H6*D$13^2</f>
        <v>52859.176113740788</v>
      </c>
      <c r="J6">
        <f>+C$8+D$12+2*D$13*H6</f>
        <v>0.52947263599711403</v>
      </c>
      <c r="K6"/>
      <c r="M6"/>
      <c r="N6"/>
      <c r="O6"/>
      <c r="P6"/>
      <c r="S6"/>
      <c r="W6" s="72">
        <v>-10000</v>
      </c>
      <c r="X6" s="72">
        <f t="shared" si="0"/>
        <v>-9.5748733790301261E-3</v>
      </c>
    </row>
    <row r="7" spans="1:24">
      <c r="A7" t="s">
        <v>4</v>
      </c>
      <c r="C7" s="6">
        <v>52859.176099999997</v>
      </c>
      <c r="D7"/>
      <c r="E7"/>
      <c r="G7" s="96" t="s">
        <v>87</v>
      </c>
      <c r="H7" s="19">
        <v>7349</v>
      </c>
      <c r="I7">
        <f>C$7+D$11+H7*D$12+H7*D$13^2</f>
        <v>52859.175850259446</v>
      </c>
      <c r="J7">
        <f>+C$8+D$12+2*D$13*H7</f>
        <v>0.52947242073659428</v>
      </c>
      <c r="K7"/>
      <c r="M7"/>
      <c r="N7"/>
      <c r="O7"/>
      <c r="P7"/>
      <c r="S7"/>
      <c r="W7" s="72">
        <v>-7500</v>
      </c>
      <c r="X7" s="72">
        <f t="shared" si="0"/>
        <v>-3.4752942869373648E-3</v>
      </c>
    </row>
    <row r="8" spans="1:24">
      <c r="A8" t="s">
        <v>5</v>
      </c>
      <c r="C8" s="10">
        <v>0.52947520000000003</v>
      </c>
      <c r="D8"/>
      <c r="E8"/>
      <c r="G8" s="96" t="s">
        <v>88</v>
      </c>
      <c r="H8" s="19">
        <v>8765</v>
      </c>
      <c r="I8">
        <f>C$7+D$11+H8*D$12+H8*D$13^2</f>
        <v>52859.175288377548</v>
      </c>
      <c r="J8">
        <f>+C$8+D$12+2*D$13*H8</f>
        <v>0.52947196168705202</v>
      </c>
      <c r="K8"/>
      <c r="M8"/>
      <c r="N8"/>
      <c r="O8"/>
      <c r="P8"/>
      <c r="S8"/>
      <c r="W8" s="72">
        <v>-5000</v>
      </c>
      <c r="X8" s="72">
        <f t="shared" si="0"/>
        <v>5.9811274379155833E-4</v>
      </c>
    </row>
    <row r="9" spans="1:24">
      <c r="A9" s="29" t="s">
        <v>56</v>
      </c>
      <c r="B9" s="83">
        <v>57</v>
      </c>
      <c r="C9" s="28" t="str">
        <f>"F"&amp;B9</f>
        <v>F57</v>
      </c>
      <c r="D9" s="13" t="str">
        <f>"G"&amp;B9</f>
        <v>G57</v>
      </c>
      <c r="G9"/>
      <c r="H9"/>
      <c r="I9"/>
      <c r="J9"/>
      <c r="K9"/>
      <c r="M9"/>
      <c r="N9"/>
      <c r="O9"/>
      <c r="P9"/>
      <c r="S9"/>
      <c r="W9" s="72">
        <v>-2500</v>
      </c>
      <c r="X9" s="72">
        <f t="shared" si="0"/>
        <v>2.6453477131566485E-3</v>
      </c>
    </row>
    <row r="10" spans="1:24" ht="13.5" thickBot="1">
      <c r="A10" s="15"/>
      <c r="B10" s="87"/>
      <c r="C10" s="2" t="s">
        <v>20</v>
      </c>
      <c r="D10" s="2" t="s">
        <v>21</v>
      </c>
      <c r="E10" s="15"/>
      <c r="G10"/>
      <c r="H10"/>
      <c r="I10"/>
      <c r="J10"/>
      <c r="K10"/>
      <c r="M10"/>
      <c r="N10"/>
      <c r="O10"/>
      <c r="P10"/>
      <c r="S10"/>
      <c r="W10" s="72">
        <v>0</v>
      </c>
      <c r="X10" s="72">
        <f t="shared" si="0"/>
        <v>2.6664106211579026E-3</v>
      </c>
    </row>
    <row r="11" spans="1:24">
      <c r="A11" s="15" t="s">
        <v>16</v>
      </c>
      <c r="B11" s="87"/>
      <c r="C11" s="27">
        <f ca="1">INTERCEPT(INDIRECT($D$9):G992,INDIRECT($C$9):F992)</f>
        <v>5.8685591593295103E-3</v>
      </c>
      <c r="D11" s="19">
        <f>+E11*F11</f>
        <v>2.6664106211579026E-3</v>
      </c>
      <c r="E11" s="64">
        <v>2.6664106211579026E-3</v>
      </c>
      <c r="F11">
        <v>1</v>
      </c>
      <c r="H11"/>
      <c r="I11"/>
      <c r="J11"/>
      <c r="K11"/>
      <c r="M11"/>
      <c r="N11"/>
      <c r="O11"/>
      <c r="P11"/>
      <c r="S11"/>
      <c r="W11" s="72">
        <v>2500</v>
      </c>
      <c r="X11" s="72">
        <f t="shared" si="0"/>
        <v>6.6130146779532178E-4</v>
      </c>
    </row>
    <row r="12" spans="1:24">
      <c r="A12" s="15" t="s">
        <v>17</v>
      </c>
      <c r="B12" s="87"/>
      <c r="C12" s="27">
        <f ca="1">SLOPE(INDIRECT($D$9):G992,INDIRECT($C$9):F992)</f>
        <v>-1.8882205334853139E-6</v>
      </c>
      <c r="D12" s="19">
        <f>+E12*F12</f>
        <v>-3.968092490722653E-7</v>
      </c>
      <c r="E12" s="65">
        <v>-3.9680924907226529E-3</v>
      </c>
      <c r="F12" s="66">
        <v>1E-4</v>
      </c>
      <c r="G12"/>
      <c r="H12"/>
      <c r="I12"/>
      <c r="J12"/>
      <c r="K12"/>
      <c r="M12"/>
      <c r="N12"/>
      <c r="O12"/>
      <c r="P12"/>
      <c r="S12"/>
      <c r="W12" s="72">
        <v>5000</v>
      </c>
      <c r="X12" s="72">
        <f t="shared" si="0"/>
        <v>-3.3699797469310942E-3</v>
      </c>
    </row>
    <row r="13" spans="1:24" ht="13.5" thickBot="1">
      <c r="A13" s="15" t="s">
        <v>19</v>
      </c>
      <c r="B13" s="87"/>
      <c r="C13" s="19" t="s">
        <v>14</v>
      </c>
      <c r="D13" s="19">
        <f>+E13*F13</f>
        <v>-1.6209376490910681E-10</v>
      </c>
      <c r="E13" s="67">
        <v>-1.6209376490910681E-2</v>
      </c>
      <c r="F13" s="66">
        <v>1E-8</v>
      </c>
      <c r="G13"/>
      <c r="H13"/>
      <c r="I13"/>
      <c r="J13"/>
      <c r="K13"/>
      <c r="M13"/>
      <c r="N13"/>
      <c r="O13"/>
      <c r="P13"/>
      <c r="S13"/>
      <c r="W13" s="72">
        <v>7500</v>
      </c>
      <c r="X13" s="72">
        <f t="shared" si="0"/>
        <v>-9.4274330230213442E-3</v>
      </c>
    </row>
    <row r="14" spans="1:24">
      <c r="A14" s="29"/>
      <c r="B14" s="87"/>
      <c r="C14" s="28"/>
      <c r="D14" s="13"/>
      <c r="E14">
        <f>SUM(T21:T950)</f>
        <v>2.0862206461021039E-3</v>
      </c>
      <c r="G14"/>
      <c r="H14"/>
      <c r="I14"/>
      <c r="J14"/>
      <c r="K14"/>
      <c r="M14"/>
      <c r="N14"/>
      <c r="O14"/>
      <c r="P14"/>
      <c r="S14"/>
      <c r="W14" s="72">
        <v>10000</v>
      </c>
      <c r="X14" s="72">
        <f t="shared" si="0"/>
        <v>-1.751105836047543E-2</v>
      </c>
    </row>
    <row r="15" spans="1:24">
      <c r="A15" s="20" t="s">
        <v>18</v>
      </c>
      <c r="B15" s="87"/>
      <c r="C15" s="21">
        <f ca="1">(C7+C11)+(C8+C12)*INT(MAX(F21:F3533))</f>
        <v>56808.523401122198</v>
      </c>
      <c r="D15" s="13">
        <f>+C7+INT(MAX(F21:F1588))*C8+D11+D12*INT(MAX(F21:F4023))+D13*INT(MAX(F21:F4050)^2)</f>
        <v>56808.522305051345</v>
      </c>
      <c r="E15" s="22" t="s">
        <v>60</v>
      </c>
      <c r="F15" s="18">
        <v>1</v>
      </c>
      <c r="G15"/>
      <c r="H15"/>
      <c r="I15"/>
      <c r="J15"/>
      <c r="K15"/>
      <c r="M15"/>
      <c r="N15"/>
      <c r="O15"/>
      <c r="P15"/>
      <c r="S15"/>
      <c r="W15" s="72">
        <v>12500</v>
      </c>
      <c r="X15" s="72">
        <f t="shared" si="0"/>
        <v>-2.7620855759293354E-2</v>
      </c>
    </row>
    <row r="16" spans="1:24">
      <c r="A16" s="24" t="s">
        <v>6</v>
      </c>
      <c r="B16" s="87"/>
      <c r="C16" s="25">
        <f ca="1">+C8+C12</f>
        <v>0.52947331177946655</v>
      </c>
      <c r="D16" s="13">
        <f>+C8+D12+2*D13*MAX(F21:F896)</f>
        <v>0.52947238507596595</v>
      </c>
      <c r="E16" s="22" t="s">
        <v>53</v>
      </c>
      <c r="F16" s="23">
        <f ca="1">NOW()+15018.5+$C$5/24</f>
        <v>59961.431915393521</v>
      </c>
      <c r="G16"/>
      <c r="H16"/>
      <c r="I16"/>
      <c r="J16"/>
      <c r="K16"/>
      <c r="M16"/>
      <c r="N16"/>
      <c r="O16"/>
      <c r="P16"/>
      <c r="S16"/>
      <c r="W16" s="72">
        <v>15000</v>
      </c>
      <c r="X16" s="72">
        <f t="shared" si="0"/>
        <v>-3.9756825219475107E-2</v>
      </c>
    </row>
    <row r="17" spans="1:30" ht="13.5" thickBot="1">
      <c r="A17" s="22" t="s">
        <v>48</v>
      </c>
      <c r="B17" s="87"/>
      <c r="C17" s="15">
        <f>COUNT(C21:C2191)</f>
        <v>58</v>
      </c>
      <c r="E17" s="22" t="s">
        <v>61</v>
      </c>
      <c r="F17" s="23">
        <f ca="1">ROUND(2*(F16-$C$7)/$C$8,0)/2+F15</f>
        <v>13415</v>
      </c>
      <c r="G17"/>
      <c r="H17"/>
      <c r="I17"/>
      <c r="J17"/>
      <c r="K17"/>
      <c r="M17"/>
      <c r="N17"/>
      <c r="O17"/>
      <c r="P17"/>
      <c r="S17"/>
      <c r="W17" s="72">
        <v>17500</v>
      </c>
      <c r="X17" s="72">
        <f t="shared" si="0"/>
        <v>-5.3918966741020702E-2</v>
      </c>
    </row>
    <row r="18" spans="1:30" ht="14.25" thickTop="1" thickBot="1">
      <c r="A18" s="3" t="s">
        <v>71</v>
      </c>
      <c r="C18" s="68">
        <f ca="1">+C15</f>
        <v>56808.523401122198</v>
      </c>
      <c r="D18" s="69">
        <f ca="1">C16</f>
        <v>0.52947331177946655</v>
      </c>
      <c r="E18" s="22" t="s">
        <v>54</v>
      </c>
      <c r="F18" s="13">
        <f ca="1">ROUND(2*(F16-$C$15)/$C$16,0)/2+F15</f>
        <v>5956</v>
      </c>
      <c r="G18"/>
      <c r="H18"/>
      <c r="I18"/>
      <c r="J18"/>
      <c r="K18"/>
      <c r="M18"/>
      <c r="N18"/>
      <c r="O18"/>
      <c r="P18"/>
      <c r="S18"/>
      <c r="W18" s="72"/>
    </row>
    <row r="19" spans="1:30" ht="13.5" thickBot="1">
      <c r="A19" s="3" t="s">
        <v>72</v>
      </c>
      <c r="C19" s="70">
        <f>+D15</f>
        <v>56808.522305051345</v>
      </c>
      <c r="D19" s="71">
        <f>+D16</f>
        <v>0.52947238507596595</v>
      </c>
      <c r="E19" s="22" t="s">
        <v>55</v>
      </c>
      <c r="F19" s="26">
        <f ca="1">+$C$15+$C$16*F18-15018.5-$C$5/24</f>
        <v>44943.233112747366</v>
      </c>
      <c r="G19"/>
      <c r="H19"/>
      <c r="I19"/>
      <c r="J19"/>
      <c r="K19"/>
      <c r="M19"/>
      <c r="N19"/>
      <c r="O19"/>
      <c r="P19"/>
      <c r="S19"/>
      <c r="W19" s="72"/>
    </row>
    <row r="20" spans="1:30" ht="15" thickBot="1">
      <c r="A20" s="2" t="s">
        <v>7</v>
      </c>
      <c r="B20" s="88" t="s">
        <v>8</v>
      </c>
      <c r="C20" s="2" t="s">
        <v>9</v>
      </c>
      <c r="D20" s="2" t="s">
        <v>13</v>
      </c>
      <c r="E20" s="2" t="s">
        <v>10</v>
      </c>
      <c r="F20" s="2" t="s">
        <v>11</v>
      </c>
      <c r="G20" s="2" t="s">
        <v>12</v>
      </c>
      <c r="H20" s="5" t="s">
        <v>38</v>
      </c>
      <c r="I20" s="5" t="s">
        <v>77</v>
      </c>
      <c r="J20" s="5" t="s">
        <v>62</v>
      </c>
      <c r="K20" s="5" t="s">
        <v>78</v>
      </c>
      <c r="L20" s="81" t="s">
        <v>41</v>
      </c>
      <c r="M20" s="5" t="s">
        <v>42</v>
      </c>
      <c r="N20" s="5" t="s">
        <v>23</v>
      </c>
      <c r="O20" s="73" t="s">
        <v>22</v>
      </c>
      <c r="P20" s="2" t="s">
        <v>15</v>
      </c>
      <c r="Q20" s="75" t="s">
        <v>76</v>
      </c>
      <c r="R20" s="82" t="s">
        <v>73</v>
      </c>
      <c r="S20" s="4" t="s">
        <v>74</v>
      </c>
      <c r="T20" s="74" t="s">
        <v>75</v>
      </c>
    </row>
    <row r="21" spans="1:30" s="31" customFormat="1" ht="12.75" customHeight="1">
      <c r="A21" s="42" t="s">
        <v>40</v>
      </c>
      <c r="B21" s="89"/>
      <c r="C21" s="53">
        <v>51323.432999999997</v>
      </c>
      <c r="D21" s="53"/>
      <c r="E21" s="35">
        <f t="shared" ref="E21:E52" si="1">+(C21-C$7)/C$8</f>
        <v>-2900.5005333583131</v>
      </c>
      <c r="F21" s="31">
        <f t="shared" ref="F21:F52" si="2">ROUND(2*E21,0)/2</f>
        <v>-2900.5</v>
      </c>
      <c r="G21" s="36">
        <f t="shared" ref="G21:G52" si="3">+C21-(C$7+F21*C$8)</f>
        <v>-2.8239999664947391E-4</v>
      </c>
      <c r="H21" s="36"/>
      <c r="I21" s="36"/>
      <c r="J21" s="36">
        <f t="shared" ref="J21:J51" si="4">G21</f>
        <v>-2.8239999664947391E-4</v>
      </c>
      <c r="K21" s="36"/>
      <c r="L21" s="78"/>
      <c r="M21" s="36"/>
      <c r="N21" s="36">
        <f ca="1">+C$11+C$12*F21</f>
        <v>1.1345342816703664E-2</v>
      </c>
      <c r="O21" s="76">
        <f t="shared" ref="O21:O52" si="5">+D$11+D$12*F21+D$13*F21^2</f>
        <v>2.4536771727647418E-3</v>
      </c>
      <c r="P21" s="37">
        <f t="shared" ref="P21:P52" si="6">+C21-15018.5</f>
        <v>36304.932999999997</v>
      </c>
      <c r="R21" s="78">
        <f t="shared" ref="R21:R52" si="7">(G21-O21)^2</f>
        <v>7.4861182769897063E-6</v>
      </c>
      <c r="S21" s="79">
        <v>1</v>
      </c>
      <c r="T21" s="72">
        <f t="shared" ref="T21:T52" si="8">+S21*R21</f>
        <v>7.4861182769897063E-6</v>
      </c>
      <c r="AD21" s="39" t="s">
        <v>31</v>
      </c>
    </row>
    <row r="22" spans="1:30" s="31" customFormat="1" ht="12.75" customHeight="1">
      <c r="A22" s="42" t="s">
        <v>40</v>
      </c>
      <c r="B22" s="89"/>
      <c r="C22" s="53">
        <v>51323.438000000002</v>
      </c>
      <c r="D22" s="53"/>
      <c r="E22" s="35">
        <f t="shared" si="1"/>
        <v>-2900.4910900453788</v>
      </c>
      <c r="F22" s="31">
        <f t="shared" si="2"/>
        <v>-2900.5</v>
      </c>
      <c r="G22" s="36">
        <f t="shared" si="3"/>
        <v>4.717600008007139E-3</v>
      </c>
      <c r="H22" s="36"/>
      <c r="I22" s="36"/>
      <c r="J22" s="36">
        <f t="shared" si="4"/>
        <v>4.717600008007139E-3</v>
      </c>
      <c r="K22" s="36"/>
      <c r="L22" s="78"/>
      <c r="M22" s="36"/>
      <c r="N22" s="36">
        <f ca="1">+C$11+C$12*F22</f>
        <v>1.1345342816703664E-2</v>
      </c>
      <c r="O22" s="76">
        <f t="shared" si="5"/>
        <v>2.4536771727647418E-3</v>
      </c>
      <c r="P22" s="37">
        <f t="shared" si="6"/>
        <v>36304.938000000002</v>
      </c>
      <c r="R22" s="78">
        <f t="shared" si="7"/>
        <v>5.1253466039319739E-6</v>
      </c>
      <c r="S22" s="79">
        <v>1</v>
      </c>
      <c r="T22" s="72">
        <f t="shared" si="8"/>
        <v>5.1253466039319739E-6</v>
      </c>
      <c r="AD22" s="39" t="s">
        <v>31</v>
      </c>
    </row>
    <row r="23" spans="1:30" s="31" customFormat="1" ht="12.75" customHeight="1">
      <c r="A23" s="42" t="s">
        <v>40</v>
      </c>
      <c r="B23" s="89"/>
      <c r="C23" s="53">
        <v>51386.4421</v>
      </c>
      <c r="D23" s="53"/>
      <c r="E23" s="35">
        <f t="shared" si="1"/>
        <v>-2781.4976036649055</v>
      </c>
      <c r="F23" s="31">
        <f t="shared" si="2"/>
        <v>-2781.5</v>
      </c>
      <c r="G23" s="36">
        <f t="shared" si="3"/>
        <v>1.2688000060734339E-3</v>
      </c>
      <c r="H23" s="36"/>
      <c r="I23" s="36"/>
      <c r="J23" s="36">
        <f t="shared" si="4"/>
        <v>1.2688000060734339E-3</v>
      </c>
      <c r="K23" s="36"/>
      <c r="L23" s="78"/>
      <c r="M23" s="36"/>
      <c r="N23" s="36">
        <f ca="1">+C$11+C$12*F23</f>
        <v>1.1120644573218911E-2</v>
      </c>
      <c r="O23" s="76">
        <f t="shared" si="5"/>
        <v>2.5160578680185541E-3</v>
      </c>
      <c r="P23" s="37">
        <f t="shared" si="6"/>
        <v>36367.9421</v>
      </c>
      <c r="R23" s="78">
        <f t="shared" si="7"/>
        <v>1.5556521741839126E-6</v>
      </c>
      <c r="S23" s="79">
        <v>1</v>
      </c>
      <c r="T23" s="72">
        <f t="shared" si="8"/>
        <v>1.5556521741839126E-6</v>
      </c>
      <c r="AD23" s="39" t="s">
        <v>31</v>
      </c>
    </row>
    <row r="24" spans="1:30" s="31" customFormat="1" ht="12.75" customHeight="1">
      <c r="A24" s="42" t="s">
        <v>40</v>
      </c>
      <c r="B24" s="89"/>
      <c r="C24" s="53">
        <v>51386.448199999999</v>
      </c>
      <c r="D24" s="53"/>
      <c r="E24" s="35">
        <f t="shared" si="1"/>
        <v>-2781.4860828231385</v>
      </c>
      <c r="F24" s="31">
        <f t="shared" si="2"/>
        <v>-2781.5</v>
      </c>
      <c r="G24" s="36">
        <f t="shared" si="3"/>
        <v>7.3688000047695823E-3</v>
      </c>
      <c r="H24" s="36"/>
      <c r="I24" s="36"/>
      <c r="J24" s="36">
        <f t="shared" si="4"/>
        <v>7.3688000047695823E-3</v>
      </c>
      <c r="K24" s="36"/>
      <c r="L24" s="78"/>
      <c r="M24" s="36"/>
      <c r="N24" s="36">
        <f ca="1">+C$11+C$12*F24</f>
        <v>1.1120644573218911E-2</v>
      </c>
      <c r="O24" s="76">
        <f t="shared" si="5"/>
        <v>2.5160578680185541E-3</v>
      </c>
      <c r="P24" s="37">
        <f t="shared" si="6"/>
        <v>36367.948199999999</v>
      </c>
      <c r="R24" s="78">
        <f t="shared" si="7"/>
        <v>2.3549106245798933E-5</v>
      </c>
      <c r="S24" s="79">
        <v>1</v>
      </c>
      <c r="T24" s="72">
        <f t="shared" si="8"/>
        <v>2.3549106245798933E-5</v>
      </c>
      <c r="AD24" s="39" t="s">
        <v>31</v>
      </c>
    </row>
    <row r="25" spans="1:30" s="31" customFormat="1" ht="12.75" customHeight="1">
      <c r="A25" s="31" t="s">
        <v>37</v>
      </c>
      <c r="B25" s="89" t="s">
        <v>32</v>
      </c>
      <c r="C25" s="33">
        <v>43759.582000000002</v>
      </c>
      <c r="D25" s="34"/>
      <c r="E25" s="35">
        <f t="shared" si="1"/>
        <v>-17186.062916638955</v>
      </c>
      <c r="F25" s="31">
        <f t="shared" si="2"/>
        <v>-17186</v>
      </c>
      <c r="G25" s="36">
        <f t="shared" si="3"/>
        <v>-3.3312799998384435E-2</v>
      </c>
      <c r="H25" s="36"/>
      <c r="I25" s="36"/>
      <c r="J25" s="36">
        <f t="shared" si="4"/>
        <v>-3.3312799998384435E-2</v>
      </c>
      <c r="K25" s="36"/>
      <c r="L25" s="78"/>
      <c r="M25" s="36"/>
      <c r="N25" s="36"/>
      <c r="O25" s="76">
        <f t="shared" si="5"/>
        <v>-3.8389812448194005E-2</v>
      </c>
      <c r="P25" s="37">
        <f t="shared" si="6"/>
        <v>28741.082000000002</v>
      </c>
      <c r="Q25" s="77"/>
      <c r="R25" s="78">
        <f t="shared" si="7"/>
        <v>2.5776055415521376E-5</v>
      </c>
      <c r="S25" s="79">
        <v>1</v>
      </c>
      <c r="T25" s="72">
        <f t="shared" si="8"/>
        <v>2.5776055415521376E-5</v>
      </c>
      <c r="AD25" s="39" t="s">
        <v>31</v>
      </c>
    </row>
    <row r="26" spans="1:30" s="31" customFormat="1" ht="12.75" customHeight="1">
      <c r="A26" s="31" t="s">
        <v>37</v>
      </c>
      <c r="B26" s="89" t="s">
        <v>32</v>
      </c>
      <c r="C26" s="33">
        <v>43777.557999999997</v>
      </c>
      <c r="D26" s="34"/>
      <c r="E26" s="35">
        <f t="shared" si="1"/>
        <v>-17152.112318008472</v>
      </c>
      <c r="F26" s="31">
        <f t="shared" si="2"/>
        <v>-17152</v>
      </c>
      <c r="G26" s="36">
        <f t="shared" si="3"/>
        <v>-5.9469599997100886E-2</v>
      </c>
      <c r="H26" s="36"/>
      <c r="I26" s="36"/>
      <c r="J26" s="36">
        <f t="shared" si="4"/>
        <v>-5.9469599997100886E-2</v>
      </c>
      <c r="K26" s="36"/>
      <c r="L26" s="78"/>
      <c r="M26" s="36"/>
      <c r="N26" s="36"/>
      <c r="O26" s="76">
        <f t="shared" si="5"/>
        <v>-3.8214060788881191E-2</v>
      </c>
      <c r="P26" s="37">
        <f t="shared" si="6"/>
        <v>28759.057999999997</v>
      </c>
      <c r="R26" s="78">
        <f t="shared" si="7"/>
        <v>4.5179794703216475E-4</v>
      </c>
      <c r="S26" s="79">
        <v>1</v>
      </c>
      <c r="T26" s="72">
        <f t="shared" si="8"/>
        <v>4.5179794703216475E-4</v>
      </c>
      <c r="AD26" s="39" t="s">
        <v>31</v>
      </c>
    </row>
    <row r="27" spans="1:30" s="31" customFormat="1" ht="12.75" customHeight="1">
      <c r="A27" s="31" t="s">
        <v>37</v>
      </c>
      <c r="B27" s="89" t="s">
        <v>32</v>
      </c>
      <c r="C27" s="33">
        <v>44512.51</v>
      </c>
      <c r="D27" s="34"/>
      <c r="E27" s="35">
        <f t="shared" si="1"/>
        <v>-15764.03597373398</v>
      </c>
      <c r="F27" s="31">
        <f t="shared" si="2"/>
        <v>-15764</v>
      </c>
      <c r="G27" s="36">
        <f t="shared" si="3"/>
        <v>-1.9047199995839037E-2</v>
      </c>
      <c r="H27" s="36"/>
      <c r="I27" s="36"/>
      <c r="J27" s="36">
        <f t="shared" si="4"/>
        <v>-1.9047199995839037E-2</v>
      </c>
      <c r="K27" s="36"/>
      <c r="L27" s="78"/>
      <c r="M27" s="36"/>
      <c r="N27" s="36"/>
      <c r="O27" s="76">
        <f t="shared" si="5"/>
        <v>-3.1359188054935053E-2</v>
      </c>
      <c r="P27" s="37">
        <f t="shared" si="6"/>
        <v>29494.010000000002</v>
      </c>
      <c r="R27" s="78">
        <f t="shared" si="7"/>
        <v>1.5158504996732287E-4</v>
      </c>
      <c r="S27" s="79">
        <v>1</v>
      </c>
      <c r="T27" s="72">
        <f t="shared" si="8"/>
        <v>1.5158504996732287E-4</v>
      </c>
      <c r="AD27" s="39" t="s">
        <v>31</v>
      </c>
    </row>
    <row r="28" spans="1:30" s="31" customFormat="1" ht="12.75" customHeight="1">
      <c r="A28" s="31" t="s">
        <v>37</v>
      </c>
      <c r="B28" s="89" t="s">
        <v>32</v>
      </c>
      <c r="C28" s="33">
        <v>44733.813000000002</v>
      </c>
      <c r="D28" s="34"/>
      <c r="E28" s="35">
        <f t="shared" si="1"/>
        <v>-15346.069277654542</v>
      </c>
      <c r="F28" s="31">
        <f t="shared" si="2"/>
        <v>-15346</v>
      </c>
      <c r="G28" s="36">
        <f t="shared" si="3"/>
        <v>-3.6680799996247515E-2</v>
      </c>
      <c r="H28" s="36"/>
      <c r="I28" s="36"/>
      <c r="J28" s="36">
        <f t="shared" si="4"/>
        <v>-3.6680799996247515E-2</v>
      </c>
      <c r="K28" s="36"/>
      <c r="L28" s="78"/>
      <c r="M28" s="36"/>
      <c r="N28" s="36"/>
      <c r="O28" s="76">
        <f t="shared" si="5"/>
        <v>-2.9417190244044534E-2</v>
      </c>
      <c r="P28" s="37">
        <f t="shared" si="6"/>
        <v>29715.313000000002</v>
      </c>
      <c r="R28" s="78">
        <f t="shared" si="7"/>
        <v>5.2760026632298251E-5</v>
      </c>
      <c r="S28" s="79">
        <v>1</v>
      </c>
      <c r="T28" s="72">
        <f t="shared" si="8"/>
        <v>5.2760026632298251E-5</v>
      </c>
    </row>
    <row r="29" spans="1:30" s="31" customFormat="1" ht="12.75" customHeight="1">
      <c r="A29" s="42" t="s">
        <v>37</v>
      </c>
      <c r="B29" s="89" t="s">
        <v>32</v>
      </c>
      <c r="C29" s="44">
        <v>45161.656999999999</v>
      </c>
      <c r="D29" s="53"/>
      <c r="E29" s="35">
        <f t="shared" si="1"/>
        <v>-14538.016322577521</v>
      </c>
      <c r="F29" s="31">
        <f t="shared" si="2"/>
        <v>-14538</v>
      </c>
      <c r="G29" s="36">
        <f t="shared" si="3"/>
        <v>-8.6423999964608811E-3</v>
      </c>
      <c r="H29" s="36"/>
      <c r="I29" s="36"/>
      <c r="J29" s="36">
        <f t="shared" si="4"/>
        <v>-8.6423999964608811E-3</v>
      </c>
      <c r="K29" s="36"/>
      <c r="L29" s="78"/>
      <c r="M29" s="36"/>
      <c r="N29" s="36"/>
      <c r="O29" s="76">
        <f t="shared" si="5"/>
        <v>-2.5823851980295576E-2</v>
      </c>
      <c r="P29" s="37">
        <f t="shared" si="6"/>
        <v>30143.156999999999</v>
      </c>
      <c r="R29" s="78">
        <f t="shared" si="7"/>
        <v>2.9520229227281716E-4</v>
      </c>
      <c r="S29" s="79">
        <v>1</v>
      </c>
      <c r="T29" s="72">
        <f t="shared" si="8"/>
        <v>2.9520229227281716E-4</v>
      </c>
      <c r="AD29" s="39" t="s">
        <v>31</v>
      </c>
    </row>
    <row r="30" spans="1:30" s="31" customFormat="1" ht="12.75" customHeight="1">
      <c r="A30" s="42" t="s">
        <v>37</v>
      </c>
      <c r="B30" s="89" t="s">
        <v>32</v>
      </c>
      <c r="C30" s="44">
        <v>46590.7</v>
      </c>
      <c r="D30" s="53"/>
      <c r="E30" s="35">
        <f t="shared" si="1"/>
        <v>-11839.036275920003</v>
      </c>
      <c r="F30" s="31">
        <f t="shared" si="2"/>
        <v>-11839</v>
      </c>
      <c r="G30" s="36">
        <f t="shared" si="3"/>
        <v>-1.9207199999073055E-2</v>
      </c>
      <c r="H30" s="36"/>
      <c r="I30" s="36"/>
      <c r="J30" s="36">
        <f t="shared" si="4"/>
        <v>-1.9207199999073055E-2</v>
      </c>
      <c r="K30" s="36"/>
      <c r="L30" s="78"/>
      <c r="M30" s="36"/>
      <c r="N30" s="36"/>
      <c r="O30" s="76">
        <f t="shared" si="5"/>
        <v>-1.5355138150858349E-2</v>
      </c>
      <c r="P30" s="37">
        <f t="shared" si="6"/>
        <v>31572.199999999997</v>
      </c>
      <c r="R30" s="78">
        <f t="shared" si="7"/>
        <v>1.4838380482471292E-5</v>
      </c>
      <c r="S30" s="79">
        <v>1</v>
      </c>
      <c r="T30" s="72">
        <f t="shared" si="8"/>
        <v>1.4838380482471292E-5</v>
      </c>
      <c r="AD30" s="39" t="s">
        <v>31</v>
      </c>
    </row>
    <row r="31" spans="1:30" s="31" customFormat="1" ht="12.75" customHeight="1">
      <c r="A31" s="42" t="s">
        <v>37</v>
      </c>
      <c r="B31" s="89" t="s">
        <v>32</v>
      </c>
      <c r="C31" s="44">
        <v>46669.597999999998</v>
      </c>
      <c r="D31" s="53"/>
      <c r="E31" s="35">
        <f t="shared" si="1"/>
        <v>-11690.024575277555</v>
      </c>
      <c r="F31" s="31">
        <f t="shared" si="2"/>
        <v>-11690</v>
      </c>
      <c r="G31" s="36">
        <f t="shared" si="3"/>
        <v>-1.3011999995796941E-2</v>
      </c>
      <c r="H31" s="36"/>
      <c r="I31" s="36"/>
      <c r="J31" s="36">
        <f t="shared" si="4"/>
        <v>-1.3011999995796941E-2</v>
      </c>
      <c r="K31" s="36"/>
      <c r="L31" s="78"/>
      <c r="M31" s="36"/>
      <c r="N31" s="36"/>
      <c r="O31" s="76">
        <f t="shared" si="5"/>
        <v>-1.4845991003982708E-2</v>
      </c>
      <c r="P31" s="37">
        <f t="shared" si="6"/>
        <v>31651.097999999998</v>
      </c>
      <c r="R31" s="78">
        <f t="shared" si="7"/>
        <v>3.3635230181062437E-6</v>
      </c>
      <c r="S31" s="79">
        <v>1</v>
      </c>
      <c r="T31" s="72">
        <f t="shared" si="8"/>
        <v>3.3635230181062437E-6</v>
      </c>
      <c r="AD31" s="39" t="s">
        <v>31</v>
      </c>
    </row>
    <row r="32" spans="1:30" s="31" customFormat="1" ht="12.75" customHeight="1">
      <c r="A32" s="44" t="s">
        <v>37</v>
      </c>
      <c r="B32" s="90" t="s">
        <v>32</v>
      </c>
      <c r="C32" s="44">
        <v>46669.597999999998</v>
      </c>
      <c r="D32" s="44" t="s">
        <v>38</v>
      </c>
      <c r="E32" s="35">
        <f t="shared" si="1"/>
        <v>-11690.024575277555</v>
      </c>
      <c r="F32" s="31">
        <f t="shared" si="2"/>
        <v>-11690</v>
      </c>
      <c r="G32" s="36">
        <f t="shared" si="3"/>
        <v>-1.3011999995796941E-2</v>
      </c>
      <c r="H32" s="36"/>
      <c r="I32" s="36"/>
      <c r="J32" s="36">
        <f t="shared" si="4"/>
        <v>-1.3011999995796941E-2</v>
      </c>
      <c r="K32" s="36"/>
      <c r="L32" s="78"/>
      <c r="M32" s="36"/>
      <c r="N32" s="36">
        <f ca="1">+C$11+C$12*F32</f>
        <v>2.7941857195772829E-2</v>
      </c>
      <c r="O32" s="76">
        <f t="shared" si="5"/>
        <v>-1.4845991003982708E-2</v>
      </c>
      <c r="P32" s="37">
        <f t="shared" si="6"/>
        <v>31651.097999999998</v>
      </c>
      <c r="R32" s="78">
        <f t="shared" si="7"/>
        <v>3.3635230181062437E-6</v>
      </c>
      <c r="S32" s="79">
        <v>1</v>
      </c>
      <c r="T32" s="72">
        <f t="shared" si="8"/>
        <v>3.3635230181062437E-6</v>
      </c>
      <c r="AD32" s="39" t="s">
        <v>33</v>
      </c>
    </row>
    <row r="33" spans="1:30" s="31" customFormat="1" ht="12.75" customHeight="1">
      <c r="A33" s="42" t="s">
        <v>37</v>
      </c>
      <c r="B33" s="89" t="s">
        <v>32</v>
      </c>
      <c r="C33" s="44">
        <v>46757.468000000001</v>
      </c>
      <c r="D33" s="53"/>
      <c r="E33" s="35">
        <f t="shared" si="1"/>
        <v>-11524.067793921218</v>
      </c>
      <c r="F33" s="31">
        <f t="shared" si="2"/>
        <v>-11524</v>
      </c>
      <c r="G33" s="36">
        <f t="shared" si="3"/>
        <v>-3.5895199995138682E-2</v>
      </c>
      <c r="H33" s="36"/>
      <c r="I33" s="36"/>
      <c r="J33" s="36">
        <f t="shared" si="4"/>
        <v>-3.5895199995138682E-2</v>
      </c>
      <c r="K33" s="36"/>
      <c r="L33" s="78"/>
      <c r="M33" s="36"/>
      <c r="N33" s="36"/>
      <c r="O33" s="76">
        <f t="shared" si="5"/>
        <v>-1.4287229126001102E-2</v>
      </c>
      <c r="P33" s="37">
        <f t="shared" si="6"/>
        <v>31738.968000000001</v>
      </c>
      <c r="R33" s="78">
        <f t="shared" si="7"/>
        <v>4.6690440508149821E-4</v>
      </c>
      <c r="S33" s="79">
        <v>1</v>
      </c>
      <c r="T33" s="72">
        <f t="shared" si="8"/>
        <v>4.6690440508149821E-4</v>
      </c>
    </row>
    <row r="34" spans="1:30" s="31" customFormat="1" ht="12.75" customHeight="1">
      <c r="A34" s="42" t="s">
        <v>37</v>
      </c>
      <c r="B34" s="89" t="s">
        <v>32</v>
      </c>
      <c r="C34" s="44">
        <v>46879.815000000002</v>
      </c>
      <c r="D34" s="53"/>
      <c r="E34" s="35">
        <f t="shared" si="1"/>
        <v>-11292.995592616981</v>
      </c>
      <c r="F34" s="31">
        <f t="shared" si="2"/>
        <v>-11293</v>
      </c>
      <c r="G34" s="36">
        <f t="shared" si="3"/>
        <v>2.3336000085691921E-3</v>
      </c>
      <c r="H34" s="36"/>
      <c r="I34" s="36"/>
      <c r="J34" s="36">
        <f t="shared" si="4"/>
        <v>2.3336000085691921E-3</v>
      </c>
      <c r="K34" s="36"/>
      <c r="L34" s="78"/>
      <c r="M34" s="36"/>
      <c r="N34" s="36"/>
      <c r="O34" s="76">
        <f t="shared" si="5"/>
        <v>-1.3524540079298715E-2</v>
      </c>
      <c r="P34" s="37">
        <f t="shared" si="6"/>
        <v>31861.315000000002</v>
      </c>
      <c r="R34" s="78">
        <f t="shared" si="7"/>
        <v>2.5148060704644317E-4</v>
      </c>
      <c r="S34" s="79">
        <v>1</v>
      </c>
      <c r="T34" s="72">
        <f t="shared" si="8"/>
        <v>2.5148060704644317E-4</v>
      </c>
      <c r="AD34" s="39" t="s">
        <v>35</v>
      </c>
    </row>
    <row r="35" spans="1:30" s="31" customFormat="1" ht="12.75" customHeight="1">
      <c r="A35" s="42" t="s">
        <v>37</v>
      </c>
      <c r="B35" s="89" t="s">
        <v>32</v>
      </c>
      <c r="C35" s="44">
        <v>47466.464</v>
      </c>
      <c r="D35" s="53"/>
      <c r="E35" s="35">
        <f t="shared" si="1"/>
        <v>-10185.013575706656</v>
      </c>
      <c r="F35" s="31">
        <f t="shared" si="2"/>
        <v>-10185</v>
      </c>
      <c r="G35" s="36">
        <f t="shared" si="3"/>
        <v>-7.1879999959492125E-3</v>
      </c>
      <c r="H35" s="36"/>
      <c r="I35" s="36"/>
      <c r="J35" s="36">
        <f t="shared" si="4"/>
        <v>-7.1879999959492125E-3</v>
      </c>
      <c r="K35" s="36"/>
      <c r="L35" s="78"/>
      <c r="M35" s="36"/>
      <c r="N35" s="36"/>
      <c r="O35" s="76">
        <f t="shared" si="5"/>
        <v>-1.0106758257219467E-2</v>
      </c>
      <c r="P35" s="37">
        <f t="shared" si="6"/>
        <v>32447.964</v>
      </c>
      <c r="R35" s="78">
        <f t="shared" si="7"/>
        <v>8.5191497877333566E-6</v>
      </c>
      <c r="S35" s="79">
        <v>1</v>
      </c>
      <c r="T35" s="72">
        <f t="shared" si="8"/>
        <v>8.5191497877333566E-6</v>
      </c>
      <c r="AD35" s="39" t="s">
        <v>36</v>
      </c>
    </row>
    <row r="36" spans="1:30" s="31" customFormat="1" ht="12.75" customHeight="1">
      <c r="A36" s="42" t="s">
        <v>37</v>
      </c>
      <c r="B36" s="89" t="s">
        <v>34</v>
      </c>
      <c r="C36" s="44">
        <v>49637.5821</v>
      </c>
      <c r="D36" s="44">
        <v>8.9999999999999998E-4</v>
      </c>
      <c r="E36" s="35">
        <f t="shared" si="1"/>
        <v>-6084.5040523144371</v>
      </c>
      <c r="F36" s="31">
        <f t="shared" si="2"/>
        <v>-6084.5</v>
      </c>
      <c r="G36" s="36">
        <f t="shared" si="3"/>
        <v>-2.1455999958561733E-3</v>
      </c>
      <c r="H36" s="36"/>
      <c r="I36" s="36"/>
      <c r="J36" s="36">
        <f t="shared" si="4"/>
        <v>-2.1455999958561733E-3</v>
      </c>
      <c r="K36" s="36"/>
      <c r="L36" s="78"/>
      <c r="M36" s="36"/>
      <c r="N36" s="36">
        <f t="shared" ref="N36:N78" ca="1" si="9">+C$11+C$12*F36</f>
        <v>1.7357436995320902E-2</v>
      </c>
      <c r="O36" s="76">
        <f t="shared" si="5"/>
        <v>-9.2009950721247055E-4</v>
      </c>
      <c r="P36" s="37">
        <f t="shared" si="6"/>
        <v>34619.0821</v>
      </c>
      <c r="R36" s="78">
        <f t="shared" si="7"/>
        <v>1.5018514476659544E-6</v>
      </c>
      <c r="S36" s="79">
        <v>1</v>
      </c>
      <c r="T36" s="72">
        <f t="shared" si="8"/>
        <v>1.5018514476659544E-6</v>
      </c>
      <c r="AD36" s="39" t="s">
        <v>36</v>
      </c>
    </row>
    <row r="37" spans="1:30" s="31" customFormat="1" ht="12.75" customHeight="1">
      <c r="A37" s="44" t="s">
        <v>37</v>
      </c>
      <c r="B37" s="90" t="s">
        <v>34</v>
      </c>
      <c r="C37" s="44">
        <v>49637.5821</v>
      </c>
      <c r="D37" s="44" t="s">
        <v>62</v>
      </c>
      <c r="E37" s="35">
        <f t="shared" si="1"/>
        <v>-6084.5040523144371</v>
      </c>
      <c r="F37" s="31">
        <f t="shared" si="2"/>
        <v>-6084.5</v>
      </c>
      <c r="G37" s="36">
        <f t="shared" si="3"/>
        <v>-2.1455999958561733E-3</v>
      </c>
      <c r="H37" s="36"/>
      <c r="I37" s="36"/>
      <c r="J37" s="36">
        <f t="shared" si="4"/>
        <v>-2.1455999958561733E-3</v>
      </c>
      <c r="K37" s="36"/>
      <c r="L37" s="78"/>
      <c r="M37" s="36"/>
      <c r="N37" s="36">
        <f t="shared" ca="1" si="9"/>
        <v>1.7357436995320902E-2</v>
      </c>
      <c r="O37" s="76">
        <f t="shared" si="5"/>
        <v>-9.2009950721247055E-4</v>
      </c>
      <c r="P37" s="37">
        <f t="shared" si="6"/>
        <v>34619.0821</v>
      </c>
      <c r="R37" s="78">
        <f t="shared" si="7"/>
        <v>1.5018514476659544E-6</v>
      </c>
      <c r="S37" s="79">
        <v>1</v>
      </c>
      <c r="T37" s="72">
        <f t="shared" si="8"/>
        <v>1.5018514476659544E-6</v>
      </c>
      <c r="AD37" s="39" t="s">
        <v>35</v>
      </c>
    </row>
    <row r="38" spans="1:30" s="31" customFormat="1" ht="12.75" customHeight="1">
      <c r="A38" s="42" t="s">
        <v>37</v>
      </c>
      <c r="B38" s="89" t="s">
        <v>34</v>
      </c>
      <c r="C38" s="44">
        <v>49917.676899999999</v>
      </c>
      <c r="D38" s="55">
        <v>1E-4</v>
      </c>
      <c r="E38" s="35">
        <f t="shared" si="1"/>
        <v>-5555.4994832619132</v>
      </c>
      <c r="F38" s="31">
        <f t="shared" si="2"/>
        <v>-5555.5</v>
      </c>
      <c r="G38" s="36">
        <f t="shared" si="3"/>
        <v>2.7360000240150839E-4</v>
      </c>
      <c r="H38" s="36"/>
      <c r="I38" s="36"/>
      <c r="J38" s="36">
        <f t="shared" si="4"/>
        <v>2.7360000240150839E-4</v>
      </c>
      <c r="K38" s="36"/>
      <c r="L38" s="78"/>
      <c r="M38" s="36"/>
      <c r="N38" s="36">
        <f t="shared" ca="1" si="9"/>
        <v>1.6358568333107171E-2</v>
      </c>
      <c r="O38" s="76">
        <f t="shared" si="5"/>
        <v>-1.3190951691797927E-4</v>
      </c>
      <c r="P38" s="37">
        <f t="shared" si="6"/>
        <v>34899.176899999999</v>
      </c>
      <c r="R38" s="78">
        <f t="shared" si="7"/>
        <v>1.6443797025872193E-7</v>
      </c>
      <c r="S38" s="79">
        <v>1</v>
      </c>
      <c r="T38" s="72">
        <f t="shared" si="8"/>
        <v>1.6443797025872193E-7</v>
      </c>
      <c r="AD38" s="39" t="s">
        <v>36</v>
      </c>
    </row>
    <row r="39" spans="1:30" s="31" customFormat="1" ht="12.75" customHeight="1">
      <c r="A39" s="42" t="s">
        <v>37</v>
      </c>
      <c r="B39" s="89" t="s">
        <v>32</v>
      </c>
      <c r="C39" s="44">
        <v>49922.707300000002</v>
      </c>
      <c r="D39" s="55">
        <v>2.0000000000000001E-4</v>
      </c>
      <c r="E39" s="35">
        <f t="shared" si="1"/>
        <v>-5545.9987549936141</v>
      </c>
      <c r="F39" s="31">
        <f t="shared" si="2"/>
        <v>-5546</v>
      </c>
      <c r="G39" s="36">
        <f t="shared" si="3"/>
        <v>6.5920000633923337E-4</v>
      </c>
      <c r="H39" s="36"/>
      <c r="I39" s="36"/>
      <c r="J39" s="36">
        <f t="shared" si="4"/>
        <v>6.5920000633923337E-4</v>
      </c>
      <c r="K39" s="36"/>
      <c r="L39" s="78"/>
      <c r="M39" s="36"/>
      <c r="N39" s="36">
        <f t="shared" ca="1" si="9"/>
        <v>1.6340630238039063E-2</v>
      </c>
      <c r="O39" s="76">
        <f t="shared" si="5"/>
        <v>-1.1858410743835045E-4</v>
      </c>
      <c r="P39" s="37">
        <f t="shared" si="6"/>
        <v>34904.207300000002</v>
      </c>
      <c r="R39" s="78">
        <f t="shared" si="7"/>
        <v>6.049481276447815E-7</v>
      </c>
      <c r="S39" s="79">
        <v>1</v>
      </c>
      <c r="T39" s="72">
        <f t="shared" si="8"/>
        <v>6.049481276447815E-7</v>
      </c>
    </row>
    <row r="40" spans="1:30" s="31" customFormat="1" ht="12.75" customHeight="1">
      <c r="A40" s="42" t="s">
        <v>37</v>
      </c>
      <c r="B40" s="89" t="s">
        <v>34</v>
      </c>
      <c r="C40" s="44">
        <v>49927.738299999997</v>
      </c>
      <c r="D40" s="55">
        <v>5.9999999999999995E-4</v>
      </c>
      <c r="E40" s="35">
        <f t="shared" si="1"/>
        <v>-5536.4968935277793</v>
      </c>
      <c r="F40" s="31">
        <f t="shared" si="2"/>
        <v>-5536.5</v>
      </c>
      <c r="G40" s="36">
        <f t="shared" si="3"/>
        <v>1.6448000023956411E-3</v>
      </c>
      <c r="H40" s="36"/>
      <c r="I40" s="36"/>
      <c r="J40" s="36">
        <f t="shared" si="4"/>
        <v>1.6448000023956411E-3</v>
      </c>
      <c r="K40" s="36"/>
      <c r="L40" s="78"/>
      <c r="M40" s="36"/>
      <c r="N40" s="36">
        <f t="shared" ca="1" si="9"/>
        <v>1.6322692142970951E-2</v>
      </c>
      <c r="O40" s="76">
        <f t="shared" si="5"/>
        <v>-1.0528795588328737E-4</v>
      </c>
      <c r="P40" s="37">
        <f t="shared" si="6"/>
        <v>34909.238299999997</v>
      </c>
      <c r="R40" s="78">
        <f t="shared" si="7"/>
        <v>3.0628078617129084E-6</v>
      </c>
      <c r="S40" s="79">
        <v>1</v>
      </c>
      <c r="T40" s="72">
        <f t="shared" si="8"/>
        <v>3.0628078617129084E-6</v>
      </c>
    </row>
    <row r="41" spans="1:30" s="31" customFormat="1" ht="12.75" customHeight="1">
      <c r="A41" s="42" t="s">
        <v>37</v>
      </c>
      <c r="B41" s="89" t="s">
        <v>32</v>
      </c>
      <c r="C41" s="44">
        <v>49983.597900000001</v>
      </c>
      <c r="D41" s="55">
        <v>2.0000000000000001E-4</v>
      </c>
      <c r="E41" s="35">
        <f t="shared" si="1"/>
        <v>-5430.9969569868354</v>
      </c>
      <c r="F41" s="31">
        <f t="shared" si="2"/>
        <v>-5431</v>
      </c>
      <c r="G41" s="36">
        <f t="shared" si="3"/>
        <v>1.6112000012071803E-3</v>
      </c>
      <c r="H41" s="36"/>
      <c r="I41" s="36"/>
      <c r="J41" s="36">
        <f t="shared" si="4"/>
        <v>1.6112000012071803E-3</v>
      </c>
      <c r="K41" s="36"/>
      <c r="L41" s="78"/>
      <c r="M41" s="36"/>
      <c r="N41" s="36">
        <f t="shared" ca="1" si="9"/>
        <v>1.612348487668825E-2</v>
      </c>
      <c r="O41" s="76">
        <f t="shared" si="5"/>
        <v>4.0402703520174554E-5</v>
      </c>
      <c r="P41" s="37">
        <f t="shared" si="6"/>
        <v>34965.097900000001</v>
      </c>
      <c r="R41" s="78">
        <f t="shared" si="7"/>
        <v>2.4674041504207999E-6</v>
      </c>
      <c r="S41" s="79">
        <v>1</v>
      </c>
      <c r="T41" s="72">
        <f t="shared" si="8"/>
        <v>2.4674041504207999E-6</v>
      </c>
    </row>
    <row r="42" spans="1:30" s="31" customFormat="1" ht="12.75" customHeight="1">
      <c r="A42" s="42" t="s">
        <v>37</v>
      </c>
      <c r="B42" s="89" t="s">
        <v>32</v>
      </c>
      <c r="C42" s="44">
        <v>50001.597900000001</v>
      </c>
      <c r="D42" s="44">
        <v>2.9999999999999997E-4</v>
      </c>
      <c r="E42" s="35">
        <f t="shared" si="1"/>
        <v>-5397.0010304542993</v>
      </c>
      <c r="F42" s="31">
        <f t="shared" si="2"/>
        <v>-5397</v>
      </c>
      <c r="G42" s="36">
        <f t="shared" si="3"/>
        <v>-5.45599999895785E-4</v>
      </c>
      <c r="H42" s="36"/>
      <c r="I42" s="36"/>
      <c r="J42" s="36">
        <f t="shared" si="4"/>
        <v>-5.45599999895785E-4</v>
      </c>
      <c r="K42" s="36"/>
      <c r="L42" s="78"/>
      <c r="M42" s="36"/>
      <c r="N42" s="36">
        <f t="shared" ca="1" si="9"/>
        <v>1.605928537854975E-2</v>
      </c>
      <c r="O42" s="76">
        <f t="shared" si="5"/>
        <v>8.6586332790535188E-5</v>
      </c>
      <c r="P42" s="37">
        <f t="shared" si="6"/>
        <v>34983.097900000001</v>
      </c>
      <c r="R42" s="78">
        <f t="shared" si="7"/>
        <v>3.9965955923537871E-7</v>
      </c>
      <c r="S42" s="79">
        <v>1</v>
      </c>
      <c r="T42" s="72">
        <f t="shared" si="8"/>
        <v>3.9965955923537871E-7</v>
      </c>
    </row>
    <row r="43" spans="1:30" s="31" customFormat="1" ht="12.75" customHeight="1">
      <c r="A43" s="42" t="s">
        <v>30</v>
      </c>
      <c r="B43" s="91"/>
      <c r="C43" s="57">
        <v>50251.508800000003</v>
      </c>
      <c r="D43" s="57">
        <v>2.9999999999999997E-4</v>
      </c>
      <c r="E43" s="35">
        <f t="shared" si="1"/>
        <v>-4925.0036640054032</v>
      </c>
      <c r="F43" s="31">
        <f t="shared" si="2"/>
        <v>-4925</v>
      </c>
      <c r="G43" s="36">
        <f t="shared" si="3"/>
        <v>-1.9399999946472235E-3</v>
      </c>
      <c r="H43" s="40"/>
      <c r="I43" s="40"/>
      <c r="J43" s="36">
        <f t="shared" si="4"/>
        <v>-1.9399999946472235E-3</v>
      </c>
      <c r="K43" s="40"/>
      <c r="L43" s="78"/>
      <c r="M43" s="40"/>
      <c r="N43" s="36">
        <f t="shared" ca="1" si="9"/>
        <v>1.5168045286744682E-2</v>
      </c>
      <c r="O43" s="76">
        <f t="shared" si="5"/>
        <v>6.8901059636535585E-4</v>
      </c>
      <c r="P43" s="37">
        <f t="shared" si="6"/>
        <v>35233.008800000003</v>
      </c>
      <c r="R43" s="78">
        <f t="shared" si="7"/>
        <v>6.9116966876563114E-6</v>
      </c>
      <c r="S43" s="79">
        <v>1</v>
      </c>
      <c r="T43" s="72">
        <f t="shared" si="8"/>
        <v>6.9116966876563114E-6</v>
      </c>
    </row>
    <row r="44" spans="1:30" s="31" customFormat="1" ht="12.75" customHeight="1">
      <c r="A44" s="42" t="s">
        <v>30</v>
      </c>
      <c r="B44" s="91"/>
      <c r="C44" s="57">
        <v>50251.508999999998</v>
      </c>
      <c r="D44" s="57">
        <v>4.0000000000000002E-4</v>
      </c>
      <c r="E44" s="35">
        <f t="shared" si="1"/>
        <v>-4925.0032862728958</v>
      </c>
      <c r="F44" s="31">
        <f t="shared" si="2"/>
        <v>-4925</v>
      </c>
      <c r="G44" s="36">
        <f t="shared" si="3"/>
        <v>-1.7399999996996485E-3</v>
      </c>
      <c r="H44" s="40"/>
      <c r="I44" s="40"/>
      <c r="J44" s="36">
        <f t="shared" si="4"/>
        <v>-1.7399999996996485E-3</v>
      </c>
      <c r="K44" s="40"/>
      <c r="L44" s="78"/>
      <c r="M44" s="40"/>
      <c r="N44" s="36">
        <f t="shared" ca="1" si="9"/>
        <v>1.5168045286744682E-2</v>
      </c>
      <c r="O44" s="76">
        <f t="shared" si="5"/>
        <v>6.8901059636535585E-4</v>
      </c>
      <c r="P44" s="37">
        <f t="shared" si="6"/>
        <v>35233.008999999998</v>
      </c>
      <c r="R44" s="78">
        <f t="shared" si="7"/>
        <v>5.9000924757960674E-6</v>
      </c>
      <c r="S44" s="79">
        <v>1</v>
      </c>
      <c r="T44" s="72">
        <f t="shared" si="8"/>
        <v>5.9000924757960674E-6</v>
      </c>
    </row>
    <row r="45" spans="1:30" s="31" customFormat="1" ht="12.75" customHeight="1">
      <c r="A45" s="42" t="s">
        <v>30</v>
      </c>
      <c r="B45" s="91"/>
      <c r="C45" s="57">
        <v>50291.489099999999</v>
      </c>
      <c r="D45" s="57">
        <v>1.4E-3</v>
      </c>
      <c r="E45" s="35">
        <f t="shared" si="1"/>
        <v>-4849.4943672527024</v>
      </c>
      <c r="F45" s="31">
        <f t="shared" si="2"/>
        <v>-4849.5</v>
      </c>
      <c r="G45" s="36">
        <f t="shared" si="3"/>
        <v>2.982400001201313E-3</v>
      </c>
      <c r="H45" s="40"/>
      <c r="I45" s="40"/>
      <c r="J45" s="36">
        <f t="shared" si="4"/>
        <v>2.982400001201313E-3</v>
      </c>
      <c r="K45" s="40"/>
      <c r="L45" s="78"/>
      <c r="M45" s="40"/>
      <c r="N45" s="36">
        <f t="shared" ca="1" si="9"/>
        <v>1.502548463646654E-2</v>
      </c>
      <c r="O45" s="76">
        <f t="shared" si="5"/>
        <v>7.7867260369575636E-4</v>
      </c>
      <c r="P45" s="37">
        <f t="shared" si="6"/>
        <v>35272.989099999999</v>
      </c>
      <c r="R45" s="78">
        <f t="shared" si="7"/>
        <v>4.8564144425166133E-6</v>
      </c>
      <c r="S45" s="79">
        <v>1</v>
      </c>
      <c r="T45" s="72">
        <f t="shared" si="8"/>
        <v>4.8564144425166133E-6</v>
      </c>
    </row>
    <row r="46" spans="1:30" s="31" customFormat="1" ht="12.75" customHeight="1">
      <c r="A46" s="42" t="s">
        <v>30</v>
      </c>
      <c r="B46" s="91"/>
      <c r="C46" s="57">
        <v>50291.492400000003</v>
      </c>
      <c r="D46" s="57">
        <v>1.1000000000000001E-3</v>
      </c>
      <c r="E46" s="35">
        <f t="shared" si="1"/>
        <v>-4849.4881346661641</v>
      </c>
      <c r="F46" s="31">
        <f t="shared" si="2"/>
        <v>-4849.5</v>
      </c>
      <c r="G46" s="36">
        <f t="shared" si="3"/>
        <v>6.2824000051477924E-3</v>
      </c>
      <c r="H46" s="40"/>
      <c r="I46" s="40"/>
      <c r="J46" s="36">
        <f t="shared" si="4"/>
        <v>6.2824000051477924E-3</v>
      </c>
      <c r="K46" s="40"/>
      <c r="L46" s="78"/>
      <c r="M46" s="40"/>
      <c r="N46" s="36">
        <f t="shared" ca="1" si="9"/>
        <v>1.502548463646654E-2</v>
      </c>
      <c r="O46" s="76">
        <f t="shared" si="5"/>
        <v>7.7867260369575636E-4</v>
      </c>
      <c r="P46" s="37">
        <f t="shared" si="6"/>
        <v>35272.992400000003</v>
      </c>
      <c r="R46" s="78">
        <f t="shared" si="7"/>
        <v>3.0291015309493987E-5</v>
      </c>
      <c r="S46" s="79">
        <v>1</v>
      </c>
      <c r="T46" s="72">
        <f t="shared" si="8"/>
        <v>3.0291015309493987E-5</v>
      </c>
    </row>
    <row r="47" spans="1:30" s="31" customFormat="1" ht="12.75" customHeight="1">
      <c r="A47" s="42" t="s">
        <v>25</v>
      </c>
      <c r="B47" s="89"/>
      <c r="C47" s="53">
        <v>50573.429799999998</v>
      </c>
      <c r="D47" s="53">
        <v>8.9999999999999998E-4</v>
      </c>
      <c r="E47" s="35">
        <f t="shared" si="1"/>
        <v>-4317.003515934266</v>
      </c>
      <c r="F47" s="31">
        <f t="shared" si="2"/>
        <v>-4317</v>
      </c>
      <c r="G47" s="36">
        <f t="shared" si="3"/>
        <v>-1.8616000015754253E-3</v>
      </c>
      <c r="H47" s="36"/>
      <c r="I47" s="36"/>
      <c r="J47" s="36">
        <f t="shared" si="4"/>
        <v>-1.8616000015754253E-3</v>
      </c>
      <c r="K47" s="36"/>
      <c r="L47" s="78"/>
      <c r="M47" s="36"/>
      <c r="N47" s="36">
        <f t="shared" ca="1" si="9"/>
        <v>1.4020007202385611E-2</v>
      </c>
      <c r="O47" s="76">
        <f t="shared" si="5"/>
        <v>1.3585774827057167E-3</v>
      </c>
      <c r="P47" s="37">
        <f t="shared" si="6"/>
        <v>35554.929799999998</v>
      </c>
      <c r="R47" s="78">
        <f t="shared" si="7"/>
        <v>1.0369543030271223E-5</v>
      </c>
      <c r="S47" s="79">
        <v>1</v>
      </c>
      <c r="T47" s="72">
        <f t="shared" si="8"/>
        <v>1.0369543030271223E-5</v>
      </c>
    </row>
    <row r="48" spans="1:30" s="31" customFormat="1" ht="12.75" customHeight="1">
      <c r="A48" s="42" t="s">
        <v>43</v>
      </c>
      <c r="B48" s="89"/>
      <c r="C48" s="53">
        <v>51338.793799999999</v>
      </c>
      <c r="D48" s="53"/>
      <c r="E48" s="35">
        <f t="shared" si="1"/>
        <v>-2871.4891651204766</v>
      </c>
      <c r="F48" s="31">
        <f t="shared" si="2"/>
        <v>-2871.5</v>
      </c>
      <c r="G48" s="36">
        <f t="shared" si="3"/>
        <v>5.7368000052520074E-3</v>
      </c>
      <c r="H48" s="36"/>
      <c r="I48" s="36"/>
      <c r="J48" s="36">
        <f t="shared" si="4"/>
        <v>5.7368000052520074E-3</v>
      </c>
      <c r="K48" s="36"/>
      <c r="L48" s="78"/>
      <c r="M48" s="36"/>
      <c r="N48" s="36">
        <f t="shared" ca="1" si="9"/>
        <v>1.129058442123259E-2</v>
      </c>
      <c r="O48" s="76">
        <f t="shared" si="5"/>
        <v>2.4693022556622523E-3</v>
      </c>
      <c r="P48" s="37">
        <f t="shared" si="6"/>
        <v>36320.293799999999</v>
      </c>
      <c r="R48" s="78">
        <f t="shared" si="7"/>
        <v>1.0676541543574114E-5</v>
      </c>
      <c r="S48" s="79">
        <v>1</v>
      </c>
      <c r="T48" s="72">
        <f t="shared" si="8"/>
        <v>1.0676541543574114E-5</v>
      </c>
    </row>
    <row r="49" spans="1:30" s="31" customFormat="1" ht="12.75" customHeight="1">
      <c r="A49" s="42" t="s">
        <v>28</v>
      </c>
      <c r="B49" s="89"/>
      <c r="C49" s="53">
        <v>51323.436000000002</v>
      </c>
      <c r="D49" s="53">
        <v>2E-3</v>
      </c>
      <c r="E49" s="35">
        <f t="shared" si="1"/>
        <v>-2900.4948673705499</v>
      </c>
      <c r="F49" s="31">
        <f t="shared" si="2"/>
        <v>-2900.5</v>
      </c>
      <c r="G49" s="36">
        <f t="shared" si="3"/>
        <v>2.7176000075996853E-3</v>
      </c>
      <c r="H49" s="36"/>
      <c r="I49" s="36"/>
      <c r="J49" s="36">
        <f t="shared" si="4"/>
        <v>2.7176000075996853E-3</v>
      </c>
      <c r="K49" s="36"/>
      <c r="L49" s="78"/>
      <c r="M49" s="36"/>
      <c r="N49" s="36">
        <f t="shared" ca="1" si="9"/>
        <v>1.1345342816703664E-2</v>
      </c>
      <c r="O49" s="76">
        <f t="shared" si="5"/>
        <v>2.4536771727647418E-3</v>
      </c>
      <c r="P49" s="37">
        <f t="shared" si="6"/>
        <v>36304.936000000002</v>
      </c>
      <c r="R49" s="78">
        <f t="shared" si="7"/>
        <v>6.9655262747312905E-8</v>
      </c>
      <c r="S49" s="79">
        <v>1</v>
      </c>
      <c r="T49" s="72">
        <f t="shared" si="8"/>
        <v>6.9655262747312905E-8</v>
      </c>
    </row>
    <row r="50" spans="1:30" s="31" customFormat="1" ht="12.75" customHeight="1">
      <c r="A50" s="42" t="s">
        <v>28</v>
      </c>
      <c r="B50" s="89"/>
      <c r="C50" s="53">
        <v>51386.445099999997</v>
      </c>
      <c r="D50" s="53">
        <v>4.0000000000000001E-3</v>
      </c>
      <c r="E50" s="35">
        <f t="shared" si="1"/>
        <v>-2781.4919376771559</v>
      </c>
      <c r="F50" s="31">
        <f t="shared" si="2"/>
        <v>-2781.5</v>
      </c>
      <c r="G50" s="36">
        <f t="shared" si="3"/>
        <v>4.2688000030466355E-3</v>
      </c>
      <c r="H50" s="36"/>
      <c r="I50" s="36"/>
      <c r="J50" s="36">
        <f t="shared" si="4"/>
        <v>4.2688000030466355E-3</v>
      </c>
      <c r="K50" s="36"/>
      <c r="L50" s="78"/>
      <c r="M50" s="36"/>
      <c r="N50" s="36">
        <f t="shared" ca="1" si="9"/>
        <v>1.1120644573218911E-2</v>
      </c>
      <c r="O50" s="76">
        <f t="shared" si="5"/>
        <v>2.5160578680185541E-3</v>
      </c>
      <c r="P50" s="37">
        <f t="shared" si="6"/>
        <v>36367.945099999997</v>
      </c>
      <c r="R50" s="78">
        <f t="shared" si="7"/>
        <v>3.0721049919027971E-6</v>
      </c>
      <c r="S50" s="79">
        <v>1</v>
      </c>
      <c r="T50" s="72">
        <f t="shared" si="8"/>
        <v>3.0721049919027971E-6</v>
      </c>
    </row>
    <row r="51" spans="1:30" s="31" customFormat="1" ht="12.75" customHeight="1">
      <c r="A51" s="42" t="s">
        <v>26</v>
      </c>
      <c r="B51" s="89"/>
      <c r="C51" s="53">
        <v>52118.440399999999</v>
      </c>
      <c r="D51" s="53">
        <v>2E-3</v>
      </c>
      <c r="E51" s="35">
        <f t="shared" si="1"/>
        <v>-1398.9998020681562</v>
      </c>
      <c r="F51" s="31">
        <f t="shared" si="2"/>
        <v>-1399</v>
      </c>
      <c r="G51" s="36">
        <f t="shared" si="3"/>
        <v>1.0480000491952524E-4</v>
      </c>
      <c r="H51" s="36"/>
      <c r="I51" s="36"/>
      <c r="J51" s="36">
        <f t="shared" si="4"/>
        <v>1.0480000491952524E-4</v>
      </c>
      <c r="K51" s="36"/>
      <c r="L51" s="78"/>
      <c r="M51" s="36"/>
      <c r="N51" s="36">
        <f t="shared" ca="1" si="9"/>
        <v>8.510179685675464E-3</v>
      </c>
      <c r="O51" s="76">
        <f t="shared" si="5"/>
        <v>2.9042966818361329E-3</v>
      </c>
      <c r="P51" s="37">
        <f t="shared" si="6"/>
        <v>37099.940399999999</v>
      </c>
      <c r="R51" s="78">
        <f t="shared" si="7"/>
        <v>7.8371816440671291E-6</v>
      </c>
      <c r="S51" s="79">
        <v>1</v>
      </c>
      <c r="T51" s="72">
        <f t="shared" si="8"/>
        <v>7.8371816440671291E-6</v>
      </c>
    </row>
    <row r="52" spans="1:30" s="31" customFormat="1" ht="12.75" customHeight="1">
      <c r="A52" s="47" t="s">
        <v>44</v>
      </c>
      <c r="B52" s="92" t="s">
        <v>32</v>
      </c>
      <c r="C52" s="57">
        <v>52743.748599999999</v>
      </c>
      <c r="D52" s="55">
        <v>2.9999999999999997E-4</v>
      </c>
      <c r="E52" s="35">
        <f t="shared" si="1"/>
        <v>-218.00360054634845</v>
      </c>
      <c r="F52" s="31">
        <f t="shared" si="2"/>
        <v>-218</v>
      </c>
      <c r="G52" s="36">
        <f t="shared" si="3"/>
        <v>-1.9064000007347204E-3</v>
      </c>
      <c r="H52" s="36"/>
      <c r="I52" s="36"/>
      <c r="K52" s="36">
        <f>G52</f>
        <v>-1.9064000007347204E-3</v>
      </c>
      <c r="L52" s="78"/>
      <c r="M52" s="36"/>
      <c r="N52" s="36">
        <f t="shared" ca="1" si="9"/>
        <v>6.2801912356293087E-3</v>
      </c>
      <c r="O52" s="76">
        <f t="shared" si="5"/>
        <v>2.7452116933721162E-3</v>
      </c>
      <c r="P52" s="37">
        <f t="shared" si="6"/>
        <v>37725.248599999999</v>
      </c>
      <c r="R52" s="78">
        <f t="shared" si="7"/>
        <v>2.1637491352751471E-5</v>
      </c>
      <c r="S52" s="79">
        <v>1</v>
      </c>
      <c r="T52" s="72">
        <f t="shared" si="8"/>
        <v>2.1637491352751471E-5</v>
      </c>
      <c r="AD52" s="43"/>
    </row>
    <row r="53" spans="1:30" s="31" customFormat="1" ht="12.75" customHeight="1">
      <c r="A53" s="44" t="s">
        <v>46</v>
      </c>
      <c r="B53" s="89"/>
      <c r="C53" s="53">
        <v>52859.176099999997</v>
      </c>
      <c r="D53" s="53">
        <v>2.0000000000000001E-4</v>
      </c>
      <c r="E53" s="35">
        <f t="shared" ref="E53:E78" si="10">+(C53-C$7)/C$8</f>
        <v>0</v>
      </c>
      <c r="F53" s="31">
        <f t="shared" ref="F53:F78" si="11">ROUND(2*E53,0)/2</f>
        <v>0</v>
      </c>
      <c r="G53" s="36">
        <f t="shared" ref="G53:G78" si="12">+C53-(C$7+F53*C$8)</f>
        <v>0</v>
      </c>
      <c r="H53" s="36"/>
      <c r="I53" s="36"/>
      <c r="K53" s="36">
        <f>G53</f>
        <v>0</v>
      </c>
      <c r="L53" s="78"/>
      <c r="M53" s="36"/>
      <c r="N53" s="36">
        <f t="shared" ca="1" si="9"/>
        <v>5.8685591593295103E-3</v>
      </c>
      <c r="O53" s="76">
        <f t="shared" ref="O53:O78" si="13">+D$11+D$12*F53+D$13*F53^2</f>
        <v>2.6664106211579026E-3</v>
      </c>
      <c r="P53" s="37">
        <f t="shared" ref="P53:P78" si="14">+C53-15018.5</f>
        <v>37840.676099999997</v>
      </c>
      <c r="R53" s="78">
        <f t="shared" ref="R53:R78" si="15">(G53-O53)^2</f>
        <v>7.1097456006236722E-6</v>
      </c>
      <c r="S53" s="79">
        <v>1</v>
      </c>
      <c r="T53" s="72">
        <f t="shared" ref="T53:T78" si="16">+S53*R53</f>
        <v>7.1097456006236722E-6</v>
      </c>
    </row>
    <row r="54" spans="1:30" s="31" customFormat="1" ht="12.75" customHeight="1">
      <c r="A54" s="44" t="s">
        <v>46</v>
      </c>
      <c r="B54" s="92"/>
      <c r="C54" s="53">
        <v>53115.440600000002</v>
      </c>
      <c r="D54" s="53">
        <v>2.0000000000000001E-4</v>
      </c>
      <c r="E54" s="35">
        <f t="shared" si="10"/>
        <v>483.99717304985154</v>
      </c>
      <c r="F54" s="31">
        <f t="shared" si="11"/>
        <v>484</v>
      </c>
      <c r="G54" s="36">
        <f t="shared" si="12"/>
        <v>-1.4967999959480949E-3</v>
      </c>
      <c r="H54" s="36"/>
      <c r="I54" s="36"/>
      <c r="K54" s="36">
        <f>G54</f>
        <v>-1.4967999959480949E-3</v>
      </c>
      <c r="L54" s="78"/>
      <c r="M54" s="36"/>
      <c r="N54" s="36">
        <f t="shared" ca="1" si="9"/>
        <v>4.9546604211226182E-3</v>
      </c>
      <c r="O54" s="76">
        <f t="shared" si="13"/>
        <v>2.4363835076143788E-3</v>
      </c>
      <c r="P54" s="37">
        <f t="shared" si="14"/>
        <v>38096.940600000002</v>
      </c>
      <c r="R54" s="78">
        <f t="shared" si="15"/>
        <v>1.5469932472695976E-5</v>
      </c>
      <c r="S54" s="79">
        <v>1</v>
      </c>
      <c r="T54" s="72">
        <f t="shared" si="16"/>
        <v>1.5469932472695976E-5</v>
      </c>
      <c r="AD54" s="43"/>
    </row>
    <row r="55" spans="1:30" s="31" customFormat="1" ht="12.75" customHeight="1">
      <c r="A55" s="45" t="s">
        <v>45</v>
      </c>
      <c r="B55" s="92"/>
      <c r="C55" s="53">
        <v>53088.9686</v>
      </c>
      <c r="D55" s="53">
        <v>2.0000000000000001E-4</v>
      </c>
      <c r="E55" s="35">
        <f t="shared" si="10"/>
        <v>434.00049709599841</v>
      </c>
      <c r="F55" s="31">
        <f t="shared" si="11"/>
        <v>434</v>
      </c>
      <c r="G55" s="36">
        <f t="shared" si="12"/>
        <v>2.632000032463111E-4</v>
      </c>
      <c r="H55" s="36"/>
      <c r="I55" s="36"/>
      <c r="K55" s="36">
        <f>G55</f>
        <v>2.632000032463111E-4</v>
      </c>
      <c r="L55" s="78"/>
      <c r="M55" s="36"/>
      <c r="N55" s="36">
        <f t="shared" ca="1" si="9"/>
        <v>5.0490714477968842E-3</v>
      </c>
      <c r="O55" s="76">
        <f t="shared" si="13"/>
        <v>2.46366407387732E-3</v>
      </c>
      <c r="P55" s="37">
        <f t="shared" si="14"/>
        <v>38070.4686</v>
      </c>
      <c r="R55" s="78">
        <f t="shared" si="15"/>
        <v>4.8420421261379894E-6</v>
      </c>
      <c r="S55" s="79">
        <v>1</v>
      </c>
      <c r="T55" s="72">
        <f t="shared" si="16"/>
        <v>4.8420421261379894E-6</v>
      </c>
      <c r="AD55" s="43"/>
    </row>
    <row r="56" spans="1:30" s="31" customFormat="1" ht="12.75" customHeight="1">
      <c r="A56" s="42" t="s">
        <v>49</v>
      </c>
      <c r="B56" s="92"/>
      <c r="C56" s="44">
        <v>53932.420400000003</v>
      </c>
      <c r="D56" s="44">
        <v>8.9999999999999998E-4</v>
      </c>
      <c r="E56" s="35">
        <f t="shared" si="10"/>
        <v>2026.9963541257564</v>
      </c>
      <c r="F56" s="31">
        <f t="shared" si="11"/>
        <v>2027</v>
      </c>
      <c r="G56" s="36">
        <f t="shared" si="12"/>
        <v>-1.9303999943076633E-3</v>
      </c>
      <c r="H56" s="36"/>
      <c r="I56" s="36"/>
      <c r="J56" s="36">
        <f t="shared" ref="J56:J65" si="17">G56</f>
        <v>-1.9303999943076633E-3</v>
      </c>
      <c r="K56" s="36"/>
      <c r="L56" s="78"/>
      <c r="M56" s="36"/>
      <c r="N56" s="36">
        <f t="shared" ca="1" si="9"/>
        <v>2.0411361379547789E-3</v>
      </c>
      <c r="O56" s="76">
        <f t="shared" si="13"/>
        <v>1.1960789206871914E-3</v>
      </c>
      <c r="P56" s="37">
        <f t="shared" si="14"/>
        <v>38913.920400000003</v>
      </c>
      <c r="R56" s="78">
        <f t="shared" si="15"/>
        <v>9.7748704059074022E-6</v>
      </c>
      <c r="S56" s="79">
        <v>1</v>
      </c>
      <c r="T56" s="72">
        <f t="shared" si="16"/>
        <v>9.7748704059074022E-6</v>
      </c>
      <c r="AD56" s="43"/>
    </row>
    <row r="57" spans="1:30" s="31" customFormat="1" ht="12.75" customHeight="1">
      <c r="A57" s="42" t="s">
        <v>50</v>
      </c>
      <c r="B57" s="92"/>
      <c r="C57" s="47">
        <v>53941.421399999999</v>
      </c>
      <c r="D57" s="47">
        <v>1.9E-3</v>
      </c>
      <c r="E57" s="35">
        <f t="shared" si="10"/>
        <v>2043.9962060546031</v>
      </c>
      <c r="F57" s="31">
        <f t="shared" si="11"/>
        <v>2044</v>
      </c>
      <c r="G57" s="36">
        <f t="shared" si="12"/>
        <v>-2.0087999946554191E-3</v>
      </c>
      <c r="H57" s="36"/>
      <c r="I57" s="36"/>
      <c r="J57" s="36">
        <f t="shared" si="17"/>
        <v>-2.0087999946554191E-3</v>
      </c>
      <c r="K57" s="36"/>
      <c r="L57" s="78"/>
      <c r="M57" s="36"/>
      <c r="N57" s="36">
        <f t="shared" ca="1" si="9"/>
        <v>2.0090363888855284E-3</v>
      </c>
      <c r="O57" s="76">
        <f t="shared" si="13"/>
        <v>1.1781151402648982E-3</v>
      </c>
      <c r="P57" s="37">
        <f t="shared" si="14"/>
        <v>38922.921399999999</v>
      </c>
      <c r="R57" s="78">
        <f t="shared" si="15"/>
        <v>1.0156428077184185E-5</v>
      </c>
      <c r="S57" s="79">
        <v>1</v>
      </c>
      <c r="T57" s="72">
        <f t="shared" si="16"/>
        <v>1.0156428077184185E-5</v>
      </c>
      <c r="AD57" s="43"/>
    </row>
    <row r="58" spans="1:30" s="31" customFormat="1" ht="12.75" customHeight="1">
      <c r="A58" s="48" t="s">
        <v>57</v>
      </c>
      <c r="B58" s="86" t="s">
        <v>32</v>
      </c>
      <c r="C58" s="48">
        <v>54669.449699999997</v>
      </c>
      <c r="D58" s="48">
        <v>1E-4</v>
      </c>
      <c r="E58" s="35">
        <f t="shared" si="10"/>
        <v>3418.9960171883413</v>
      </c>
      <c r="F58" s="31">
        <f t="shared" si="11"/>
        <v>3419</v>
      </c>
      <c r="G58" s="36">
        <f t="shared" si="12"/>
        <v>-2.1087999994051643E-3</v>
      </c>
      <c r="H58" s="36"/>
      <c r="I58" s="36"/>
      <c r="J58" s="36">
        <f t="shared" si="17"/>
        <v>-2.1087999994051643E-3</v>
      </c>
      <c r="K58" s="36"/>
      <c r="L58" s="78"/>
      <c r="M58" s="36"/>
      <c r="N58" s="36">
        <f t="shared" ca="1" si="9"/>
        <v>-5.8726684465677803E-4</v>
      </c>
      <c r="O58" s="76">
        <f t="shared" si="13"/>
        <v>-5.8508515404483608E-4</v>
      </c>
      <c r="P58" s="37">
        <f t="shared" si="14"/>
        <v>39650.949699999997</v>
      </c>
      <c r="R58" s="78">
        <f t="shared" si="15"/>
        <v>2.3217069299714487E-6</v>
      </c>
      <c r="S58" s="79">
        <v>1</v>
      </c>
      <c r="T58" s="72">
        <f t="shared" si="16"/>
        <v>2.3217069299714487E-6</v>
      </c>
    </row>
    <row r="59" spans="1:30" s="31" customFormat="1" ht="12.75" customHeight="1">
      <c r="A59" s="47" t="s">
        <v>57</v>
      </c>
      <c r="B59" s="89" t="s">
        <v>32</v>
      </c>
      <c r="C59" s="47">
        <v>54669.449699999997</v>
      </c>
      <c r="D59" s="47">
        <v>1E-4</v>
      </c>
      <c r="E59" s="35">
        <f t="shared" si="10"/>
        <v>3418.9960171883413</v>
      </c>
      <c r="F59" s="31">
        <f t="shared" si="11"/>
        <v>3419</v>
      </c>
      <c r="G59" s="36">
        <f t="shared" si="12"/>
        <v>-2.1087999994051643E-3</v>
      </c>
      <c r="H59" s="36"/>
      <c r="I59" s="36"/>
      <c r="J59" s="36">
        <f t="shared" si="17"/>
        <v>-2.1087999994051643E-3</v>
      </c>
      <c r="K59" s="36"/>
      <c r="L59" s="78"/>
      <c r="M59" s="36"/>
      <c r="N59" s="36">
        <f t="shared" ca="1" si="9"/>
        <v>-5.8726684465677803E-4</v>
      </c>
      <c r="O59" s="76">
        <f t="shared" si="13"/>
        <v>-5.8508515404483608E-4</v>
      </c>
      <c r="P59" s="37">
        <f t="shared" si="14"/>
        <v>39650.949699999997</v>
      </c>
      <c r="R59" s="78">
        <f t="shared" si="15"/>
        <v>2.3217069299714487E-6</v>
      </c>
      <c r="S59" s="79">
        <v>1</v>
      </c>
      <c r="T59" s="72">
        <f t="shared" si="16"/>
        <v>2.3217069299714487E-6</v>
      </c>
      <c r="AD59" s="43"/>
    </row>
    <row r="60" spans="1:30" s="31" customFormat="1" ht="12.75" customHeight="1">
      <c r="A60" s="48" t="s">
        <v>57</v>
      </c>
      <c r="B60" s="86" t="s">
        <v>34</v>
      </c>
      <c r="C60" s="48">
        <v>54683.481800000001</v>
      </c>
      <c r="D60" s="48">
        <v>2.0000000000000001E-4</v>
      </c>
      <c r="E60" s="35">
        <f t="shared" si="10"/>
        <v>3445.4979194493044</v>
      </c>
      <c r="F60" s="31">
        <f t="shared" si="11"/>
        <v>3445.5</v>
      </c>
      <c r="G60" s="36">
        <f t="shared" si="12"/>
        <v>-1.1015999989467673E-3</v>
      </c>
      <c r="H60" s="36"/>
      <c r="I60" s="36"/>
      <c r="J60" s="36">
        <f t="shared" si="17"/>
        <v>-1.1015999989467673E-3</v>
      </c>
      <c r="K60" s="36"/>
      <c r="L60" s="78"/>
      <c r="M60" s="36"/>
      <c r="N60" s="36">
        <f t="shared" ca="1" si="9"/>
        <v>-6.3730468879413891E-4</v>
      </c>
      <c r="O60" s="76">
        <f t="shared" si="13"/>
        <v>-6.2508695434954293E-4</v>
      </c>
      <c r="P60" s="37">
        <f t="shared" si="14"/>
        <v>39664.981800000001</v>
      </c>
      <c r="R60" s="78">
        <f t="shared" si="15"/>
        <v>2.2706468167131634E-7</v>
      </c>
      <c r="S60" s="79">
        <v>1</v>
      </c>
      <c r="T60" s="72">
        <f t="shared" si="16"/>
        <v>2.2706468167131634E-7</v>
      </c>
    </row>
    <row r="61" spans="1:30" s="31" customFormat="1" ht="12.75" customHeight="1">
      <c r="A61" s="48" t="s">
        <v>57</v>
      </c>
      <c r="B61" s="86" t="s">
        <v>34</v>
      </c>
      <c r="C61" s="48">
        <v>54701.4879</v>
      </c>
      <c r="D61" s="48">
        <v>2.9999999999999997E-4</v>
      </c>
      <c r="E61" s="35">
        <f t="shared" si="10"/>
        <v>3479.5053668236078</v>
      </c>
      <c r="F61" s="31">
        <f t="shared" si="11"/>
        <v>3479.5</v>
      </c>
      <c r="G61" s="36">
        <f t="shared" si="12"/>
        <v>2.8416000059223734E-3</v>
      </c>
      <c r="H61" s="36"/>
      <c r="I61" s="36"/>
      <c r="J61" s="36">
        <f t="shared" si="17"/>
        <v>2.8416000059223734E-3</v>
      </c>
      <c r="K61" s="36"/>
      <c r="L61" s="78"/>
      <c r="M61" s="36"/>
      <c r="N61" s="36">
        <f t="shared" ca="1" si="9"/>
        <v>-7.0150418693263987E-4</v>
      </c>
      <c r="O61" s="76">
        <f t="shared" si="13"/>
        <v>-6.767434457658492E-4</v>
      </c>
      <c r="P61" s="37">
        <f t="shared" si="14"/>
        <v>39682.9879</v>
      </c>
      <c r="R61" s="78">
        <f t="shared" si="15"/>
        <v>1.2378740644037397E-5</v>
      </c>
      <c r="S61" s="79">
        <v>1</v>
      </c>
      <c r="T61" s="72">
        <f t="shared" si="16"/>
        <v>1.2378740644037397E-5</v>
      </c>
    </row>
    <row r="62" spans="1:30" s="31" customFormat="1" ht="12.75" customHeight="1">
      <c r="A62" s="47" t="s">
        <v>63</v>
      </c>
      <c r="B62" s="89" t="s">
        <v>32</v>
      </c>
      <c r="C62" s="47">
        <v>54928.362099999998</v>
      </c>
      <c r="D62" s="47">
        <v>1.5E-3</v>
      </c>
      <c r="E62" s="35">
        <f t="shared" si="10"/>
        <v>3907.99417989738</v>
      </c>
      <c r="F62" s="31">
        <f t="shared" si="11"/>
        <v>3908</v>
      </c>
      <c r="G62" s="36">
        <f t="shared" si="12"/>
        <v>-3.0815999998594634E-3</v>
      </c>
      <c r="H62" s="36"/>
      <c r="I62" s="36"/>
      <c r="J62" s="36">
        <f t="shared" si="17"/>
        <v>-3.0815999998594634E-3</v>
      </c>
      <c r="K62" s="36"/>
      <c r="L62" s="78"/>
      <c r="M62" s="36"/>
      <c r="N62" s="36">
        <f t="shared" ca="1" si="9"/>
        <v>-1.5106066855310966E-3</v>
      </c>
      <c r="O62" s="76">
        <f t="shared" si="13"/>
        <v>-1.3598911134153071E-3</v>
      </c>
      <c r="P62" s="37">
        <f t="shared" si="14"/>
        <v>39909.862099999998</v>
      </c>
      <c r="R62" s="78">
        <f t="shared" si="15"/>
        <v>2.9642814896607766E-6</v>
      </c>
      <c r="S62" s="79">
        <v>1</v>
      </c>
      <c r="T62" s="72">
        <f t="shared" si="16"/>
        <v>2.9642814896607766E-6</v>
      </c>
    </row>
    <row r="63" spans="1:30" s="31" customFormat="1" ht="12.75" customHeight="1">
      <c r="A63" s="47" t="s">
        <v>63</v>
      </c>
      <c r="B63" s="89" t="s">
        <v>32</v>
      </c>
      <c r="C63" s="47">
        <v>54932.598100000003</v>
      </c>
      <c r="D63" s="47">
        <v>2.0000000000000001E-4</v>
      </c>
      <c r="E63" s="35">
        <f t="shared" si="10"/>
        <v>3915.9945546080453</v>
      </c>
      <c r="F63" s="31">
        <f t="shared" si="11"/>
        <v>3916</v>
      </c>
      <c r="G63" s="36">
        <f t="shared" si="12"/>
        <v>-2.8831999952672049E-3</v>
      </c>
      <c r="H63" s="36"/>
      <c r="I63" s="36"/>
      <c r="J63" s="36">
        <f t="shared" si="17"/>
        <v>-2.8831999952672049E-3</v>
      </c>
      <c r="K63" s="36"/>
      <c r="L63" s="78"/>
      <c r="M63" s="36"/>
      <c r="N63" s="36">
        <f t="shared" ca="1" si="9"/>
        <v>-1.5257124497989787E-3</v>
      </c>
      <c r="O63" s="76">
        <f t="shared" si="13"/>
        <v>-1.3732113603410763E-3</v>
      </c>
      <c r="P63" s="37">
        <f t="shared" si="14"/>
        <v>39914.098100000003</v>
      </c>
      <c r="R63" s="78">
        <f t="shared" si="15"/>
        <v>2.2800656776060736E-6</v>
      </c>
      <c r="S63" s="79">
        <v>1</v>
      </c>
      <c r="T63" s="72">
        <f t="shared" si="16"/>
        <v>2.2800656776060736E-6</v>
      </c>
    </row>
    <row r="64" spans="1:30" s="31" customFormat="1" ht="12.75" customHeight="1">
      <c r="A64" s="47" t="s">
        <v>63</v>
      </c>
      <c r="B64" s="89" t="s">
        <v>32</v>
      </c>
      <c r="C64" s="47">
        <v>54933.394500000002</v>
      </c>
      <c r="D64" s="47">
        <v>1E-3</v>
      </c>
      <c r="E64" s="35">
        <f t="shared" si="10"/>
        <v>3917.4986854908502</v>
      </c>
      <c r="F64" s="31">
        <f t="shared" si="11"/>
        <v>3917.5</v>
      </c>
      <c r="G64" s="36">
        <f t="shared" si="12"/>
        <v>-6.9599999551428482E-4</v>
      </c>
      <c r="H64" s="36"/>
      <c r="I64" s="36"/>
      <c r="J64" s="36">
        <f t="shared" si="17"/>
        <v>-6.9599999551428482E-4</v>
      </c>
      <c r="K64" s="36"/>
      <c r="L64" s="78"/>
      <c r="M64" s="36"/>
      <c r="N64" s="36">
        <f t="shared" ca="1" si="9"/>
        <v>-1.5285447805992065E-3</v>
      </c>
      <c r="O64" s="76">
        <f t="shared" si="13"/>
        <v>-1.3757112164758079E-3</v>
      </c>
      <c r="P64" s="37">
        <f t="shared" si="14"/>
        <v>39914.894500000002</v>
      </c>
      <c r="R64" s="78">
        <f t="shared" si="15"/>
        <v>4.620073439010045E-7</v>
      </c>
      <c r="S64" s="79">
        <v>1</v>
      </c>
      <c r="T64" s="72">
        <f t="shared" si="16"/>
        <v>4.620073439010045E-7</v>
      </c>
    </row>
    <row r="65" spans="1:20" s="31" customFormat="1" ht="12.75" customHeight="1">
      <c r="A65" s="47" t="s">
        <v>63</v>
      </c>
      <c r="B65" s="89" t="s">
        <v>32</v>
      </c>
      <c r="C65" s="47">
        <v>54971.522400000002</v>
      </c>
      <c r="D65" s="47">
        <v>1.8E-3</v>
      </c>
      <c r="E65" s="35">
        <f t="shared" si="10"/>
        <v>3989.5094236708433</v>
      </c>
      <c r="F65" s="31">
        <f t="shared" si="11"/>
        <v>3989.5</v>
      </c>
      <c r="G65" s="36">
        <f t="shared" si="12"/>
        <v>4.9896000055014156E-3</v>
      </c>
      <c r="H65" s="36"/>
      <c r="I65" s="36"/>
      <c r="J65" s="36">
        <f t="shared" si="17"/>
        <v>4.9896000055014156E-3</v>
      </c>
      <c r="K65" s="36"/>
      <c r="L65" s="78"/>
      <c r="M65" s="36"/>
      <c r="N65" s="36">
        <f t="shared" ca="1" si="9"/>
        <v>-1.66449665901015E-3</v>
      </c>
      <c r="O65" s="76">
        <f t="shared" si="13"/>
        <v>-1.4965621111468251E-3</v>
      </c>
      <c r="P65" s="37">
        <f t="shared" si="14"/>
        <v>39953.022400000002</v>
      </c>
      <c r="R65" s="78">
        <f t="shared" si="15"/>
        <v>4.2070299003442789E-5</v>
      </c>
      <c r="S65" s="79">
        <v>1</v>
      </c>
      <c r="T65" s="72">
        <f t="shared" si="16"/>
        <v>4.2070299003442789E-5</v>
      </c>
    </row>
    <row r="66" spans="1:20" s="31" customFormat="1" ht="12.75" customHeight="1">
      <c r="A66" s="47" t="s">
        <v>59</v>
      </c>
      <c r="B66" s="89" t="s">
        <v>32</v>
      </c>
      <c r="C66" s="47">
        <v>55321.762900000002</v>
      </c>
      <c r="D66" s="47">
        <v>5.0000000000000001E-4</v>
      </c>
      <c r="E66" s="35">
        <f t="shared" si="10"/>
        <v>4650.9955518218876</v>
      </c>
      <c r="F66" s="31">
        <f t="shared" si="11"/>
        <v>4651</v>
      </c>
      <c r="G66" s="36">
        <f t="shared" si="12"/>
        <v>-2.3551999984192662E-3</v>
      </c>
      <c r="H66" s="36"/>
      <c r="I66" s="36"/>
      <c r="K66" s="36">
        <f>G66</f>
        <v>-2.3551999984192662E-3</v>
      </c>
      <c r="L66" s="78"/>
      <c r="M66" s="36"/>
      <c r="N66" s="36">
        <f t="shared" ca="1" si="9"/>
        <v>-2.9135545419106852E-3</v>
      </c>
      <c r="O66" s="76">
        <f t="shared" si="13"/>
        <v>-2.6855292621317849E-3</v>
      </c>
      <c r="P66" s="37">
        <f t="shared" si="14"/>
        <v>40303.262900000002</v>
      </c>
      <c r="R66" s="78">
        <f t="shared" si="15"/>
        <v>1.0911742246485473E-7</v>
      </c>
      <c r="S66" s="79">
        <v>1</v>
      </c>
      <c r="T66" s="72">
        <f t="shared" si="16"/>
        <v>1.0911742246485473E-7</v>
      </c>
    </row>
    <row r="67" spans="1:20" s="31" customFormat="1" ht="12.75" customHeight="1">
      <c r="A67" s="47" t="s">
        <v>64</v>
      </c>
      <c r="B67" s="89" t="s">
        <v>32</v>
      </c>
      <c r="C67" s="47">
        <v>55045.375999999997</v>
      </c>
      <c r="D67" s="47">
        <v>4.0000000000000002E-4</v>
      </c>
      <c r="E67" s="35">
        <f t="shared" si="10"/>
        <v>4128.9939547687964</v>
      </c>
      <c r="F67" s="31">
        <f t="shared" si="11"/>
        <v>4129</v>
      </c>
      <c r="G67" s="36">
        <f t="shared" si="12"/>
        <v>-3.2007999980123714E-3</v>
      </c>
      <c r="H67" s="36"/>
      <c r="I67" s="36"/>
      <c r="J67" s="36">
        <f>G67</f>
        <v>-3.2007999980123714E-3</v>
      </c>
      <c r="K67" s="36"/>
      <c r="L67" s="78"/>
      <c r="M67" s="36"/>
      <c r="N67" s="36">
        <f t="shared" ca="1" si="9"/>
        <v>-1.9279034234313507E-3</v>
      </c>
      <c r="O67" s="76">
        <f t="shared" si="13"/>
        <v>-1.7354931745352405E-3</v>
      </c>
      <c r="P67" s="37">
        <f t="shared" si="14"/>
        <v>40026.875999999997</v>
      </c>
      <c r="R67" s="78">
        <f t="shared" si="15"/>
        <v>2.1471240869286396E-6</v>
      </c>
      <c r="S67" s="79">
        <v>1</v>
      </c>
      <c r="T67" s="72">
        <f t="shared" si="16"/>
        <v>2.1471240869286396E-6</v>
      </c>
    </row>
    <row r="68" spans="1:20" s="31" customFormat="1" ht="12.75" customHeight="1">
      <c r="A68" s="47" t="s">
        <v>64</v>
      </c>
      <c r="B68" s="89" t="s">
        <v>32</v>
      </c>
      <c r="C68" s="47">
        <v>55396.418400000002</v>
      </c>
      <c r="D68" s="47">
        <v>5.9999999999999995E-4</v>
      </c>
      <c r="E68" s="35">
        <f t="shared" si="10"/>
        <v>4791.994601446876</v>
      </c>
      <c r="F68" s="31">
        <f t="shared" si="11"/>
        <v>4792</v>
      </c>
      <c r="G68" s="36">
        <f t="shared" si="12"/>
        <v>-2.8583999956026673E-3</v>
      </c>
      <c r="H68" s="36"/>
      <c r="I68" s="36"/>
      <c r="J68" s="36">
        <f>G68</f>
        <v>-2.8583999956026673E-3</v>
      </c>
      <c r="K68" s="36"/>
      <c r="L68" s="78"/>
      <c r="M68" s="36"/>
      <c r="N68" s="36">
        <f t="shared" ca="1" si="9"/>
        <v>-3.1797936371321146E-3</v>
      </c>
      <c r="O68" s="76">
        <f t="shared" si="13"/>
        <v>-2.9573012167581486E-3</v>
      </c>
      <c r="P68" s="37">
        <f t="shared" si="14"/>
        <v>40377.918400000002</v>
      </c>
      <c r="R68" s="78">
        <f t="shared" si="15"/>
        <v>9.7814515460454175E-9</v>
      </c>
      <c r="S68" s="79">
        <v>1</v>
      </c>
      <c r="T68" s="72">
        <f t="shared" si="16"/>
        <v>9.7814515460454175E-9</v>
      </c>
    </row>
    <row r="69" spans="1:20" s="31" customFormat="1" ht="12.75" customHeight="1">
      <c r="A69" s="47" t="s">
        <v>65</v>
      </c>
      <c r="B69" s="89" t="s">
        <v>32</v>
      </c>
      <c r="C69" s="47">
        <v>55725.747600000002</v>
      </c>
      <c r="D69" s="47">
        <v>2.9999999999999997E-4</v>
      </c>
      <c r="E69" s="35">
        <f t="shared" si="10"/>
        <v>5413.9863396812643</v>
      </c>
      <c r="F69" s="31">
        <f t="shared" si="11"/>
        <v>5414</v>
      </c>
      <c r="G69" s="36">
        <f t="shared" si="12"/>
        <v>-7.2327999951085076E-3</v>
      </c>
      <c r="H69" s="36"/>
      <c r="I69" s="36"/>
      <c r="K69" s="36">
        <f>G69</f>
        <v>-7.2327999951085076E-3</v>
      </c>
      <c r="L69" s="78"/>
      <c r="M69" s="36"/>
      <c r="N69" s="36">
        <f t="shared" ca="1" si="9"/>
        <v>-4.3542668089599796E-3</v>
      </c>
      <c r="O69" s="76">
        <f t="shared" si="13"/>
        <v>-4.2331091857010748E-3</v>
      </c>
      <c r="P69" s="37">
        <f t="shared" si="14"/>
        <v>40707.247600000002</v>
      </c>
      <c r="R69" s="78">
        <f t="shared" si="15"/>
        <v>8.9981449520434196E-6</v>
      </c>
      <c r="S69" s="79">
        <v>1</v>
      </c>
      <c r="T69" s="72">
        <f t="shared" si="16"/>
        <v>8.9981449520434196E-6</v>
      </c>
    </row>
    <row r="70" spans="1:20" s="31" customFormat="1" ht="12.75" customHeight="1">
      <c r="A70" s="47" t="s">
        <v>66</v>
      </c>
      <c r="B70" s="89" t="s">
        <v>32</v>
      </c>
      <c r="C70" s="47">
        <v>55662.479800000001</v>
      </c>
      <c r="D70" s="47">
        <v>1.1900000000000001E-2</v>
      </c>
      <c r="E70" s="35">
        <f t="shared" si="10"/>
        <v>5294.4948129770837</v>
      </c>
      <c r="F70" s="31">
        <f t="shared" si="11"/>
        <v>5294.5</v>
      </c>
      <c r="G70" s="36">
        <f t="shared" si="12"/>
        <v>-2.7463999940664507E-3</v>
      </c>
      <c r="H70" s="36"/>
      <c r="I70" s="36"/>
      <c r="J70" s="36">
        <f>G70</f>
        <v>-2.7463999940664507E-3</v>
      </c>
      <c r="K70" s="36"/>
      <c r="L70" s="78"/>
      <c r="M70" s="36"/>
      <c r="N70" s="36">
        <f t="shared" ca="1" si="9"/>
        <v>-4.1286244552084846E-3</v>
      </c>
      <c r="O70" s="76">
        <f t="shared" si="13"/>
        <v>-3.9782646411942041E-3</v>
      </c>
      <c r="P70" s="37">
        <f t="shared" si="14"/>
        <v>40643.979800000001</v>
      </c>
      <c r="R70" s="78">
        <f t="shared" si="15"/>
        <v>1.5174905088431842E-6</v>
      </c>
      <c r="S70" s="79">
        <v>1</v>
      </c>
      <c r="T70" s="72">
        <f t="shared" si="16"/>
        <v>1.5174905088431842E-6</v>
      </c>
    </row>
    <row r="71" spans="1:20" s="31" customFormat="1" ht="12.75" customHeight="1">
      <c r="A71" s="51" t="s">
        <v>69</v>
      </c>
      <c r="B71" s="89"/>
      <c r="C71" s="52">
        <v>56398.974999999999</v>
      </c>
      <c r="D71" s="52">
        <v>2E-3</v>
      </c>
      <c r="E71" s="35">
        <f t="shared" si="10"/>
        <v>6685.4857413529498</v>
      </c>
      <c r="F71" s="31">
        <f t="shared" si="11"/>
        <v>6685.5</v>
      </c>
      <c r="G71" s="36">
        <f t="shared" si="12"/>
        <v>-7.5495999990380369E-3</v>
      </c>
      <c r="H71" s="36"/>
      <c r="I71" s="36"/>
      <c r="J71" s="36">
        <f>G71</f>
        <v>-7.5495999990380369E-3</v>
      </c>
      <c r="K71" s="36"/>
      <c r="L71" s="78"/>
      <c r="M71" s="36"/>
      <c r="N71" s="36">
        <f t="shared" ca="1" si="9"/>
        <v>-6.7551392172865554E-3</v>
      </c>
      <c r="O71" s="76">
        <f t="shared" si="13"/>
        <v>-7.2313859819767637E-3</v>
      </c>
      <c r="P71" s="37">
        <f t="shared" si="14"/>
        <v>41380.474999999999</v>
      </c>
      <c r="R71" s="78">
        <f t="shared" si="15"/>
        <v>1.0126016065427229E-7</v>
      </c>
      <c r="S71" s="79">
        <v>1</v>
      </c>
      <c r="T71" s="72">
        <f t="shared" si="16"/>
        <v>1.0126016065427229E-7</v>
      </c>
    </row>
    <row r="72" spans="1:20" s="31" customFormat="1" ht="12.75" customHeight="1">
      <c r="A72" s="51" t="s">
        <v>69</v>
      </c>
      <c r="B72" s="89"/>
      <c r="C72" s="52">
        <v>56418.8298</v>
      </c>
      <c r="D72" s="52">
        <v>2.0000000000000001E-4</v>
      </c>
      <c r="E72" s="35">
        <f t="shared" si="10"/>
        <v>6722.9847592484075</v>
      </c>
      <c r="F72" s="31">
        <f t="shared" si="11"/>
        <v>6723</v>
      </c>
      <c r="G72" s="36">
        <f t="shared" si="12"/>
        <v>-8.0696000004536472E-3</v>
      </c>
      <c r="H72" s="36"/>
      <c r="I72" s="36"/>
      <c r="K72" s="36">
        <f>G72</f>
        <v>-8.0696000004536472E-3</v>
      </c>
      <c r="L72" s="78"/>
      <c r="M72" s="36"/>
      <c r="N72" s="36">
        <f t="shared" ca="1" si="9"/>
        <v>-6.8259474872922558E-3</v>
      </c>
      <c r="O72" s="76">
        <f t="shared" si="13"/>
        <v>-7.3277701130713656E-3</v>
      </c>
      <c r="P72" s="37">
        <f t="shared" si="14"/>
        <v>41400.3298</v>
      </c>
      <c r="R72" s="78">
        <f t="shared" si="15"/>
        <v>5.5031158181360863E-7</v>
      </c>
      <c r="S72" s="79">
        <v>1</v>
      </c>
      <c r="T72" s="72">
        <f t="shared" si="16"/>
        <v>5.5031158181360863E-7</v>
      </c>
    </row>
    <row r="73" spans="1:20" s="31" customFormat="1" ht="12.75" customHeight="1">
      <c r="A73" s="51" t="s">
        <v>69</v>
      </c>
      <c r="B73" s="89"/>
      <c r="C73" s="52">
        <v>56422.803844052978</v>
      </c>
      <c r="D73" s="52">
        <v>5.9999999999999995E-4</v>
      </c>
      <c r="E73" s="35">
        <f t="shared" si="10"/>
        <v>6730.4903875629698</v>
      </c>
      <c r="F73" s="31">
        <f t="shared" si="11"/>
        <v>6730.5</v>
      </c>
      <c r="G73" s="36">
        <f t="shared" si="12"/>
        <v>-5.0895470194518566E-3</v>
      </c>
      <c r="H73" s="36"/>
      <c r="I73" s="36"/>
      <c r="K73" s="36">
        <f>G73</f>
        <v>-5.0895470194518566E-3</v>
      </c>
      <c r="L73" s="78"/>
      <c r="M73" s="36"/>
      <c r="N73" s="36">
        <f t="shared" ca="1" si="9"/>
        <v>-6.8401091412933959E-3</v>
      </c>
      <c r="O73" s="76">
        <f t="shared" si="13"/>
        <v>-7.3471016459359419E-3</v>
      </c>
      <c r="P73" s="37">
        <f t="shared" si="14"/>
        <v>41404.303844052978</v>
      </c>
      <c r="R73" s="78">
        <f t="shared" si="15"/>
        <v>5.0965528915596973E-6</v>
      </c>
      <c r="S73" s="79">
        <v>1</v>
      </c>
      <c r="T73" s="72">
        <f t="shared" si="16"/>
        <v>5.0965528915596973E-6</v>
      </c>
    </row>
    <row r="74" spans="1:20" s="31" customFormat="1" ht="12.75" customHeight="1">
      <c r="A74" s="62" t="s">
        <v>70</v>
      </c>
      <c r="B74" s="63" t="s">
        <v>32</v>
      </c>
      <c r="C74" s="62">
        <v>56750.5524</v>
      </c>
      <c r="D74" s="62">
        <v>2.5999999999999999E-3</v>
      </c>
      <c r="E74" s="35">
        <f t="shared" si="10"/>
        <v>7349.4968225140728</v>
      </c>
      <c r="F74" s="31">
        <f t="shared" si="11"/>
        <v>7349.5</v>
      </c>
      <c r="G74" s="36">
        <f t="shared" si="12"/>
        <v>-1.6823999976622872E-3</v>
      </c>
      <c r="H74" s="36"/>
      <c r="I74" s="36"/>
      <c r="J74" s="36">
        <f>G74</f>
        <v>-1.6823999976622872E-3</v>
      </c>
      <c r="K74" s="36"/>
      <c r="L74" s="78"/>
      <c r="M74" s="36"/>
      <c r="N74" s="36">
        <f t="shared" ca="1" si="9"/>
        <v>-8.0089176515208051E-3</v>
      </c>
      <c r="O74" s="76">
        <f t="shared" si="13"/>
        <v>-9.0054580210522928E-3</v>
      </c>
      <c r="P74" s="37">
        <f t="shared" si="14"/>
        <v>41732.0524</v>
      </c>
      <c r="R74" s="78">
        <f t="shared" si="15"/>
        <v>5.3627178813936734E-5</v>
      </c>
      <c r="S74" s="79">
        <v>1</v>
      </c>
      <c r="T74" s="72">
        <f t="shared" si="16"/>
        <v>5.3627178813936734E-5</v>
      </c>
    </row>
    <row r="75" spans="1:20" s="31" customFormat="1" ht="12.75" customHeight="1">
      <c r="A75" s="62" t="s">
        <v>70</v>
      </c>
      <c r="B75" s="63" t="s">
        <v>32</v>
      </c>
      <c r="C75" s="62">
        <v>56799.520299999996</v>
      </c>
      <c r="D75" s="62">
        <v>2.3999999999999998E-3</v>
      </c>
      <c r="E75" s="35">
        <f t="shared" si="10"/>
        <v>7441.9806631169868</v>
      </c>
      <c r="F75" s="31">
        <f t="shared" si="11"/>
        <v>7442</v>
      </c>
      <c r="G75" s="36">
        <f t="shared" si="12"/>
        <v>-1.0238399998343084E-2</v>
      </c>
      <c r="H75" s="36"/>
      <c r="I75" s="36"/>
      <c r="J75" s="36">
        <f>G75</f>
        <v>-1.0238399998343084E-2</v>
      </c>
      <c r="K75" s="36"/>
      <c r="L75" s="78"/>
      <c r="M75" s="36"/>
      <c r="N75" s="36">
        <f t="shared" ca="1" si="9"/>
        <v>-8.1835780508681955E-3</v>
      </c>
      <c r="O75" s="76">
        <f t="shared" si="13"/>
        <v>-9.2639417945293845E-3</v>
      </c>
      <c r="P75" s="37">
        <f t="shared" si="14"/>
        <v>41781.020299999996</v>
      </c>
      <c r="R75" s="78">
        <f t="shared" si="15"/>
        <v>9.4956879097982151E-7</v>
      </c>
      <c r="S75" s="79">
        <v>1</v>
      </c>
      <c r="T75" s="72">
        <f t="shared" si="16"/>
        <v>9.4956879097982151E-7</v>
      </c>
    </row>
    <row r="76" spans="1:20" s="31" customFormat="1" ht="12.75" customHeight="1">
      <c r="A76" s="62" t="s">
        <v>70</v>
      </c>
      <c r="B76" s="63" t="s">
        <v>32</v>
      </c>
      <c r="C76" s="62">
        <v>56808.519899999999</v>
      </c>
      <c r="D76" s="62">
        <v>2.8E-3</v>
      </c>
      <c r="E76" s="35">
        <f t="shared" si="10"/>
        <v>7458.9778709182265</v>
      </c>
      <c r="F76" s="31">
        <f t="shared" si="11"/>
        <v>7459</v>
      </c>
      <c r="G76" s="36">
        <f t="shared" si="12"/>
        <v>-1.1716799999703653E-2</v>
      </c>
      <c r="H76" s="36"/>
      <c r="I76" s="36"/>
      <c r="J76" s="36">
        <f>G76</f>
        <v>-1.1716799999703653E-2</v>
      </c>
      <c r="K76" s="36"/>
      <c r="L76" s="78"/>
      <c r="M76" s="36"/>
      <c r="N76" s="36">
        <f t="shared" ca="1" si="9"/>
        <v>-8.2156777999374455E-3</v>
      </c>
      <c r="O76" s="76">
        <f t="shared" si="13"/>
        <v>-9.3117486580090933E-3</v>
      </c>
      <c r="P76" s="37">
        <f t="shared" si="14"/>
        <v>41790.019899999999</v>
      </c>
      <c r="R76" s="78">
        <f t="shared" si="15"/>
        <v>5.7842719561868023E-6</v>
      </c>
      <c r="S76" s="79">
        <v>1</v>
      </c>
      <c r="T76" s="72">
        <f t="shared" si="16"/>
        <v>5.7842719561868023E-6</v>
      </c>
    </row>
    <row r="77" spans="1:20" s="31" customFormat="1" ht="12.75" customHeight="1">
      <c r="A77" s="48" t="s">
        <v>58</v>
      </c>
      <c r="B77" s="86" t="s">
        <v>34</v>
      </c>
      <c r="C77" s="48">
        <v>54628.421369999996</v>
      </c>
      <c r="D77" s="48">
        <v>2.9999999999999997E-4</v>
      </c>
      <c r="E77" s="35">
        <f t="shared" si="10"/>
        <v>3341.5073453865248</v>
      </c>
      <c r="F77" s="31">
        <f t="shared" si="11"/>
        <v>3341.5</v>
      </c>
      <c r="G77" s="36">
        <f t="shared" si="12"/>
        <v>3.8892000011401251E-3</v>
      </c>
      <c r="H77" s="36"/>
      <c r="I77" s="36"/>
      <c r="K77" s="36">
        <f>G77</f>
        <v>3.8892000011401251E-3</v>
      </c>
      <c r="L77" s="78"/>
      <c r="M77" s="36"/>
      <c r="N77" s="36">
        <f t="shared" ca="1" si="9"/>
        <v>-4.4092975331166614E-4</v>
      </c>
      <c r="O77" s="76">
        <f t="shared" si="13"/>
        <v>-4.6940523267246419E-4</v>
      </c>
      <c r="P77" s="37">
        <f t="shared" si="14"/>
        <v>39609.921369999996</v>
      </c>
      <c r="R77" s="78">
        <f t="shared" si="15"/>
        <v>1.8997439584218494E-5</v>
      </c>
      <c r="S77" s="79">
        <v>1</v>
      </c>
      <c r="T77" s="72">
        <f t="shared" si="16"/>
        <v>1.8997439584218494E-5</v>
      </c>
    </row>
    <row r="78" spans="1:20" s="31" customFormat="1" ht="12.75" customHeight="1">
      <c r="A78" s="47" t="s">
        <v>67</v>
      </c>
      <c r="B78" s="89" t="s">
        <v>32</v>
      </c>
      <c r="C78" s="47">
        <v>55695.567000000003</v>
      </c>
      <c r="D78" s="47">
        <v>1.2E-2</v>
      </c>
      <c r="E78" s="35">
        <f t="shared" si="10"/>
        <v>5356.9853696641612</v>
      </c>
      <c r="F78" s="31">
        <f t="shared" si="11"/>
        <v>5357</v>
      </c>
      <c r="G78" s="36">
        <f t="shared" si="12"/>
        <v>-7.746399991447106E-3</v>
      </c>
      <c r="H78" s="36"/>
      <c r="I78" s="36">
        <f>G78</f>
        <v>-7.746399991447106E-3</v>
      </c>
      <c r="K78" s="36"/>
      <c r="L78" s="78"/>
      <c r="M78" s="36"/>
      <c r="N78" s="36">
        <f t="shared" ca="1" si="9"/>
        <v>-4.2466382385513163E-3</v>
      </c>
      <c r="O78" s="76">
        <f t="shared" si="13"/>
        <v>-4.1109740778193047E-3</v>
      </c>
      <c r="P78" s="37">
        <f t="shared" si="14"/>
        <v>40677.067000000003</v>
      </c>
      <c r="R78" s="78">
        <f t="shared" si="15"/>
        <v>1.3216321573476533E-5</v>
      </c>
      <c r="S78" s="79">
        <v>0.1</v>
      </c>
      <c r="T78" s="72">
        <f t="shared" si="16"/>
        <v>1.3216321573476535E-6</v>
      </c>
    </row>
    <row r="79" spans="1:20" s="31" customFormat="1" ht="12.75" customHeight="1">
      <c r="A79" s="42"/>
      <c r="B79" s="89"/>
      <c r="C79" s="59"/>
      <c r="D79" s="59"/>
      <c r="E79" s="35"/>
      <c r="G79" s="36"/>
      <c r="H79" s="36"/>
      <c r="I79" s="36"/>
      <c r="J79" s="36"/>
      <c r="K79" s="36"/>
      <c r="L79" s="78"/>
      <c r="M79" s="36"/>
      <c r="N79" s="36"/>
      <c r="O79" s="36"/>
      <c r="P79" s="37"/>
      <c r="R79" s="78"/>
      <c r="S79" s="38"/>
    </row>
    <row r="80" spans="1:20" s="31" customFormat="1" ht="12.75" customHeight="1">
      <c r="A80" s="42"/>
      <c r="B80" s="89"/>
      <c r="C80" s="59"/>
      <c r="D80" s="59"/>
      <c r="E80" s="35"/>
      <c r="G80" s="36"/>
      <c r="H80" s="36"/>
      <c r="I80" s="36"/>
      <c r="J80" s="36"/>
      <c r="K80" s="36"/>
      <c r="L80" s="78"/>
      <c r="M80" s="36"/>
      <c r="N80" s="36"/>
      <c r="O80" s="36"/>
      <c r="P80" s="37"/>
      <c r="R80" s="78"/>
      <c r="S80" s="38"/>
    </row>
    <row r="81" spans="1:19" s="31" customFormat="1" ht="12.75" customHeight="1">
      <c r="A81" s="42"/>
      <c r="B81" s="89"/>
      <c r="C81" s="59"/>
      <c r="D81" s="59"/>
      <c r="E81" s="35"/>
      <c r="G81" s="36"/>
      <c r="H81" s="36"/>
      <c r="I81" s="36"/>
      <c r="J81" s="36"/>
      <c r="K81" s="36"/>
      <c r="L81" s="78"/>
      <c r="M81" s="36"/>
      <c r="N81" s="36"/>
      <c r="O81" s="36"/>
      <c r="P81" s="37"/>
      <c r="R81" s="78"/>
      <c r="S81" s="38"/>
    </row>
    <row r="82" spans="1:19" s="31" customFormat="1" ht="12.75" customHeight="1">
      <c r="A82" s="42"/>
      <c r="B82" s="89"/>
      <c r="C82" s="59"/>
      <c r="D82" s="59"/>
      <c r="E82" s="35"/>
      <c r="G82" s="36"/>
      <c r="H82" s="36"/>
      <c r="I82" s="36"/>
      <c r="J82" s="36"/>
      <c r="K82" s="36"/>
      <c r="L82" s="78"/>
      <c r="M82" s="36"/>
      <c r="N82" s="36"/>
      <c r="O82" s="36"/>
      <c r="P82" s="37"/>
      <c r="R82" s="78"/>
      <c r="S82" s="38"/>
    </row>
    <row r="83" spans="1:19" s="31" customFormat="1" ht="12.75" customHeight="1">
      <c r="A83" s="42"/>
      <c r="B83" s="89"/>
      <c r="C83" s="59"/>
      <c r="D83" s="59"/>
      <c r="E83" s="35"/>
      <c r="G83" s="36"/>
      <c r="H83" s="36"/>
      <c r="I83" s="36"/>
      <c r="J83" s="36"/>
      <c r="K83" s="36"/>
      <c r="L83" s="78"/>
      <c r="M83" s="36"/>
      <c r="N83" s="36"/>
      <c r="O83" s="36"/>
      <c r="P83" s="37"/>
      <c r="R83" s="78"/>
      <c r="S83" s="38"/>
    </row>
    <row r="84" spans="1:19" s="31" customFormat="1" ht="12.75" customHeight="1">
      <c r="A84" s="42"/>
      <c r="B84" s="89"/>
      <c r="C84" s="59"/>
      <c r="D84" s="59"/>
      <c r="E84" s="35"/>
      <c r="G84" s="36"/>
      <c r="H84" s="36"/>
      <c r="I84" s="36"/>
      <c r="J84" s="36"/>
      <c r="K84" s="36"/>
      <c r="L84" s="78"/>
      <c r="M84" s="36"/>
      <c r="N84" s="36"/>
      <c r="O84" s="36"/>
      <c r="P84" s="37"/>
      <c r="R84" s="78"/>
      <c r="S84" s="38"/>
    </row>
    <row r="85" spans="1:19" s="31" customFormat="1" ht="12.75" customHeight="1">
      <c r="A85" s="42"/>
      <c r="B85" s="89"/>
      <c r="C85" s="59"/>
      <c r="D85" s="59"/>
      <c r="E85" s="35"/>
      <c r="G85" s="36"/>
      <c r="H85" s="36"/>
      <c r="I85" s="36"/>
      <c r="J85" s="36"/>
      <c r="K85" s="36"/>
      <c r="L85" s="78"/>
      <c r="M85" s="36"/>
      <c r="N85" s="36"/>
      <c r="O85" s="36"/>
      <c r="P85" s="37"/>
      <c r="R85" s="78"/>
      <c r="S85" s="38"/>
    </row>
    <row r="86" spans="1:19" s="31" customFormat="1" ht="12.75" customHeight="1">
      <c r="A86" s="42"/>
      <c r="B86" s="89"/>
      <c r="C86" s="59"/>
      <c r="D86" s="59"/>
      <c r="E86" s="35"/>
      <c r="G86" s="36"/>
      <c r="H86" s="36"/>
      <c r="I86" s="36"/>
      <c r="J86" s="36"/>
      <c r="K86" s="36"/>
      <c r="L86" s="78"/>
      <c r="M86" s="36"/>
      <c r="N86" s="36"/>
      <c r="O86" s="36"/>
      <c r="P86" s="37"/>
      <c r="R86" s="78"/>
      <c r="S86" s="38"/>
    </row>
    <row r="87" spans="1:19" s="31" customFormat="1" ht="12.75" customHeight="1">
      <c r="A87" s="42"/>
      <c r="B87" s="89"/>
      <c r="C87" s="59"/>
      <c r="D87" s="59"/>
      <c r="E87" s="35"/>
      <c r="G87" s="36"/>
      <c r="H87" s="36"/>
      <c r="I87" s="36"/>
      <c r="J87" s="36"/>
      <c r="K87" s="36"/>
      <c r="L87" s="78"/>
      <c r="M87" s="36"/>
      <c r="N87" s="36"/>
      <c r="O87" s="36"/>
      <c r="P87" s="37"/>
      <c r="R87" s="78"/>
      <c r="S87" s="38"/>
    </row>
    <row r="88" spans="1:19" s="31" customFormat="1" ht="12.75" customHeight="1">
      <c r="A88" s="42"/>
      <c r="B88" s="89"/>
      <c r="C88" s="59"/>
      <c r="D88" s="59"/>
      <c r="E88" s="35"/>
      <c r="G88" s="36"/>
      <c r="H88" s="36"/>
      <c r="I88" s="36"/>
      <c r="J88" s="36"/>
      <c r="K88" s="36"/>
      <c r="L88" s="78"/>
      <c r="M88" s="36"/>
      <c r="N88" s="36"/>
      <c r="O88" s="36"/>
      <c r="P88" s="37"/>
      <c r="R88" s="78"/>
      <c r="S88" s="38"/>
    </row>
    <row r="89" spans="1:19" s="31" customFormat="1" ht="12.75" customHeight="1">
      <c r="A89" s="42"/>
      <c r="B89" s="89"/>
      <c r="C89" s="59"/>
      <c r="D89" s="59"/>
      <c r="E89" s="35"/>
      <c r="G89" s="36"/>
      <c r="H89" s="36"/>
      <c r="I89" s="36"/>
      <c r="J89" s="36"/>
      <c r="K89" s="36"/>
      <c r="L89" s="78"/>
      <c r="M89" s="36"/>
      <c r="N89" s="36"/>
      <c r="O89" s="36"/>
      <c r="P89" s="37"/>
      <c r="R89" s="78"/>
      <c r="S89" s="38"/>
    </row>
    <row r="90" spans="1:19" s="31" customFormat="1" ht="12.75" customHeight="1">
      <c r="A90" s="42"/>
      <c r="B90" s="89"/>
      <c r="C90" s="59"/>
      <c r="D90" s="59"/>
      <c r="E90" s="35"/>
      <c r="G90" s="36"/>
      <c r="H90" s="36"/>
      <c r="I90" s="36"/>
      <c r="J90" s="36"/>
      <c r="K90" s="36"/>
      <c r="L90" s="78"/>
      <c r="M90" s="36"/>
      <c r="N90" s="36"/>
      <c r="O90" s="36"/>
      <c r="P90" s="37"/>
      <c r="R90" s="78"/>
      <c r="S90" s="38"/>
    </row>
    <row r="91" spans="1:19" s="31" customFormat="1" ht="12.75" customHeight="1">
      <c r="A91" s="42"/>
      <c r="B91" s="89"/>
      <c r="C91" s="59"/>
      <c r="D91" s="59"/>
      <c r="E91" s="35"/>
      <c r="G91" s="36"/>
      <c r="H91" s="36"/>
      <c r="I91" s="36"/>
      <c r="J91" s="36"/>
      <c r="K91" s="36"/>
      <c r="L91" s="78"/>
      <c r="M91" s="36"/>
      <c r="N91" s="36"/>
      <c r="O91" s="36"/>
      <c r="P91" s="37"/>
      <c r="R91" s="78"/>
      <c r="S91" s="38"/>
    </row>
    <row r="92" spans="1:19" s="31" customFormat="1" ht="12.75" customHeight="1">
      <c r="A92" s="42"/>
      <c r="B92" s="89"/>
      <c r="C92" s="59"/>
      <c r="D92" s="59"/>
      <c r="E92" s="35"/>
      <c r="G92" s="36"/>
      <c r="H92" s="36"/>
      <c r="I92" s="36"/>
      <c r="J92" s="36"/>
      <c r="K92" s="36"/>
      <c r="L92" s="78"/>
      <c r="M92" s="36"/>
      <c r="N92" s="36"/>
      <c r="O92" s="36"/>
      <c r="P92" s="37"/>
      <c r="R92" s="78"/>
      <c r="S92" s="38"/>
    </row>
    <row r="93" spans="1:19" s="31" customFormat="1" ht="12.75" customHeight="1">
      <c r="A93" s="42"/>
      <c r="B93" s="89"/>
      <c r="C93" s="59"/>
      <c r="D93" s="59"/>
      <c r="E93" s="35"/>
      <c r="G93" s="36"/>
      <c r="H93" s="36"/>
      <c r="I93" s="36"/>
      <c r="J93" s="36"/>
      <c r="K93" s="36"/>
      <c r="L93" s="78"/>
      <c r="M93" s="36"/>
      <c r="N93" s="36"/>
      <c r="O93" s="36"/>
      <c r="P93" s="37"/>
      <c r="R93" s="78"/>
      <c r="S93" s="38"/>
    </row>
    <row r="94" spans="1:19" s="31" customFormat="1" ht="12.75" customHeight="1">
      <c r="A94" s="42"/>
      <c r="B94" s="89"/>
      <c r="C94" s="59"/>
      <c r="D94" s="59"/>
      <c r="E94" s="35"/>
      <c r="G94" s="36"/>
      <c r="H94" s="36"/>
      <c r="I94" s="36"/>
      <c r="J94" s="36"/>
      <c r="K94" s="36"/>
      <c r="L94" s="78"/>
      <c r="M94" s="36"/>
      <c r="N94" s="36"/>
      <c r="O94" s="36"/>
      <c r="P94" s="37"/>
      <c r="R94" s="78"/>
      <c r="S94" s="38"/>
    </row>
    <row r="95" spans="1:19" s="31" customFormat="1" ht="12.75" customHeight="1">
      <c r="A95" s="42"/>
      <c r="B95" s="89"/>
      <c r="C95" s="59"/>
      <c r="D95" s="59"/>
      <c r="E95" s="35"/>
      <c r="G95" s="36"/>
      <c r="H95" s="36"/>
      <c r="I95" s="36"/>
      <c r="J95" s="36"/>
      <c r="K95" s="36"/>
      <c r="L95" s="78"/>
      <c r="M95" s="36"/>
      <c r="N95" s="36"/>
      <c r="O95" s="36"/>
      <c r="P95" s="37"/>
      <c r="R95" s="78"/>
      <c r="S95" s="38"/>
    </row>
    <row r="96" spans="1:19" s="31" customFormat="1" ht="12.75" customHeight="1">
      <c r="A96" s="42"/>
      <c r="B96" s="89"/>
      <c r="C96" s="59"/>
      <c r="D96" s="59"/>
      <c r="E96" s="35"/>
      <c r="G96" s="36"/>
      <c r="H96" s="36"/>
      <c r="I96" s="36"/>
      <c r="J96" s="36"/>
      <c r="K96" s="36"/>
      <c r="L96" s="78"/>
      <c r="M96" s="36"/>
      <c r="N96" s="36"/>
      <c r="O96" s="36"/>
      <c r="P96" s="37"/>
      <c r="R96" s="78"/>
      <c r="S96" s="38"/>
    </row>
    <row r="97" spans="1:19" s="31" customFormat="1" ht="12.75" customHeight="1">
      <c r="A97" s="42"/>
      <c r="B97" s="89"/>
      <c r="C97" s="59"/>
      <c r="D97" s="59"/>
      <c r="E97" s="35"/>
      <c r="G97" s="36"/>
      <c r="H97" s="36"/>
      <c r="I97" s="36"/>
      <c r="J97" s="36"/>
      <c r="K97" s="36"/>
      <c r="L97" s="78"/>
      <c r="M97" s="36"/>
      <c r="N97" s="36"/>
      <c r="O97" s="36"/>
      <c r="P97" s="37"/>
      <c r="R97" s="78"/>
      <c r="S97" s="38"/>
    </row>
    <row r="98" spans="1:19" s="31" customFormat="1" ht="12.75" customHeight="1">
      <c r="A98" s="42"/>
      <c r="B98" s="89"/>
      <c r="C98" s="59"/>
      <c r="D98" s="59"/>
      <c r="E98" s="35"/>
      <c r="G98" s="36"/>
      <c r="H98" s="36"/>
      <c r="I98" s="36"/>
      <c r="J98" s="36"/>
      <c r="K98" s="36"/>
      <c r="L98" s="78"/>
      <c r="M98" s="36"/>
      <c r="N98" s="36"/>
      <c r="O98" s="36"/>
      <c r="P98" s="37"/>
      <c r="R98" s="78"/>
      <c r="S98" s="38"/>
    </row>
    <row r="99" spans="1:19" s="31" customFormat="1" ht="12.75" customHeight="1">
      <c r="A99" s="42"/>
      <c r="B99" s="89"/>
      <c r="C99" s="59"/>
      <c r="D99" s="59"/>
      <c r="E99" s="35"/>
      <c r="G99" s="36"/>
      <c r="H99" s="36"/>
      <c r="I99" s="36"/>
      <c r="J99" s="36"/>
      <c r="K99" s="36"/>
      <c r="L99" s="78"/>
      <c r="M99" s="36"/>
      <c r="N99" s="36"/>
      <c r="O99" s="36"/>
      <c r="P99" s="37"/>
      <c r="R99" s="78"/>
      <c r="S99" s="38"/>
    </row>
    <row r="100" spans="1:19" s="31" customFormat="1" ht="12.75" customHeight="1">
      <c r="A100" s="42"/>
      <c r="B100" s="89"/>
      <c r="C100" s="59"/>
      <c r="D100" s="59"/>
      <c r="E100" s="35"/>
      <c r="G100" s="36"/>
      <c r="H100" s="36"/>
      <c r="I100" s="36"/>
      <c r="J100" s="36"/>
      <c r="K100" s="36"/>
      <c r="L100" s="78"/>
      <c r="M100" s="36"/>
      <c r="N100" s="36"/>
      <c r="O100" s="36"/>
      <c r="P100" s="37"/>
      <c r="R100" s="78"/>
      <c r="S100" s="38"/>
    </row>
    <row r="101" spans="1:19" s="31" customFormat="1" ht="12.75" customHeight="1">
      <c r="A101" s="42"/>
      <c r="B101" s="89"/>
      <c r="C101" s="59"/>
      <c r="D101" s="59"/>
      <c r="E101" s="35"/>
      <c r="G101" s="36"/>
      <c r="H101" s="36"/>
      <c r="I101" s="36"/>
      <c r="J101" s="36"/>
      <c r="K101" s="36"/>
      <c r="L101" s="78"/>
      <c r="M101" s="36"/>
      <c r="N101" s="36"/>
      <c r="O101" s="36"/>
      <c r="P101" s="37"/>
      <c r="R101" s="78"/>
      <c r="S101" s="38"/>
    </row>
    <row r="102" spans="1:19" s="31" customFormat="1" ht="12.75" customHeight="1">
      <c r="A102" s="42"/>
      <c r="B102" s="89"/>
      <c r="C102" s="59"/>
      <c r="D102" s="59"/>
      <c r="E102" s="35"/>
      <c r="G102" s="36"/>
      <c r="H102" s="36"/>
      <c r="I102" s="36"/>
      <c r="J102" s="36"/>
      <c r="K102" s="36"/>
      <c r="L102" s="78"/>
      <c r="M102" s="36"/>
      <c r="N102" s="36"/>
      <c r="O102" s="36"/>
      <c r="P102" s="37"/>
      <c r="R102" s="78"/>
      <c r="S102" s="38"/>
    </row>
    <row r="103" spans="1:19" s="31" customFormat="1" ht="12.75" customHeight="1">
      <c r="A103" s="42"/>
      <c r="B103" s="89"/>
      <c r="C103" s="59"/>
      <c r="D103" s="59"/>
      <c r="E103" s="35"/>
      <c r="G103" s="36"/>
      <c r="H103" s="36"/>
      <c r="I103" s="36"/>
      <c r="J103" s="36"/>
      <c r="K103" s="36"/>
      <c r="L103" s="78"/>
      <c r="M103" s="36"/>
      <c r="N103" s="36"/>
      <c r="O103" s="36"/>
      <c r="P103" s="37"/>
      <c r="R103" s="78"/>
      <c r="S103" s="38"/>
    </row>
    <row r="104" spans="1:19" s="31" customFormat="1" ht="12.75" customHeight="1">
      <c r="A104" s="42"/>
      <c r="B104" s="89"/>
      <c r="C104" s="59"/>
      <c r="D104" s="59"/>
      <c r="E104" s="35"/>
      <c r="G104" s="36"/>
      <c r="H104" s="36"/>
      <c r="I104" s="36"/>
      <c r="J104" s="36"/>
      <c r="K104" s="36"/>
      <c r="L104" s="78"/>
      <c r="M104" s="36"/>
      <c r="N104" s="36"/>
      <c r="O104" s="36"/>
      <c r="P104" s="37"/>
      <c r="R104" s="78"/>
      <c r="S104" s="38"/>
    </row>
    <row r="105" spans="1:19" s="31" customFormat="1" ht="12.75" customHeight="1">
      <c r="A105" s="42"/>
      <c r="B105" s="89"/>
      <c r="C105" s="59"/>
      <c r="D105" s="59"/>
      <c r="E105" s="35"/>
      <c r="G105" s="36"/>
      <c r="H105" s="36"/>
      <c r="I105" s="36"/>
      <c r="J105" s="36"/>
      <c r="K105" s="36"/>
      <c r="L105" s="78"/>
      <c r="M105" s="36"/>
      <c r="N105" s="36"/>
      <c r="O105" s="36"/>
      <c r="P105" s="37"/>
      <c r="R105" s="78"/>
      <c r="S105" s="38"/>
    </row>
    <row r="106" spans="1:19" s="31" customFormat="1" ht="12.75" customHeight="1">
      <c r="A106" s="42"/>
      <c r="B106" s="89"/>
      <c r="C106" s="59"/>
      <c r="D106" s="59"/>
      <c r="E106" s="35"/>
      <c r="G106" s="36"/>
      <c r="H106" s="36"/>
      <c r="I106" s="36"/>
      <c r="J106" s="36"/>
      <c r="K106" s="36"/>
      <c r="L106" s="78"/>
      <c r="M106" s="36"/>
      <c r="N106" s="36"/>
      <c r="O106" s="36"/>
      <c r="P106" s="37"/>
      <c r="R106" s="78"/>
      <c r="S106" s="38"/>
    </row>
    <row r="107" spans="1:19">
      <c r="A107" s="60"/>
      <c r="C107" s="61"/>
      <c r="D107" s="61"/>
    </row>
    <row r="108" spans="1:19">
      <c r="A108" s="60"/>
      <c r="C108" s="61"/>
      <c r="D108" s="61"/>
    </row>
    <row r="109" spans="1:19">
      <c r="A109" s="60"/>
      <c r="C109" s="61"/>
      <c r="D109" s="61"/>
    </row>
    <row r="110" spans="1:19">
      <c r="A110" s="60"/>
      <c r="C110" s="61"/>
      <c r="D110" s="61"/>
    </row>
    <row r="111" spans="1:19">
      <c r="A111" s="60"/>
      <c r="C111" s="61"/>
      <c r="D111" s="61"/>
    </row>
    <row r="112" spans="1:19">
      <c r="A112" s="60"/>
      <c r="C112" s="61"/>
      <c r="D112" s="61"/>
    </row>
    <row r="113" spans="1:4">
      <c r="A113" s="60"/>
      <c r="C113" s="61"/>
      <c r="D113" s="61"/>
    </row>
    <row r="114" spans="1:4">
      <c r="A114" s="60"/>
      <c r="C114" s="61"/>
      <c r="D114" s="61"/>
    </row>
    <row r="115" spans="1:4">
      <c r="A115" s="60"/>
      <c r="C115" s="61"/>
      <c r="D115" s="61"/>
    </row>
    <row r="116" spans="1:4">
      <c r="A116" s="60"/>
      <c r="C116" s="61"/>
      <c r="D116" s="61"/>
    </row>
    <row r="117" spans="1:4">
      <c r="A117" s="60"/>
      <c r="C117" s="61"/>
      <c r="D117" s="61"/>
    </row>
    <row r="118" spans="1:4">
      <c r="A118" s="60"/>
      <c r="C118" s="61"/>
      <c r="D118" s="61"/>
    </row>
    <row r="119" spans="1:4">
      <c r="A119" s="60"/>
      <c r="C119" s="61"/>
      <c r="D119" s="61"/>
    </row>
    <row r="120" spans="1:4">
      <c r="A120" s="60"/>
      <c r="C120" s="61"/>
      <c r="D120" s="61"/>
    </row>
    <row r="121" spans="1:4">
      <c r="A121" s="60"/>
      <c r="C121" s="61"/>
      <c r="D121" s="61"/>
    </row>
    <row r="122" spans="1:4">
      <c r="A122" s="60"/>
      <c r="C122" s="61"/>
      <c r="D122" s="61"/>
    </row>
    <row r="123" spans="1:4">
      <c r="A123" s="60"/>
      <c r="C123" s="61"/>
      <c r="D123" s="61"/>
    </row>
    <row r="124" spans="1:4">
      <c r="A124" s="60"/>
      <c r="C124" s="61"/>
      <c r="D124" s="61"/>
    </row>
    <row r="125" spans="1:4">
      <c r="A125" s="60"/>
      <c r="C125" s="61"/>
      <c r="D125" s="61"/>
    </row>
    <row r="126" spans="1:4">
      <c r="A126" s="60"/>
      <c r="C126" s="61"/>
      <c r="D126" s="61"/>
    </row>
    <row r="127" spans="1:4">
      <c r="A127" s="60"/>
      <c r="C127" s="61"/>
      <c r="D127" s="61"/>
    </row>
    <row r="128" spans="1:4">
      <c r="A128" s="60"/>
      <c r="C128" s="61"/>
      <c r="D128" s="61"/>
    </row>
    <row r="129" spans="1:4">
      <c r="A129" s="60"/>
      <c r="C129" s="61"/>
      <c r="D129" s="61"/>
    </row>
    <row r="130" spans="1:4">
      <c r="A130" s="60"/>
      <c r="C130" s="61"/>
      <c r="D130" s="61"/>
    </row>
    <row r="131" spans="1:4">
      <c r="A131" s="60"/>
      <c r="C131" s="61"/>
      <c r="D131" s="61"/>
    </row>
    <row r="132" spans="1:4">
      <c r="A132" s="60"/>
      <c r="C132" s="61"/>
      <c r="D132" s="61"/>
    </row>
    <row r="133" spans="1:4">
      <c r="A133" s="60"/>
      <c r="C133" s="61"/>
      <c r="D133" s="61"/>
    </row>
    <row r="134" spans="1:4">
      <c r="A134" s="60"/>
      <c r="C134" s="61"/>
      <c r="D134" s="61"/>
    </row>
    <row r="135" spans="1:4">
      <c r="A135" s="60"/>
      <c r="C135" s="61"/>
      <c r="D135" s="61"/>
    </row>
    <row r="136" spans="1:4">
      <c r="A136" s="60"/>
      <c r="C136" s="61"/>
      <c r="D136" s="61"/>
    </row>
    <row r="137" spans="1:4">
      <c r="A137" s="60"/>
      <c r="C137" s="61"/>
      <c r="D137" s="61"/>
    </row>
    <row r="138" spans="1:4">
      <c r="A138" s="60"/>
      <c r="C138" s="61"/>
      <c r="D138" s="61"/>
    </row>
    <row r="139" spans="1:4">
      <c r="C139" s="16"/>
      <c r="D139" s="16"/>
    </row>
    <row r="140" spans="1:4">
      <c r="C140" s="16"/>
      <c r="D140" s="16"/>
    </row>
    <row r="141" spans="1:4">
      <c r="C141" s="16"/>
      <c r="D141" s="16"/>
    </row>
    <row r="142" spans="1:4">
      <c r="C142" s="16"/>
      <c r="D142" s="16"/>
    </row>
    <row r="143" spans="1:4">
      <c r="C143" s="16"/>
      <c r="D143" s="16"/>
    </row>
    <row r="144" spans="1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</sheetData>
  <sheetProtection sheet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2"/>
  <sheetViews>
    <sheetView topLeftCell="A40" workbookViewId="0">
      <selection activeCell="R21" sqref="R21"/>
    </sheetView>
  </sheetViews>
  <sheetFormatPr defaultColWidth="10.28515625" defaultRowHeight="12.75"/>
  <cols>
    <col min="1" max="1" width="20" customWidth="1"/>
    <col min="2" max="2" width="4.140625" customWidth="1"/>
    <col min="3" max="3" width="11.85546875" style="6" customWidth="1"/>
    <col min="4" max="4" width="9.42578125" style="6" customWidth="1"/>
    <col min="5" max="5" width="9.85546875" style="7" customWidth="1"/>
    <col min="6" max="6" width="15.28515625" customWidth="1"/>
    <col min="7" max="7" width="8.140625" style="6" customWidth="1"/>
    <col min="8" max="13" width="8.5703125" style="6" customWidth="1"/>
    <col min="14" max="14" width="8" style="6" customWidth="1"/>
    <col min="15" max="15" width="7.7109375" style="6" customWidth="1"/>
    <col min="16" max="16" width="10.42578125" style="9" customWidth="1"/>
    <col min="17" max="17" width="9.85546875" style="8" customWidth="1"/>
    <col min="18" max="18" width="11.140625" style="8" customWidth="1"/>
  </cols>
  <sheetData>
    <row r="1" spans="1:23" ht="21" thickBot="1">
      <c r="A1" s="1" t="s">
        <v>68</v>
      </c>
      <c r="B1" s="1"/>
      <c r="C1"/>
      <c r="D1"/>
      <c r="E1"/>
      <c r="G1"/>
      <c r="H1"/>
      <c r="I1"/>
      <c r="J1"/>
      <c r="K1"/>
      <c r="L1"/>
      <c r="M1"/>
      <c r="N1"/>
      <c r="O1"/>
      <c r="P1"/>
      <c r="Q1"/>
      <c r="R1"/>
      <c r="V1" s="2" t="s">
        <v>11</v>
      </c>
      <c r="W1" s="4" t="s">
        <v>22</v>
      </c>
    </row>
    <row r="2" spans="1:23">
      <c r="A2" t="s">
        <v>24</v>
      </c>
      <c r="B2" s="14" t="s">
        <v>47</v>
      </c>
      <c r="C2"/>
      <c r="D2"/>
      <c r="E2"/>
      <c r="G2"/>
      <c r="H2"/>
      <c r="I2"/>
      <c r="J2"/>
      <c r="K2"/>
      <c r="L2"/>
      <c r="M2"/>
      <c r="N2"/>
      <c r="O2"/>
      <c r="P2"/>
      <c r="Q2"/>
      <c r="R2"/>
      <c r="V2" s="72">
        <v>-20000</v>
      </c>
      <c r="W2" s="72">
        <f t="shared" ref="W2:W17" si="0">+D$11+D$12*V2+D$13*V2^2</f>
        <v>-0.22010000000000002</v>
      </c>
    </row>
    <row r="3" spans="1:23" ht="13.5" thickBot="1">
      <c r="C3"/>
      <c r="D3"/>
      <c r="E3"/>
      <c r="G3"/>
      <c r="H3"/>
      <c r="I3"/>
      <c r="J3"/>
      <c r="K3"/>
      <c r="L3"/>
      <c r="M3"/>
      <c r="N3"/>
      <c r="O3"/>
      <c r="P3"/>
      <c r="Q3"/>
      <c r="R3"/>
      <c r="V3" s="72">
        <v>-17500</v>
      </c>
      <c r="W3" s="72">
        <f t="shared" si="0"/>
        <v>-0.17510000000000001</v>
      </c>
    </row>
    <row r="4" spans="1:23" ht="14.25" thickTop="1" thickBot="1">
      <c r="A4" s="3" t="s">
        <v>2</v>
      </c>
      <c r="B4" s="3"/>
      <c r="C4" s="11" t="s">
        <v>14</v>
      </c>
      <c r="D4" s="12" t="s">
        <v>14</v>
      </c>
      <c r="E4"/>
      <c r="G4"/>
      <c r="H4"/>
      <c r="I4"/>
      <c r="J4"/>
      <c r="K4"/>
      <c r="L4"/>
      <c r="M4"/>
      <c r="N4"/>
      <c r="O4"/>
      <c r="P4"/>
      <c r="Q4"/>
      <c r="R4"/>
      <c r="V4" s="72">
        <v>-15000</v>
      </c>
      <c r="W4" s="72">
        <f t="shared" si="0"/>
        <v>-0.1351</v>
      </c>
    </row>
    <row r="5" spans="1:23" ht="13.5" thickTop="1">
      <c r="A5" s="17" t="s">
        <v>51</v>
      </c>
      <c r="B5" s="15"/>
      <c r="C5" s="18">
        <v>8</v>
      </c>
      <c r="D5" s="15" t="s">
        <v>52</v>
      </c>
      <c r="E5" s="15"/>
      <c r="G5"/>
      <c r="H5"/>
      <c r="I5"/>
      <c r="J5"/>
      <c r="K5"/>
      <c r="L5"/>
      <c r="M5"/>
      <c r="N5"/>
      <c r="O5"/>
      <c r="P5"/>
      <c r="Q5"/>
      <c r="R5"/>
      <c r="V5" s="72">
        <v>-12500</v>
      </c>
      <c r="W5" s="72">
        <f t="shared" si="0"/>
        <v>-0.10009999999999999</v>
      </c>
    </row>
    <row r="6" spans="1:23">
      <c r="A6" s="3" t="s">
        <v>3</v>
      </c>
      <c r="B6" s="3"/>
      <c r="C6"/>
      <c r="D6"/>
      <c r="E6"/>
      <c r="G6"/>
      <c r="H6"/>
      <c r="I6"/>
      <c r="J6"/>
      <c r="K6"/>
      <c r="L6"/>
      <c r="M6"/>
      <c r="N6"/>
      <c r="O6"/>
      <c r="P6"/>
      <c r="Q6"/>
      <c r="R6"/>
      <c r="V6" s="72">
        <v>-10000</v>
      </c>
      <c r="W6" s="72">
        <f t="shared" si="0"/>
        <v>-7.0099999999999996E-2</v>
      </c>
    </row>
    <row r="7" spans="1:23">
      <c r="A7" t="s">
        <v>4</v>
      </c>
      <c r="C7" s="6">
        <v>52859.176099999997</v>
      </c>
      <c r="D7"/>
      <c r="E7"/>
      <c r="G7"/>
      <c r="H7"/>
      <c r="I7"/>
      <c r="J7"/>
      <c r="K7"/>
      <c r="L7"/>
      <c r="M7"/>
      <c r="N7"/>
      <c r="O7"/>
      <c r="P7"/>
      <c r="Q7"/>
      <c r="R7"/>
      <c r="V7" s="72">
        <v>-7500</v>
      </c>
      <c r="W7" s="72">
        <f t="shared" si="0"/>
        <v>-4.5100000000000001E-2</v>
      </c>
    </row>
    <row r="8" spans="1:23">
      <c r="A8" t="s">
        <v>5</v>
      </c>
      <c r="C8" s="10">
        <v>0.52947520000000003</v>
      </c>
      <c r="D8"/>
      <c r="E8"/>
      <c r="G8"/>
      <c r="H8"/>
      <c r="I8"/>
      <c r="J8"/>
      <c r="K8"/>
      <c r="L8"/>
      <c r="M8"/>
      <c r="N8"/>
      <c r="O8"/>
      <c r="P8"/>
      <c r="Q8"/>
      <c r="R8"/>
      <c r="V8" s="72">
        <v>-5000</v>
      </c>
      <c r="W8" s="72">
        <f t="shared" si="0"/>
        <v>-2.5100000000000001E-2</v>
      </c>
    </row>
    <row r="9" spans="1:23">
      <c r="A9" s="29" t="s">
        <v>56</v>
      </c>
      <c r="C9" s="30">
        <v>57</v>
      </c>
      <c r="D9" s="28" t="str">
        <f>"F"&amp;C9</f>
        <v>F57</v>
      </c>
      <c r="E9" s="13" t="str">
        <f>"G"&amp;C9</f>
        <v>G57</v>
      </c>
      <c r="G9"/>
      <c r="H9"/>
      <c r="I9"/>
      <c r="J9"/>
      <c r="K9"/>
      <c r="L9"/>
      <c r="M9"/>
      <c r="N9"/>
      <c r="O9"/>
      <c r="P9"/>
      <c r="Q9"/>
      <c r="R9"/>
      <c r="V9" s="72">
        <v>-2500</v>
      </c>
      <c r="W9" s="72">
        <f t="shared" si="0"/>
        <v>-1.0100000000000001E-2</v>
      </c>
    </row>
    <row r="10" spans="1:23" ht="13.5" thickBot="1">
      <c r="A10" s="15"/>
      <c r="B10" s="15"/>
      <c r="C10" s="2" t="s">
        <v>20</v>
      </c>
      <c r="D10" s="2" t="s">
        <v>21</v>
      </c>
      <c r="E10" s="15"/>
      <c r="G10"/>
      <c r="H10"/>
      <c r="I10"/>
      <c r="J10"/>
      <c r="K10"/>
      <c r="L10"/>
      <c r="M10"/>
      <c r="N10"/>
      <c r="O10"/>
      <c r="P10"/>
      <c r="Q10"/>
      <c r="R10"/>
      <c r="V10" s="72">
        <v>0</v>
      </c>
      <c r="W10" s="72">
        <f t="shared" si="0"/>
        <v>-1E-4</v>
      </c>
    </row>
    <row r="11" spans="1:23">
      <c r="A11" s="15" t="s">
        <v>16</v>
      </c>
      <c r="B11" s="15"/>
      <c r="C11" s="27">
        <f ca="1">INTERCEPT(INDIRECT($E$9):G992,INDIRECT($D$9):F992)</f>
        <v>5.8685591593295103E-3</v>
      </c>
      <c r="D11" s="19">
        <f>+E11*F11</f>
        <v>-1E-4</v>
      </c>
      <c r="E11" s="64">
        <v>-1E-4</v>
      </c>
      <c r="F11">
        <v>1</v>
      </c>
      <c r="H11"/>
      <c r="I11"/>
      <c r="J11"/>
      <c r="K11"/>
      <c r="L11"/>
      <c r="M11"/>
      <c r="N11"/>
      <c r="O11"/>
      <c r="P11"/>
      <c r="Q11"/>
      <c r="R11"/>
      <c r="V11" s="72">
        <v>2500</v>
      </c>
      <c r="W11" s="72">
        <f t="shared" si="0"/>
        <v>4.8999999999999998E-3</v>
      </c>
    </row>
    <row r="12" spans="1:23">
      <c r="A12" s="15" t="s">
        <v>17</v>
      </c>
      <c r="B12" s="15"/>
      <c r="C12" s="27">
        <f ca="1">SLOPE(INDIRECT($E$9):G992,INDIRECT($D$9):F992)</f>
        <v>-1.8882205334853139E-6</v>
      </c>
      <c r="D12" s="19">
        <f>+E12*F12</f>
        <v>3.0000000000000001E-6</v>
      </c>
      <c r="E12" s="65">
        <v>0.03</v>
      </c>
      <c r="F12" s="66">
        <v>1E-4</v>
      </c>
      <c r="G12"/>
      <c r="H12"/>
      <c r="I12"/>
      <c r="J12"/>
      <c r="K12"/>
      <c r="L12"/>
      <c r="M12"/>
      <c r="N12"/>
      <c r="O12"/>
      <c r="P12"/>
      <c r="Q12"/>
      <c r="R12"/>
      <c r="V12" s="72">
        <v>5000</v>
      </c>
      <c r="W12" s="72">
        <f t="shared" si="0"/>
        <v>4.9000000000000016E-3</v>
      </c>
    </row>
    <row r="13" spans="1:23" ht="13.5" thickBot="1">
      <c r="A13" s="15" t="s">
        <v>19</v>
      </c>
      <c r="B13" s="15"/>
      <c r="C13" s="19" t="s">
        <v>14</v>
      </c>
      <c r="D13" s="19">
        <f>+E13*F13</f>
        <v>-4.0000000000000001E-10</v>
      </c>
      <c r="E13" s="67">
        <v>-0.04</v>
      </c>
      <c r="F13" s="66">
        <v>1E-8</v>
      </c>
      <c r="G13"/>
      <c r="H13"/>
      <c r="I13"/>
      <c r="J13"/>
      <c r="K13"/>
      <c r="L13"/>
      <c r="M13"/>
      <c r="N13"/>
      <c r="O13"/>
      <c r="P13"/>
      <c r="Q13"/>
      <c r="R13"/>
      <c r="V13" s="72">
        <v>7500</v>
      </c>
      <c r="W13" s="72">
        <f t="shared" si="0"/>
        <v>-9.9999999999999395E-5</v>
      </c>
    </row>
    <row r="14" spans="1:23">
      <c r="A14" s="15"/>
      <c r="B14" s="15"/>
      <c r="C14" s="15"/>
      <c r="D14"/>
      <c r="E14">
        <f>SUM(T21:T950)</f>
        <v>0</v>
      </c>
      <c r="G14"/>
      <c r="H14"/>
      <c r="I14"/>
      <c r="J14"/>
      <c r="K14"/>
      <c r="L14"/>
      <c r="M14"/>
      <c r="N14"/>
      <c r="O14"/>
      <c r="P14"/>
      <c r="Q14"/>
      <c r="R14"/>
      <c r="V14" s="72">
        <v>10000</v>
      </c>
      <c r="W14" s="72">
        <f t="shared" si="0"/>
        <v>-1.0099999999999998E-2</v>
      </c>
    </row>
    <row r="15" spans="1:23">
      <c r="A15" s="20" t="s">
        <v>18</v>
      </c>
      <c r="B15" s="15"/>
      <c r="C15" s="21">
        <f ca="1">(C7+C11)+(C8+C12)*INT(MAX(F21:F3533))</f>
        <v>56808.523401122198</v>
      </c>
      <c r="D15" s="13">
        <f>+C7+INT(MAX(F21:F1588))*C8+D11+D12*INT(MAX(F21:F4023))+D13*INT(MAX(F21:F4050)^2)</f>
        <v>56808.531639127599</v>
      </c>
      <c r="E15" s="22" t="s">
        <v>60</v>
      </c>
      <c r="F15" s="18">
        <v>1</v>
      </c>
      <c r="G15"/>
      <c r="H15"/>
      <c r="I15"/>
      <c r="J15"/>
      <c r="K15"/>
      <c r="L15"/>
      <c r="M15"/>
      <c r="N15"/>
      <c r="O15"/>
      <c r="P15"/>
      <c r="Q15"/>
      <c r="R15"/>
      <c r="V15" s="72">
        <v>12500</v>
      </c>
      <c r="W15" s="72">
        <f t="shared" si="0"/>
        <v>-2.5100000000000004E-2</v>
      </c>
    </row>
    <row r="16" spans="1:23">
      <c r="A16" s="24" t="s">
        <v>6</v>
      </c>
      <c r="B16" s="15"/>
      <c r="C16" s="25">
        <f ca="1">+C8+C12</f>
        <v>0.52947331177946655</v>
      </c>
      <c r="D16" s="13">
        <f>+C8+D12+2*D13*MAX(F21:F896)</f>
        <v>0.5294722328</v>
      </c>
      <c r="E16" s="22" t="s">
        <v>53</v>
      </c>
      <c r="F16" s="23">
        <f ca="1">NOW()+15018.5+$C$5/24</f>
        <v>59961.431915393521</v>
      </c>
      <c r="G16"/>
      <c r="H16"/>
      <c r="I16"/>
      <c r="J16"/>
      <c r="K16"/>
      <c r="L16"/>
      <c r="M16"/>
      <c r="N16"/>
      <c r="O16"/>
      <c r="P16"/>
      <c r="Q16"/>
      <c r="R16"/>
      <c r="V16" s="72">
        <v>15000</v>
      </c>
      <c r="W16" s="72">
        <f t="shared" si="0"/>
        <v>-4.5100000000000001E-2</v>
      </c>
    </row>
    <row r="17" spans="1:29" ht="13.5" thickBot="1">
      <c r="A17" s="22" t="s">
        <v>48</v>
      </c>
      <c r="B17" s="15"/>
      <c r="C17" s="15">
        <f>COUNT(C21:C2191)</f>
        <v>58</v>
      </c>
      <c r="E17" s="22" t="s">
        <v>61</v>
      </c>
      <c r="F17" s="23">
        <f ca="1">ROUND(2*(F16-$C$7)/$C$8,0)/2+F15</f>
        <v>13415</v>
      </c>
      <c r="G17"/>
      <c r="H17"/>
      <c r="I17"/>
      <c r="J17"/>
      <c r="K17"/>
      <c r="L17"/>
      <c r="M17"/>
      <c r="N17"/>
      <c r="O17"/>
      <c r="P17"/>
      <c r="Q17"/>
      <c r="R17"/>
      <c r="V17" s="72">
        <v>17500</v>
      </c>
      <c r="W17" s="72">
        <f t="shared" si="0"/>
        <v>-7.0099999999999996E-2</v>
      </c>
    </row>
    <row r="18" spans="1:29" ht="14.25" thickTop="1" thickBot="1">
      <c r="A18" s="3" t="s">
        <v>71</v>
      </c>
      <c r="C18" s="68">
        <f ca="1">+C15</f>
        <v>56808.523401122198</v>
      </c>
      <c r="D18" s="69">
        <f ca="1">C16</f>
        <v>0.52947331177946655</v>
      </c>
      <c r="E18" s="22" t="s">
        <v>54</v>
      </c>
      <c r="F18" s="13">
        <f ca="1">ROUND(2*(F16-$C$15)/$C$16,0)/2+F15</f>
        <v>5956</v>
      </c>
      <c r="G18"/>
      <c r="H18"/>
      <c r="I18"/>
      <c r="J18"/>
      <c r="K18"/>
      <c r="L18"/>
      <c r="M18"/>
      <c r="N18"/>
      <c r="O18"/>
      <c r="P18"/>
      <c r="Q18"/>
      <c r="R18"/>
      <c r="V18" s="72"/>
    </row>
    <row r="19" spans="1:29" ht="13.5" thickBot="1">
      <c r="A19" s="3" t="s">
        <v>72</v>
      </c>
      <c r="C19" s="70">
        <f>+D15</f>
        <v>56808.531639127599</v>
      </c>
      <c r="D19" s="71">
        <f>+D16</f>
        <v>0.5294722328</v>
      </c>
      <c r="E19" s="22" t="s">
        <v>55</v>
      </c>
      <c r="F19" s="26">
        <f ca="1">+$C$15+$C$16*F18-15018.5-$C$5/24</f>
        <v>44943.233112747366</v>
      </c>
      <c r="G19"/>
      <c r="H19"/>
      <c r="I19"/>
      <c r="J19"/>
      <c r="K19"/>
      <c r="L19"/>
      <c r="M19"/>
      <c r="N19"/>
      <c r="O19"/>
      <c r="P19"/>
      <c r="Q19"/>
      <c r="R19"/>
      <c r="V19" s="72"/>
    </row>
    <row r="20" spans="1:29" ht="15" thickBot="1">
      <c r="A20" s="2" t="s">
        <v>7</v>
      </c>
      <c r="B20" s="2" t="s">
        <v>8</v>
      </c>
      <c r="C20" s="2" t="s">
        <v>9</v>
      </c>
      <c r="D20" s="2" t="s">
        <v>13</v>
      </c>
      <c r="E20" s="2" t="s">
        <v>10</v>
      </c>
      <c r="F20" s="2" t="s">
        <v>11</v>
      </c>
      <c r="G20" s="2" t="s">
        <v>12</v>
      </c>
      <c r="H20" s="5" t="s">
        <v>38</v>
      </c>
      <c r="I20" s="5" t="s">
        <v>27</v>
      </c>
      <c r="J20" s="5" t="s">
        <v>29</v>
      </c>
      <c r="K20" s="5" t="s">
        <v>39</v>
      </c>
      <c r="L20" s="5" t="s">
        <v>41</v>
      </c>
      <c r="M20" s="5" t="s">
        <v>42</v>
      </c>
      <c r="N20" s="5" t="s">
        <v>23</v>
      </c>
      <c r="O20" s="73" t="s">
        <v>22</v>
      </c>
      <c r="P20" s="2" t="s">
        <v>15</v>
      </c>
      <c r="Q20" s="74" t="s">
        <v>73</v>
      </c>
      <c r="R20" s="4" t="s">
        <v>74</v>
      </c>
      <c r="S20" s="74" t="s">
        <v>75</v>
      </c>
      <c r="T20" s="75" t="s">
        <v>76</v>
      </c>
    </row>
    <row r="21" spans="1:29" s="31" customFormat="1" ht="12.75" customHeight="1">
      <c r="A21" s="31" t="s">
        <v>37</v>
      </c>
      <c r="B21" s="32" t="s">
        <v>32</v>
      </c>
      <c r="C21" s="33">
        <v>43759.582000000002</v>
      </c>
      <c r="D21" s="34"/>
      <c r="E21" s="35">
        <f t="shared" ref="E21:E52" si="1">+(C21-C$7)/C$8</f>
        <v>-17186.062916638955</v>
      </c>
      <c r="F21" s="31">
        <f t="shared" ref="F21:F52" si="2">ROUND(2*E21,0)/2</f>
        <v>-17186</v>
      </c>
      <c r="G21" s="36">
        <f t="shared" ref="G21:G52" si="3">+C21-(C$7+F21*C$8)</f>
        <v>-3.3312799998384435E-2</v>
      </c>
      <c r="H21" s="36">
        <f t="shared" ref="H21:H27" si="4">G21</f>
        <v>-3.3312799998384435E-2</v>
      </c>
      <c r="I21" s="36"/>
      <c r="J21" s="36"/>
      <c r="K21" s="36"/>
      <c r="L21" s="36"/>
      <c r="M21" s="36"/>
      <c r="N21" s="36"/>
      <c r="O21" s="76">
        <f t="shared" ref="O21:O52" si="5">+D$11+D$12*F21+D$13*F21^2</f>
        <v>-0.1698014384</v>
      </c>
      <c r="P21" s="37">
        <f t="shared" ref="P21:P52" si="6">+C21-15018.5</f>
        <v>28741.082000000002</v>
      </c>
      <c r="Q21" s="72"/>
      <c r="R21" s="72">
        <v>0.2</v>
      </c>
      <c r="S21" s="72">
        <f>+R21*Q21</f>
        <v>0</v>
      </c>
      <c r="T21" s="77"/>
      <c r="AC21" s="39" t="s">
        <v>31</v>
      </c>
    </row>
    <row r="22" spans="1:29" s="31" customFormat="1" ht="12.75" customHeight="1">
      <c r="A22" s="31" t="s">
        <v>37</v>
      </c>
      <c r="B22" s="32" t="s">
        <v>32</v>
      </c>
      <c r="C22" s="33">
        <v>43777.557999999997</v>
      </c>
      <c r="D22" s="34"/>
      <c r="E22" s="35">
        <f t="shared" si="1"/>
        <v>-17152.112318008472</v>
      </c>
      <c r="F22" s="31">
        <f t="shared" si="2"/>
        <v>-17152</v>
      </c>
      <c r="G22" s="36">
        <f t="shared" si="3"/>
        <v>-5.9469599997100886E-2</v>
      </c>
      <c r="H22" s="36">
        <f t="shared" si="4"/>
        <v>-5.9469599997100886E-2</v>
      </c>
      <c r="I22" s="36"/>
      <c r="J22" s="36"/>
      <c r="K22" s="36"/>
      <c r="L22" s="36"/>
      <c r="M22" s="36"/>
      <c r="N22" s="36"/>
      <c r="O22" s="76">
        <f t="shared" si="5"/>
        <v>-0.16923244160000001</v>
      </c>
      <c r="P22" s="37">
        <f t="shared" si="6"/>
        <v>28759.057999999997</v>
      </c>
      <c r="Q22" s="38"/>
      <c r="R22" s="38"/>
      <c r="AC22" s="39" t="s">
        <v>31</v>
      </c>
    </row>
    <row r="23" spans="1:29" s="31" customFormat="1" ht="12.75" customHeight="1">
      <c r="A23" s="31" t="s">
        <v>37</v>
      </c>
      <c r="B23" s="32" t="s">
        <v>32</v>
      </c>
      <c r="C23" s="33">
        <v>44512.51</v>
      </c>
      <c r="D23" s="34"/>
      <c r="E23" s="35">
        <f t="shared" si="1"/>
        <v>-15764.03597373398</v>
      </c>
      <c r="F23" s="31">
        <f t="shared" si="2"/>
        <v>-15764</v>
      </c>
      <c r="G23" s="36">
        <f t="shared" si="3"/>
        <v>-1.9047199995839037E-2</v>
      </c>
      <c r="H23" s="36">
        <f t="shared" si="4"/>
        <v>-1.9047199995839037E-2</v>
      </c>
      <c r="I23" s="36"/>
      <c r="J23" s="36"/>
      <c r="K23" s="36"/>
      <c r="L23" s="36"/>
      <c r="M23" s="36"/>
      <c r="N23" s="36"/>
      <c r="O23" s="76">
        <f t="shared" si="5"/>
        <v>-0.14679347840000001</v>
      </c>
      <c r="P23" s="37">
        <f t="shared" si="6"/>
        <v>29494.010000000002</v>
      </c>
      <c r="Q23" s="38"/>
      <c r="R23" s="38"/>
      <c r="AC23" s="39" t="s">
        <v>31</v>
      </c>
    </row>
    <row r="24" spans="1:29" s="31" customFormat="1" ht="12.75" customHeight="1">
      <c r="A24" s="31" t="s">
        <v>37</v>
      </c>
      <c r="B24" s="32" t="s">
        <v>32</v>
      </c>
      <c r="C24" s="33">
        <v>44733.813000000002</v>
      </c>
      <c r="D24" s="34"/>
      <c r="E24" s="35">
        <f t="shared" si="1"/>
        <v>-15346.069277654542</v>
      </c>
      <c r="F24" s="31">
        <f t="shared" si="2"/>
        <v>-15346</v>
      </c>
      <c r="G24" s="36">
        <f t="shared" si="3"/>
        <v>-3.6680799996247515E-2</v>
      </c>
      <c r="H24" s="36">
        <f t="shared" si="4"/>
        <v>-3.6680799996247515E-2</v>
      </c>
      <c r="I24" s="36"/>
      <c r="J24" s="36"/>
      <c r="K24" s="36"/>
      <c r="L24" s="36"/>
      <c r="M24" s="36"/>
      <c r="N24" s="36"/>
      <c r="O24" s="76">
        <f t="shared" si="5"/>
        <v>-0.1403378864</v>
      </c>
      <c r="P24" s="37">
        <f t="shared" si="6"/>
        <v>29715.313000000002</v>
      </c>
      <c r="Q24" s="38"/>
      <c r="R24" s="38"/>
      <c r="AC24" s="39" t="s">
        <v>31</v>
      </c>
    </row>
    <row r="25" spans="1:29" s="31" customFormat="1" ht="12.75" customHeight="1">
      <c r="A25" s="42" t="s">
        <v>37</v>
      </c>
      <c r="B25" s="50" t="s">
        <v>32</v>
      </c>
      <c r="C25" s="44">
        <v>45161.656999999999</v>
      </c>
      <c r="D25" s="53"/>
      <c r="E25" s="35">
        <f t="shared" si="1"/>
        <v>-14538.016322577521</v>
      </c>
      <c r="F25" s="31">
        <f t="shared" si="2"/>
        <v>-14538</v>
      </c>
      <c r="G25" s="36">
        <f t="shared" si="3"/>
        <v>-8.6423999964608811E-3</v>
      </c>
      <c r="H25" s="36">
        <f t="shared" si="4"/>
        <v>-8.6423999964608811E-3</v>
      </c>
      <c r="I25" s="36"/>
      <c r="J25" s="36"/>
      <c r="K25" s="36"/>
      <c r="L25" s="36"/>
      <c r="M25" s="36"/>
      <c r="N25" s="36"/>
      <c r="O25" s="76">
        <f t="shared" si="5"/>
        <v>-0.1282553776</v>
      </c>
      <c r="P25" s="37">
        <f t="shared" si="6"/>
        <v>30143.156999999999</v>
      </c>
      <c r="Q25" s="38"/>
      <c r="R25" s="38"/>
      <c r="AC25" s="39" t="s">
        <v>31</v>
      </c>
    </row>
    <row r="26" spans="1:29" s="31" customFormat="1" ht="12.75" customHeight="1">
      <c r="A26" s="42" t="s">
        <v>37</v>
      </c>
      <c r="B26" s="50" t="s">
        <v>32</v>
      </c>
      <c r="C26" s="44">
        <v>46590.7</v>
      </c>
      <c r="D26" s="53"/>
      <c r="E26" s="35">
        <f t="shared" si="1"/>
        <v>-11839.036275920003</v>
      </c>
      <c r="F26" s="31">
        <f t="shared" si="2"/>
        <v>-11839</v>
      </c>
      <c r="G26" s="36">
        <f t="shared" si="3"/>
        <v>-1.9207199999073055E-2</v>
      </c>
      <c r="H26" s="36">
        <f t="shared" si="4"/>
        <v>-1.9207199999073055E-2</v>
      </c>
      <c r="I26" s="36"/>
      <c r="J26" s="36"/>
      <c r="K26" s="36"/>
      <c r="L26" s="36"/>
      <c r="M26" s="36"/>
      <c r="N26" s="36"/>
      <c r="O26" s="76">
        <f t="shared" si="5"/>
        <v>-9.1681768400000002E-2</v>
      </c>
      <c r="P26" s="37">
        <f t="shared" si="6"/>
        <v>31572.199999999997</v>
      </c>
      <c r="Q26" s="38"/>
      <c r="R26" s="38"/>
      <c r="AC26" s="39" t="s">
        <v>31</v>
      </c>
    </row>
    <row r="27" spans="1:29" s="31" customFormat="1" ht="12.75" customHeight="1">
      <c r="A27" s="42" t="s">
        <v>37</v>
      </c>
      <c r="B27" s="50" t="s">
        <v>32</v>
      </c>
      <c r="C27" s="44">
        <v>46669.597999999998</v>
      </c>
      <c r="D27" s="53"/>
      <c r="E27" s="35">
        <f t="shared" si="1"/>
        <v>-11690.024575277555</v>
      </c>
      <c r="F27" s="31">
        <f t="shared" si="2"/>
        <v>-11690</v>
      </c>
      <c r="G27" s="36">
        <f t="shared" si="3"/>
        <v>-1.3011999995796941E-2</v>
      </c>
      <c r="H27" s="36">
        <f t="shared" si="4"/>
        <v>-1.3011999995796941E-2</v>
      </c>
      <c r="I27" s="36"/>
      <c r="J27" s="36"/>
      <c r="K27" s="36"/>
      <c r="L27" s="36"/>
      <c r="M27" s="36"/>
      <c r="N27" s="36"/>
      <c r="O27" s="76">
        <f t="shared" si="5"/>
        <v>-8.9832440000000013E-2</v>
      </c>
      <c r="P27" s="37">
        <f t="shared" si="6"/>
        <v>31651.097999999998</v>
      </c>
      <c r="Q27" s="38"/>
      <c r="R27" s="38"/>
      <c r="AC27" s="39" t="s">
        <v>31</v>
      </c>
    </row>
    <row r="28" spans="1:29" s="31" customFormat="1" ht="12.75" customHeight="1">
      <c r="A28" s="44" t="s">
        <v>37</v>
      </c>
      <c r="B28" s="54" t="s">
        <v>32</v>
      </c>
      <c r="C28" s="44">
        <v>46669.597999999998</v>
      </c>
      <c r="D28" s="44" t="s">
        <v>38</v>
      </c>
      <c r="E28" s="35">
        <f t="shared" si="1"/>
        <v>-11690.024575277555</v>
      </c>
      <c r="F28" s="31">
        <f t="shared" si="2"/>
        <v>-11690</v>
      </c>
      <c r="G28" s="36">
        <f t="shared" si="3"/>
        <v>-1.3011999995796941E-2</v>
      </c>
      <c r="H28" s="36"/>
      <c r="I28" s="36"/>
      <c r="J28" s="36">
        <f>G28</f>
        <v>-1.3011999995796941E-2</v>
      </c>
      <c r="K28" s="36"/>
      <c r="L28" s="36"/>
      <c r="M28" s="36"/>
      <c r="N28" s="36">
        <f ca="1">+C$11+C$12*F28</f>
        <v>2.7941857195772829E-2</v>
      </c>
      <c r="O28" s="76">
        <f t="shared" si="5"/>
        <v>-8.9832440000000013E-2</v>
      </c>
      <c r="P28" s="37">
        <f t="shared" si="6"/>
        <v>31651.097999999998</v>
      </c>
      <c r="Q28" s="38"/>
      <c r="R28" s="38"/>
    </row>
    <row r="29" spans="1:29" s="31" customFormat="1" ht="12.75" customHeight="1">
      <c r="A29" s="42" t="s">
        <v>37</v>
      </c>
      <c r="B29" s="50" t="s">
        <v>32</v>
      </c>
      <c r="C29" s="44">
        <v>46757.468000000001</v>
      </c>
      <c r="D29" s="53"/>
      <c r="E29" s="35">
        <f t="shared" si="1"/>
        <v>-11524.067793921218</v>
      </c>
      <c r="F29" s="31">
        <f t="shared" si="2"/>
        <v>-11524</v>
      </c>
      <c r="G29" s="36">
        <f t="shared" si="3"/>
        <v>-3.5895199995138682E-2</v>
      </c>
      <c r="H29" s="36">
        <f>G29</f>
        <v>-3.5895199995138682E-2</v>
      </c>
      <c r="I29" s="36"/>
      <c r="J29" s="36"/>
      <c r="K29" s="36"/>
      <c r="L29" s="36"/>
      <c r="M29" s="36"/>
      <c r="N29" s="36"/>
      <c r="O29" s="76">
        <f t="shared" si="5"/>
        <v>-8.7793030399999999E-2</v>
      </c>
      <c r="P29" s="37">
        <f t="shared" si="6"/>
        <v>31738.968000000001</v>
      </c>
      <c r="Q29" s="38"/>
      <c r="R29" s="38"/>
      <c r="AC29" s="39" t="s">
        <v>31</v>
      </c>
    </row>
    <row r="30" spans="1:29" s="31" customFormat="1" ht="12.75" customHeight="1">
      <c r="A30" s="42" t="s">
        <v>37</v>
      </c>
      <c r="B30" s="50" t="s">
        <v>32</v>
      </c>
      <c r="C30" s="44">
        <v>46879.815000000002</v>
      </c>
      <c r="D30" s="53"/>
      <c r="E30" s="35">
        <f t="shared" si="1"/>
        <v>-11292.995592616981</v>
      </c>
      <c r="F30" s="31">
        <f t="shared" si="2"/>
        <v>-11293</v>
      </c>
      <c r="G30" s="36">
        <f t="shared" si="3"/>
        <v>2.3336000085691921E-3</v>
      </c>
      <c r="H30" s="36">
        <f>G30</f>
        <v>2.3336000085691921E-3</v>
      </c>
      <c r="I30" s="36"/>
      <c r="J30" s="36"/>
      <c r="K30" s="36"/>
      <c r="L30" s="36"/>
      <c r="M30" s="36"/>
      <c r="N30" s="36"/>
      <c r="O30" s="76">
        <f t="shared" si="5"/>
        <v>-8.4991739600000005E-2</v>
      </c>
      <c r="P30" s="37">
        <f t="shared" si="6"/>
        <v>31861.315000000002</v>
      </c>
      <c r="Q30" s="38"/>
      <c r="R30" s="38"/>
      <c r="AC30" s="39" t="s">
        <v>31</v>
      </c>
    </row>
    <row r="31" spans="1:29" s="31" customFormat="1" ht="12.75" customHeight="1">
      <c r="A31" s="42" t="s">
        <v>37</v>
      </c>
      <c r="B31" s="50" t="s">
        <v>32</v>
      </c>
      <c r="C31" s="44">
        <v>47466.464</v>
      </c>
      <c r="D31" s="53"/>
      <c r="E31" s="35">
        <f t="shared" si="1"/>
        <v>-10185.013575706656</v>
      </c>
      <c r="F31" s="31">
        <f t="shared" si="2"/>
        <v>-10185</v>
      </c>
      <c r="G31" s="36">
        <f t="shared" si="3"/>
        <v>-7.1879999959492125E-3</v>
      </c>
      <c r="H31" s="36">
        <f>G31</f>
        <v>-7.1879999959492125E-3</v>
      </c>
      <c r="I31" s="36"/>
      <c r="J31" s="36"/>
      <c r="K31" s="36"/>
      <c r="L31" s="36"/>
      <c r="M31" s="36"/>
      <c r="N31" s="36"/>
      <c r="O31" s="76">
        <f t="shared" si="5"/>
        <v>-7.2148690000000001E-2</v>
      </c>
      <c r="P31" s="37">
        <f t="shared" si="6"/>
        <v>32447.964</v>
      </c>
      <c r="Q31" s="38"/>
      <c r="R31" s="38"/>
      <c r="AC31" s="39" t="s">
        <v>31</v>
      </c>
    </row>
    <row r="32" spans="1:29" s="31" customFormat="1" ht="12.75" customHeight="1">
      <c r="A32" s="42" t="s">
        <v>37</v>
      </c>
      <c r="B32" s="50" t="s">
        <v>34</v>
      </c>
      <c r="C32" s="44">
        <v>49637.5821</v>
      </c>
      <c r="D32" s="44">
        <v>8.9999999999999998E-4</v>
      </c>
      <c r="E32" s="35">
        <f t="shared" si="1"/>
        <v>-6084.5040523144371</v>
      </c>
      <c r="F32" s="31">
        <f t="shared" si="2"/>
        <v>-6084.5</v>
      </c>
      <c r="G32" s="36">
        <f t="shared" si="3"/>
        <v>-2.1455999958561733E-3</v>
      </c>
      <c r="H32" s="36"/>
      <c r="I32" s="36"/>
      <c r="J32" s="36">
        <f t="shared" ref="J32:J42" si="7">G32</f>
        <v>-2.1455999958561733E-3</v>
      </c>
      <c r="K32" s="36"/>
      <c r="L32" s="36"/>
      <c r="M32" s="36"/>
      <c r="N32" s="36">
        <f t="shared" ref="N32:N78" ca="1" si="8">+C$11+C$12*F32</f>
        <v>1.7357436995320902E-2</v>
      </c>
      <c r="O32" s="76">
        <f t="shared" si="5"/>
        <v>-3.3161956100000001E-2</v>
      </c>
      <c r="P32" s="37">
        <f t="shared" si="6"/>
        <v>34619.0821</v>
      </c>
      <c r="Q32" s="38"/>
      <c r="R32" s="38"/>
      <c r="AC32" s="39" t="s">
        <v>33</v>
      </c>
    </row>
    <row r="33" spans="1:29" s="31" customFormat="1" ht="12.75" customHeight="1">
      <c r="A33" s="44" t="s">
        <v>37</v>
      </c>
      <c r="B33" s="54" t="s">
        <v>34</v>
      </c>
      <c r="C33" s="44">
        <v>49637.5821</v>
      </c>
      <c r="D33" s="44" t="s">
        <v>62</v>
      </c>
      <c r="E33" s="35">
        <f t="shared" si="1"/>
        <v>-6084.5040523144371</v>
      </c>
      <c r="F33" s="31">
        <f t="shared" si="2"/>
        <v>-6084.5</v>
      </c>
      <c r="G33" s="36">
        <f t="shared" si="3"/>
        <v>-2.1455999958561733E-3</v>
      </c>
      <c r="H33" s="36"/>
      <c r="I33" s="36"/>
      <c r="J33" s="36">
        <f t="shared" si="7"/>
        <v>-2.1455999958561733E-3</v>
      </c>
      <c r="K33" s="36"/>
      <c r="L33" s="36"/>
      <c r="M33" s="36"/>
      <c r="N33" s="36">
        <f t="shared" ca="1" si="8"/>
        <v>1.7357436995320902E-2</v>
      </c>
      <c r="O33" s="76">
        <f t="shared" si="5"/>
        <v>-3.3161956100000001E-2</v>
      </c>
      <c r="P33" s="37">
        <f t="shared" si="6"/>
        <v>34619.0821</v>
      </c>
      <c r="Q33" s="38"/>
      <c r="R33" s="38"/>
    </row>
    <row r="34" spans="1:29" s="31" customFormat="1" ht="12.75" customHeight="1">
      <c r="A34" s="42" t="s">
        <v>37</v>
      </c>
      <c r="B34" s="50" t="s">
        <v>34</v>
      </c>
      <c r="C34" s="44">
        <v>49917.676899999999</v>
      </c>
      <c r="D34" s="55">
        <v>1E-4</v>
      </c>
      <c r="E34" s="35">
        <f t="shared" si="1"/>
        <v>-5555.4994832619132</v>
      </c>
      <c r="F34" s="31">
        <f t="shared" si="2"/>
        <v>-5555.5</v>
      </c>
      <c r="G34" s="36">
        <f t="shared" si="3"/>
        <v>2.7360000240150839E-4</v>
      </c>
      <c r="H34" s="36"/>
      <c r="I34" s="36"/>
      <c r="J34" s="36">
        <f t="shared" si="7"/>
        <v>2.7360000240150839E-4</v>
      </c>
      <c r="K34" s="36"/>
      <c r="L34" s="36"/>
      <c r="M34" s="36"/>
      <c r="N34" s="36">
        <f t="shared" ca="1" si="8"/>
        <v>1.6358568333107171E-2</v>
      </c>
      <c r="O34" s="76">
        <f t="shared" si="5"/>
        <v>-2.9111932100000001E-2</v>
      </c>
      <c r="P34" s="37">
        <f t="shared" si="6"/>
        <v>34899.176899999999</v>
      </c>
      <c r="Q34" s="38"/>
      <c r="R34" s="38"/>
      <c r="AC34" s="39" t="s">
        <v>35</v>
      </c>
    </row>
    <row r="35" spans="1:29" s="31" customFormat="1" ht="12.75" customHeight="1">
      <c r="A35" s="42" t="s">
        <v>37</v>
      </c>
      <c r="B35" s="50" t="s">
        <v>32</v>
      </c>
      <c r="C35" s="44">
        <v>49922.707300000002</v>
      </c>
      <c r="D35" s="55">
        <v>2.0000000000000001E-4</v>
      </c>
      <c r="E35" s="35">
        <f t="shared" si="1"/>
        <v>-5545.9987549936141</v>
      </c>
      <c r="F35" s="31">
        <f t="shared" si="2"/>
        <v>-5546</v>
      </c>
      <c r="G35" s="36">
        <f t="shared" si="3"/>
        <v>6.5920000633923337E-4</v>
      </c>
      <c r="H35" s="36"/>
      <c r="I35" s="36"/>
      <c r="J35" s="36">
        <f t="shared" si="7"/>
        <v>6.5920000633923337E-4</v>
      </c>
      <c r="K35" s="36"/>
      <c r="L35" s="36"/>
      <c r="M35" s="36"/>
      <c r="N35" s="36">
        <f t="shared" ca="1" si="8"/>
        <v>1.6340630238039063E-2</v>
      </c>
      <c r="O35" s="76">
        <f t="shared" si="5"/>
        <v>-2.9041246399999998E-2</v>
      </c>
      <c r="P35" s="37">
        <f t="shared" si="6"/>
        <v>34904.207300000002</v>
      </c>
      <c r="Q35" s="38"/>
      <c r="R35" s="38"/>
      <c r="AC35" s="39" t="s">
        <v>36</v>
      </c>
    </row>
    <row r="36" spans="1:29" s="31" customFormat="1" ht="12.75" customHeight="1">
      <c r="A36" s="42" t="s">
        <v>37</v>
      </c>
      <c r="B36" s="50" t="s">
        <v>34</v>
      </c>
      <c r="C36" s="44">
        <v>49927.738299999997</v>
      </c>
      <c r="D36" s="55">
        <v>5.9999999999999995E-4</v>
      </c>
      <c r="E36" s="35">
        <f t="shared" si="1"/>
        <v>-5536.4968935277793</v>
      </c>
      <c r="F36" s="31">
        <f t="shared" si="2"/>
        <v>-5536.5</v>
      </c>
      <c r="G36" s="36">
        <f t="shared" si="3"/>
        <v>1.6448000023956411E-3</v>
      </c>
      <c r="H36" s="36"/>
      <c r="I36" s="36"/>
      <c r="J36" s="36">
        <f t="shared" si="7"/>
        <v>1.6448000023956411E-3</v>
      </c>
      <c r="K36" s="36"/>
      <c r="L36" s="36"/>
      <c r="M36" s="36"/>
      <c r="N36" s="36">
        <f t="shared" ca="1" si="8"/>
        <v>1.6322692142970951E-2</v>
      </c>
      <c r="O36" s="76">
        <f t="shared" si="5"/>
        <v>-2.8970632900000001E-2</v>
      </c>
      <c r="P36" s="37">
        <f t="shared" si="6"/>
        <v>34909.238299999997</v>
      </c>
      <c r="Q36" s="38"/>
      <c r="R36" s="38"/>
      <c r="AC36" s="39" t="s">
        <v>36</v>
      </c>
    </row>
    <row r="37" spans="1:29" s="31" customFormat="1" ht="12.75" customHeight="1">
      <c r="A37" s="42" t="s">
        <v>37</v>
      </c>
      <c r="B37" s="50" t="s">
        <v>32</v>
      </c>
      <c r="C37" s="44">
        <v>49983.597900000001</v>
      </c>
      <c r="D37" s="55">
        <v>2.0000000000000001E-4</v>
      </c>
      <c r="E37" s="35">
        <f t="shared" si="1"/>
        <v>-5430.9969569868354</v>
      </c>
      <c r="F37" s="31">
        <f t="shared" si="2"/>
        <v>-5431</v>
      </c>
      <c r="G37" s="36">
        <f t="shared" si="3"/>
        <v>1.6112000012071803E-3</v>
      </c>
      <c r="H37" s="36"/>
      <c r="I37" s="36"/>
      <c r="J37" s="36">
        <f t="shared" si="7"/>
        <v>1.6112000012071803E-3</v>
      </c>
      <c r="K37" s="36"/>
      <c r="L37" s="36"/>
      <c r="M37" s="36"/>
      <c r="N37" s="36">
        <f t="shared" ca="1" si="8"/>
        <v>1.612348487668825E-2</v>
      </c>
      <c r="O37" s="76">
        <f t="shared" si="5"/>
        <v>-2.8191304400000002E-2</v>
      </c>
      <c r="P37" s="37">
        <f t="shared" si="6"/>
        <v>34965.097900000001</v>
      </c>
      <c r="Q37" s="38"/>
      <c r="R37" s="38"/>
      <c r="AC37" s="39" t="s">
        <v>35</v>
      </c>
    </row>
    <row r="38" spans="1:29" s="31" customFormat="1" ht="12.75" customHeight="1">
      <c r="A38" s="42" t="s">
        <v>37</v>
      </c>
      <c r="B38" s="50" t="s">
        <v>32</v>
      </c>
      <c r="C38" s="44">
        <v>50001.597900000001</v>
      </c>
      <c r="D38" s="44">
        <v>2.9999999999999997E-4</v>
      </c>
      <c r="E38" s="35">
        <f t="shared" si="1"/>
        <v>-5397.0010304542993</v>
      </c>
      <c r="F38" s="31">
        <f t="shared" si="2"/>
        <v>-5397</v>
      </c>
      <c r="G38" s="36">
        <f t="shared" si="3"/>
        <v>-5.45599999895785E-4</v>
      </c>
      <c r="H38" s="36"/>
      <c r="I38" s="36"/>
      <c r="J38" s="36">
        <f t="shared" si="7"/>
        <v>-5.45599999895785E-4</v>
      </c>
      <c r="K38" s="36"/>
      <c r="L38" s="36"/>
      <c r="M38" s="36"/>
      <c r="N38" s="36">
        <f t="shared" ca="1" si="8"/>
        <v>1.605928537854975E-2</v>
      </c>
      <c r="O38" s="76">
        <f t="shared" si="5"/>
        <v>-2.7942043600000001E-2</v>
      </c>
      <c r="P38" s="37">
        <f t="shared" si="6"/>
        <v>34983.097900000001</v>
      </c>
      <c r="Q38" s="38"/>
      <c r="R38" s="38"/>
      <c r="AC38" s="39" t="s">
        <v>36</v>
      </c>
    </row>
    <row r="39" spans="1:29" s="31" customFormat="1" ht="12.75" customHeight="1">
      <c r="A39" s="42" t="s">
        <v>30</v>
      </c>
      <c r="B39" s="56"/>
      <c r="C39" s="57">
        <v>50251.508800000003</v>
      </c>
      <c r="D39" s="57">
        <v>2.9999999999999997E-4</v>
      </c>
      <c r="E39" s="35">
        <f t="shared" si="1"/>
        <v>-4925.0036640054032</v>
      </c>
      <c r="F39" s="31">
        <f t="shared" si="2"/>
        <v>-4925</v>
      </c>
      <c r="G39" s="36">
        <f t="shared" si="3"/>
        <v>-1.9399999946472235E-3</v>
      </c>
      <c r="H39" s="40"/>
      <c r="I39" s="40"/>
      <c r="J39" s="41">
        <f t="shared" si="7"/>
        <v>-1.9399999946472235E-3</v>
      </c>
      <c r="K39" s="40"/>
      <c r="L39" s="40"/>
      <c r="M39" s="40"/>
      <c r="N39" s="36">
        <f t="shared" ca="1" si="8"/>
        <v>1.5168045286744682E-2</v>
      </c>
      <c r="O39" s="76">
        <f t="shared" si="5"/>
        <v>-2.4577250000000002E-2</v>
      </c>
      <c r="P39" s="37">
        <f t="shared" si="6"/>
        <v>35233.008800000003</v>
      </c>
      <c r="Q39" s="38"/>
      <c r="R39" s="38"/>
    </row>
    <row r="40" spans="1:29" s="31" customFormat="1" ht="12.75" customHeight="1">
      <c r="A40" s="42" t="s">
        <v>30</v>
      </c>
      <c r="B40" s="56"/>
      <c r="C40" s="57">
        <v>50251.508999999998</v>
      </c>
      <c r="D40" s="57">
        <v>4.0000000000000002E-4</v>
      </c>
      <c r="E40" s="35">
        <f t="shared" si="1"/>
        <v>-4925.0032862728958</v>
      </c>
      <c r="F40" s="31">
        <f t="shared" si="2"/>
        <v>-4925</v>
      </c>
      <c r="G40" s="36">
        <f t="shared" si="3"/>
        <v>-1.7399999996996485E-3</v>
      </c>
      <c r="H40" s="40"/>
      <c r="I40" s="40"/>
      <c r="J40" s="41">
        <f t="shared" si="7"/>
        <v>-1.7399999996996485E-3</v>
      </c>
      <c r="K40" s="40"/>
      <c r="L40" s="40"/>
      <c r="M40" s="40"/>
      <c r="N40" s="36">
        <f t="shared" ca="1" si="8"/>
        <v>1.5168045286744682E-2</v>
      </c>
      <c r="O40" s="76">
        <f t="shared" si="5"/>
        <v>-2.4577250000000002E-2</v>
      </c>
      <c r="P40" s="37">
        <f t="shared" si="6"/>
        <v>35233.008999999998</v>
      </c>
      <c r="Q40" s="38"/>
      <c r="R40" s="38"/>
    </row>
    <row r="41" spans="1:29" s="31" customFormat="1" ht="12.75" customHeight="1">
      <c r="A41" s="42" t="s">
        <v>30</v>
      </c>
      <c r="B41" s="56"/>
      <c r="C41" s="57">
        <v>50291.489099999999</v>
      </c>
      <c r="D41" s="57">
        <v>1.4E-3</v>
      </c>
      <c r="E41" s="35">
        <f t="shared" si="1"/>
        <v>-4849.4943672527024</v>
      </c>
      <c r="F41" s="31">
        <f t="shared" si="2"/>
        <v>-4849.5</v>
      </c>
      <c r="G41" s="36">
        <f t="shared" si="3"/>
        <v>2.982400001201313E-3</v>
      </c>
      <c r="H41" s="40"/>
      <c r="I41" s="40"/>
      <c r="J41" s="41">
        <f t="shared" si="7"/>
        <v>2.982400001201313E-3</v>
      </c>
      <c r="K41" s="40"/>
      <c r="L41" s="40"/>
      <c r="M41" s="40"/>
      <c r="N41" s="36">
        <f t="shared" ca="1" si="8"/>
        <v>1.502548463646654E-2</v>
      </c>
      <c r="O41" s="76">
        <f t="shared" si="5"/>
        <v>-2.4055560099999998E-2</v>
      </c>
      <c r="P41" s="37">
        <f t="shared" si="6"/>
        <v>35272.989099999999</v>
      </c>
      <c r="Q41" s="38"/>
      <c r="R41" s="38"/>
    </row>
    <row r="42" spans="1:29" s="31" customFormat="1" ht="12.75" customHeight="1">
      <c r="A42" s="42" t="s">
        <v>30</v>
      </c>
      <c r="B42" s="56"/>
      <c r="C42" s="57">
        <v>50291.492400000003</v>
      </c>
      <c r="D42" s="57">
        <v>1.1000000000000001E-3</v>
      </c>
      <c r="E42" s="35">
        <f t="shared" si="1"/>
        <v>-4849.4881346661641</v>
      </c>
      <c r="F42" s="31">
        <f t="shared" si="2"/>
        <v>-4849.5</v>
      </c>
      <c r="G42" s="36">
        <f t="shared" si="3"/>
        <v>6.2824000051477924E-3</v>
      </c>
      <c r="H42" s="40"/>
      <c r="I42" s="40"/>
      <c r="J42" s="41">
        <f t="shared" si="7"/>
        <v>6.2824000051477924E-3</v>
      </c>
      <c r="K42" s="40"/>
      <c r="L42" s="40"/>
      <c r="M42" s="40"/>
      <c r="N42" s="36">
        <f t="shared" ca="1" si="8"/>
        <v>1.502548463646654E-2</v>
      </c>
      <c r="O42" s="76">
        <f t="shared" si="5"/>
        <v>-2.4055560099999998E-2</v>
      </c>
      <c r="P42" s="37">
        <f t="shared" si="6"/>
        <v>35272.992400000003</v>
      </c>
      <c r="Q42" s="38"/>
      <c r="R42" s="38"/>
    </row>
    <row r="43" spans="1:29" s="31" customFormat="1" ht="12.75" customHeight="1">
      <c r="A43" s="42" t="s">
        <v>25</v>
      </c>
      <c r="B43" s="42"/>
      <c r="C43" s="53">
        <v>50573.429799999998</v>
      </c>
      <c r="D43" s="53">
        <v>8.9999999999999998E-4</v>
      </c>
      <c r="E43" s="35">
        <f t="shared" si="1"/>
        <v>-4317.003515934266</v>
      </c>
      <c r="F43" s="31">
        <f t="shared" si="2"/>
        <v>-4317</v>
      </c>
      <c r="G43" s="36">
        <f t="shared" si="3"/>
        <v>-1.8616000015754253E-3</v>
      </c>
      <c r="H43" s="36"/>
      <c r="I43" s="36"/>
      <c r="J43" s="36">
        <f>+G43</f>
        <v>-1.8616000015754253E-3</v>
      </c>
      <c r="K43" s="36"/>
      <c r="L43" s="36"/>
      <c r="M43" s="36"/>
      <c r="N43" s="36">
        <f t="shared" ca="1" si="8"/>
        <v>1.4020007202385611E-2</v>
      </c>
      <c r="O43" s="76">
        <f t="shared" si="5"/>
        <v>-2.0505595600000003E-2</v>
      </c>
      <c r="P43" s="37">
        <f t="shared" si="6"/>
        <v>35554.929799999998</v>
      </c>
      <c r="Q43" s="38"/>
      <c r="R43" s="38"/>
    </row>
    <row r="44" spans="1:29" s="31" customFormat="1" ht="12.75" customHeight="1">
      <c r="A44" s="42" t="s">
        <v>40</v>
      </c>
      <c r="B44" s="42"/>
      <c r="C44" s="53">
        <v>51323.432999999997</v>
      </c>
      <c r="D44" s="53"/>
      <c r="E44" s="35">
        <f t="shared" si="1"/>
        <v>-2900.5005333583131</v>
      </c>
      <c r="F44" s="31">
        <f t="shared" si="2"/>
        <v>-2900.5</v>
      </c>
      <c r="G44" s="36">
        <f t="shared" si="3"/>
        <v>-2.8239999664947391E-4</v>
      </c>
      <c r="H44" s="36"/>
      <c r="I44" s="36"/>
      <c r="J44" s="36"/>
      <c r="K44" s="36"/>
      <c r="L44" s="36"/>
      <c r="M44" s="36">
        <f>G44</f>
        <v>-2.8239999664947391E-4</v>
      </c>
      <c r="N44" s="36">
        <f t="shared" ca="1" si="8"/>
        <v>1.1345342816703664E-2</v>
      </c>
      <c r="O44" s="76">
        <f t="shared" si="5"/>
        <v>-1.2166660100000001E-2</v>
      </c>
      <c r="P44" s="37">
        <f t="shared" si="6"/>
        <v>36304.932999999997</v>
      </c>
      <c r="Q44" s="38"/>
      <c r="R44" s="38"/>
    </row>
    <row r="45" spans="1:29" s="31" customFormat="1" ht="12.75" customHeight="1">
      <c r="A45" s="42" t="s">
        <v>28</v>
      </c>
      <c r="B45" s="42"/>
      <c r="C45" s="53">
        <v>51323.436000000002</v>
      </c>
      <c r="D45" s="53">
        <v>2E-3</v>
      </c>
      <c r="E45" s="35">
        <f t="shared" si="1"/>
        <v>-2900.4948673705499</v>
      </c>
      <c r="F45" s="31">
        <f t="shared" si="2"/>
        <v>-2900.5</v>
      </c>
      <c r="G45" s="36">
        <f t="shared" si="3"/>
        <v>2.7176000075996853E-3</v>
      </c>
      <c r="H45" s="36"/>
      <c r="I45" s="36"/>
      <c r="J45" s="36">
        <f>+G45</f>
        <v>2.7176000075996853E-3</v>
      </c>
      <c r="K45" s="36"/>
      <c r="L45" s="36"/>
      <c r="M45" s="36"/>
      <c r="N45" s="36">
        <f t="shared" ca="1" si="8"/>
        <v>1.1345342816703664E-2</v>
      </c>
      <c r="O45" s="76">
        <f t="shared" si="5"/>
        <v>-1.2166660100000001E-2</v>
      </c>
      <c r="P45" s="37">
        <f t="shared" si="6"/>
        <v>36304.936000000002</v>
      </c>
      <c r="Q45" s="38"/>
      <c r="R45" s="38"/>
    </row>
    <row r="46" spans="1:29" s="31" customFormat="1" ht="12.75" customHeight="1">
      <c r="A46" s="42" t="s">
        <v>40</v>
      </c>
      <c r="B46" s="42"/>
      <c r="C46" s="53">
        <v>51323.438000000002</v>
      </c>
      <c r="D46" s="53"/>
      <c r="E46" s="35">
        <f t="shared" si="1"/>
        <v>-2900.4910900453788</v>
      </c>
      <c r="F46" s="31">
        <f t="shared" si="2"/>
        <v>-2900.5</v>
      </c>
      <c r="G46" s="36">
        <f t="shared" si="3"/>
        <v>4.717600008007139E-3</v>
      </c>
      <c r="H46" s="36"/>
      <c r="I46" s="36"/>
      <c r="J46" s="36"/>
      <c r="K46" s="36"/>
      <c r="L46" s="36"/>
      <c r="M46" s="36">
        <f>G46</f>
        <v>4.717600008007139E-3</v>
      </c>
      <c r="N46" s="36">
        <f t="shared" ca="1" si="8"/>
        <v>1.1345342816703664E-2</v>
      </c>
      <c r="O46" s="76">
        <f t="shared" si="5"/>
        <v>-1.2166660100000001E-2</v>
      </c>
      <c r="P46" s="37">
        <f t="shared" si="6"/>
        <v>36304.938000000002</v>
      </c>
      <c r="Q46" s="38"/>
      <c r="R46" s="38"/>
    </row>
    <row r="47" spans="1:29" s="31" customFormat="1" ht="12.75" customHeight="1">
      <c r="A47" s="42" t="s">
        <v>43</v>
      </c>
      <c r="B47" s="42"/>
      <c r="C47" s="53">
        <v>51338.793799999999</v>
      </c>
      <c r="D47" s="53"/>
      <c r="E47" s="35">
        <f t="shared" si="1"/>
        <v>-2871.4891651204766</v>
      </c>
      <c r="F47" s="31">
        <f t="shared" si="2"/>
        <v>-2871.5</v>
      </c>
      <c r="G47" s="36">
        <f t="shared" si="3"/>
        <v>5.7368000052520074E-3</v>
      </c>
      <c r="H47" s="36"/>
      <c r="I47" s="36"/>
      <c r="J47" s="36"/>
      <c r="K47" s="36"/>
      <c r="L47" s="36"/>
      <c r="M47" s="36">
        <f>G47</f>
        <v>5.7368000052520074E-3</v>
      </c>
      <c r="N47" s="36">
        <f t="shared" ca="1" si="8"/>
        <v>1.129058442123259E-2</v>
      </c>
      <c r="O47" s="76">
        <f t="shared" si="5"/>
        <v>-1.2012704900000001E-2</v>
      </c>
      <c r="P47" s="37">
        <f t="shared" si="6"/>
        <v>36320.293799999999</v>
      </c>
      <c r="Q47" s="38"/>
      <c r="R47" s="38"/>
    </row>
    <row r="48" spans="1:29" s="31" customFormat="1" ht="12.75" customHeight="1">
      <c r="A48" s="42" t="s">
        <v>40</v>
      </c>
      <c r="B48" s="42"/>
      <c r="C48" s="53">
        <v>51386.4421</v>
      </c>
      <c r="D48" s="53"/>
      <c r="E48" s="35">
        <f t="shared" si="1"/>
        <v>-2781.4976036649055</v>
      </c>
      <c r="F48" s="31">
        <f t="shared" si="2"/>
        <v>-2781.5</v>
      </c>
      <c r="G48" s="36">
        <f t="shared" si="3"/>
        <v>1.2688000060734339E-3</v>
      </c>
      <c r="H48" s="36"/>
      <c r="I48" s="36"/>
      <c r="J48" s="36"/>
      <c r="K48" s="36"/>
      <c r="L48" s="36"/>
      <c r="M48" s="36">
        <f>G48</f>
        <v>1.2688000060734339E-3</v>
      </c>
      <c r="N48" s="36">
        <f t="shared" ca="1" si="8"/>
        <v>1.1120644573218911E-2</v>
      </c>
      <c r="O48" s="76">
        <f t="shared" si="5"/>
        <v>-1.15391969E-2</v>
      </c>
      <c r="P48" s="37">
        <f t="shared" si="6"/>
        <v>36367.9421</v>
      </c>
      <c r="Q48" s="38"/>
      <c r="R48" s="38"/>
    </row>
    <row r="49" spans="1:29" s="31" customFormat="1" ht="12.75" customHeight="1">
      <c r="A49" s="42" t="s">
        <v>28</v>
      </c>
      <c r="B49" s="42"/>
      <c r="C49" s="53">
        <v>51386.445099999997</v>
      </c>
      <c r="D49" s="53">
        <v>4.0000000000000001E-3</v>
      </c>
      <c r="E49" s="35">
        <f t="shared" si="1"/>
        <v>-2781.4919376771559</v>
      </c>
      <c r="F49" s="31">
        <f t="shared" si="2"/>
        <v>-2781.5</v>
      </c>
      <c r="G49" s="36">
        <f t="shared" si="3"/>
        <v>4.2688000030466355E-3</v>
      </c>
      <c r="H49" s="36"/>
      <c r="I49" s="36"/>
      <c r="J49" s="36">
        <f>+G49</f>
        <v>4.2688000030466355E-3</v>
      </c>
      <c r="K49" s="36"/>
      <c r="L49" s="36"/>
      <c r="M49" s="36"/>
      <c r="N49" s="36">
        <f t="shared" ca="1" si="8"/>
        <v>1.1120644573218911E-2</v>
      </c>
      <c r="O49" s="76">
        <f t="shared" si="5"/>
        <v>-1.15391969E-2</v>
      </c>
      <c r="P49" s="37">
        <f t="shared" si="6"/>
        <v>36367.945099999997</v>
      </c>
      <c r="Q49" s="38"/>
      <c r="R49" s="38"/>
    </row>
    <row r="50" spans="1:29" s="31" customFormat="1" ht="12.75" customHeight="1">
      <c r="A50" s="42" t="s">
        <v>40</v>
      </c>
      <c r="B50" s="42"/>
      <c r="C50" s="53">
        <v>51386.448199999999</v>
      </c>
      <c r="D50" s="53"/>
      <c r="E50" s="35">
        <f t="shared" si="1"/>
        <v>-2781.4860828231385</v>
      </c>
      <c r="F50" s="31">
        <f t="shared" si="2"/>
        <v>-2781.5</v>
      </c>
      <c r="G50" s="36">
        <f t="shared" si="3"/>
        <v>7.3688000047695823E-3</v>
      </c>
      <c r="H50" s="36"/>
      <c r="I50" s="36"/>
      <c r="J50" s="36"/>
      <c r="K50" s="36"/>
      <c r="L50" s="36"/>
      <c r="M50" s="36">
        <f>G50</f>
        <v>7.3688000047695823E-3</v>
      </c>
      <c r="N50" s="36">
        <f t="shared" ca="1" si="8"/>
        <v>1.1120644573218911E-2</v>
      </c>
      <c r="O50" s="76">
        <f t="shared" si="5"/>
        <v>-1.15391969E-2</v>
      </c>
      <c r="P50" s="37">
        <f t="shared" si="6"/>
        <v>36367.948199999999</v>
      </c>
      <c r="Q50" s="38"/>
      <c r="R50" s="38"/>
    </row>
    <row r="51" spans="1:29" s="31" customFormat="1" ht="12.75" customHeight="1">
      <c r="A51" s="42" t="s">
        <v>26</v>
      </c>
      <c r="B51" s="42"/>
      <c r="C51" s="53">
        <v>52118.440399999999</v>
      </c>
      <c r="D51" s="53">
        <v>2E-3</v>
      </c>
      <c r="E51" s="35">
        <f t="shared" si="1"/>
        <v>-1398.9998020681562</v>
      </c>
      <c r="F51" s="31">
        <f t="shared" si="2"/>
        <v>-1399</v>
      </c>
      <c r="G51" s="36">
        <f t="shared" si="3"/>
        <v>1.0480000491952524E-4</v>
      </c>
      <c r="H51" s="36"/>
      <c r="I51" s="36"/>
      <c r="J51" s="36">
        <f>+G51</f>
        <v>1.0480000491952524E-4</v>
      </c>
      <c r="K51" s="36"/>
      <c r="L51" s="36"/>
      <c r="M51" s="36"/>
      <c r="N51" s="36">
        <f t="shared" ca="1" si="8"/>
        <v>8.510179685675464E-3</v>
      </c>
      <c r="O51" s="76">
        <f t="shared" si="5"/>
        <v>-5.0798804000000003E-3</v>
      </c>
      <c r="P51" s="37">
        <f t="shared" si="6"/>
        <v>37099.940399999999</v>
      </c>
      <c r="Q51" s="38"/>
      <c r="R51" s="38"/>
    </row>
    <row r="52" spans="1:29" s="31" customFormat="1" ht="12.75" customHeight="1">
      <c r="A52" s="47" t="s">
        <v>44</v>
      </c>
      <c r="B52" s="46" t="s">
        <v>32</v>
      </c>
      <c r="C52" s="57">
        <v>52743.748599999999</v>
      </c>
      <c r="D52" s="55">
        <v>2.9999999999999997E-4</v>
      </c>
      <c r="E52" s="35">
        <f t="shared" si="1"/>
        <v>-218.00360054634845</v>
      </c>
      <c r="F52" s="31">
        <f t="shared" si="2"/>
        <v>-218</v>
      </c>
      <c r="G52" s="36">
        <f t="shared" si="3"/>
        <v>-1.9064000007347204E-3</v>
      </c>
      <c r="H52" s="36"/>
      <c r="I52" s="36"/>
      <c r="J52" s="36">
        <f>G52</f>
        <v>-1.9064000007347204E-3</v>
      </c>
      <c r="K52" s="36"/>
      <c r="L52" s="36"/>
      <c r="M52" s="36"/>
      <c r="N52" s="36">
        <f t="shared" ca="1" si="8"/>
        <v>6.2801912356293087E-3</v>
      </c>
      <c r="O52" s="76">
        <f t="shared" si="5"/>
        <v>-7.7300960000000016E-4</v>
      </c>
      <c r="P52" s="37">
        <f t="shared" si="6"/>
        <v>37725.248599999999</v>
      </c>
      <c r="Q52" s="38"/>
      <c r="R52" s="38"/>
      <c r="AC52" s="43"/>
    </row>
    <row r="53" spans="1:29" s="31" customFormat="1" ht="12.75" customHeight="1">
      <c r="A53" s="44" t="s">
        <v>46</v>
      </c>
      <c r="B53" s="42"/>
      <c r="C53" s="53">
        <v>52859.176099999997</v>
      </c>
      <c r="D53" s="53">
        <v>2.0000000000000001E-4</v>
      </c>
      <c r="E53" s="35">
        <f t="shared" ref="E53:E78" si="9">+(C53-C$7)/C$8</f>
        <v>0</v>
      </c>
      <c r="F53" s="31">
        <f t="shared" ref="F53:F78" si="10">ROUND(2*E53,0)/2</f>
        <v>0</v>
      </c>
      <c r="G53" s="36">
        <f t="shared" ref="G53:G78" si="11">+C53-(C$7+F53*C$8)</f>
        <v>0</v>
      </c>
      <c r="H53" s="36"/>
      <c r="I53" s="36">
        <f>+G53</f>
        <v>0</v>
      </c>
      <c r="J53" s="36"/>
      <c r="K53" s="36"/>
      <c r="L53" s="36"/>
      <c r="M53" s="36"/>
      <c r="N53" s="36">
        <f t="shared" ca="1" si="8"/>
        <v>5.8685591593295103E-3</v>
      </c>
      <c r="O53" s="76">
        <f t="shared" ref="O53:O78" si="12">+D$11+D$12*F53+D$13*F53^2</f>
        <v>-1E-4</v>
      </c>
      <c r="P53" s="37">
        <f t="shared" ref="P53:P78" si="13">+C53-15018.5</f>
        <v>37840.676099999997</v>
      </c>
      <c r="Q53" s="38"/>
      <c r="R53" s="38"/>
    </row>
    <row r="54" spans="1:29" s="31" customFormat="1" ht="12.75" customHeight="1">
      <c r="A54" s="45" t="s">
        <v>45</v>
      </c>
      <c r="B54" s="58"/>
      <c r="C54" s="53">
        <v>53088.9686</v>
      </c>
      <c r="D54" s="53">
        <v>2.0000000000000001E-4</v>
      </c>
      <c r="E54" s="35">
        <f t="shared" si="9"/>
        <v>434.00049709599841</v>
      </c>
      <c r="F54" s="31">
        <f t="shared" si="10"/>
        <v>434</v>
      </c>
      <c r="G54" s="36">
        <f t="shared" si="11"/>
        <v>2.632000032463111E-4</v>
      </c>
      <c r="H54" s="36"/>
      <c r="I54" s="36"/>
      <c r="J54" s="36"/>
      <c r="K54" s="36">
        <f>G54</f>
        <v>2.632000032463111E-4</v>
      </c>
      <c r="L54" s="36"/>
      <c r="M54" s="36"/>
      <c r="N54" s="36">
        <f t="shared" ca="1" si="8"/>
        <v>5.0490714477968842E-3</v>
      </c>
      <c r="O54" s="76">
        <f t="shared" si="12"/>
        <v>1.1266575999999999E-3</v>
      </c>
      <c r="P54" s="37">
        <f t="shared" si="13"/>
        <v>38070.4686</v>
      </c>
      <c r="Q54" s="38"/>
      <c r="R54" s="38"/>
      <c r="AC54" s="43"/>
    </row>
    <row r="55" spans="1:29" s="31" customFormat="1" ht="12.75" customHeight="1">
      <c r="A55" s="44" t="s">
        <v>46</v>
      </c>
      <c r="B55" s="58"/>
      <c r="C55" s="53">
        <v>53115.440600000002</v>
      </c>
      <c r="D55" s="53">
        <v>2.0000000000000001E-4</v>
      </c>
      <c r="E55" s="35">
        <f t="shared" si="9"/>
        <v>483.99717304985154</v>
      </c>
      <c r="F55" s="31">
        <f t="shared" si="10"/>
        <v>484</v>
      </c>
      <c r="G55" s="36">
        <f t="shared" si="11"/>
        <v>-1.4967999959480949E-3</v>
      </c>
      <c r="H55" s="36"/>
      <c r="I55" s="36">
        <f>G55</f>
        <v>-1.4967999959480949E-3</v>
      </c>
      <c r="J55" s="36"/>
      <c r="K55" s="36"/>
      <c r="L55" s="36"/>
      <c r="M55" s="36"/>
      <c r="N55" s="36">
        <f t="shared" ca="1" si="8"/>
        <v>4.9546604211226182E-3</v>
      </c>
      <c r="O55" s="76">
        <f t="shared" si="12"/>
        <v>1.2582976E-3</v>
      </c>
      <c r="P55" s="37">
        <f t="shared" si="13"/>
        <v>38096.940600000002</v>
      </c>
      <c r="Q55" s="38"/>
      <c r="R55" s="38"/>
      <c r="AC55" s="43"/>
    </row>
    <row r="56" spans="1:29" s="31" customFormat="1" ht="12.75" customHeight="1">
      <c r="A56" s="42" t="s">
        <v>49</v>
      </c>
      <c r="B56" s="58"/>
      <c r="C56" s="44">
        <v>53932.420400000003</v>
      </c>
      <c r="D56" s="44">
        <v>8.9999999999999998E-4</v>
      </c>
      <c r="E56" s="35">
        <f t="shared" si="9"/>
        <v>2026.9963541257564</v>
      </c>
      <c r="F56" s="31">
        <f t="shared" si="10"/>
        <v>2027</v>
      </c>
      <c r="G56" s="36">
        <f t="shared" si="11"/>
        <v>-1.9303999943076633E-3</v>
      </c>
      <c r="H56" s="36"/>
      <c r="I56" s="36"/>
      <c r="J56" s="36">
        <f>G56</f>
        <v>-1.9303999943076633E-3</v>
      </c>
      <c r="K56" s="36"/>
      <c r="L56" s="36"/>
      <c r="M56" s="36"/>
      <c r="N56" s="36">
        <f t="shared" ca="1" si="8"/>
        <v>2.0411361379547789E-3</v>
      </c>
      <c r="O56" s="76">
        <f t="shared" si="12"/>
        <v>4.3375084000000005E-3</v>
      </c>
      <c r="P56" s="37">
        <f t="shared" si="13"/>
        <v>38913.920400000003</v>
      </c>
      <c r="Q56" s="38"/>
      <c r="R56" s="38"/>
      <c r="AC56" s="43"/>
    </row>
    <row r="57" spans="1:29" s="31" customFormat="1" ht="12.75" customHeight="1">
      <c r="A57" s="42" t="s">
        <v>50</v>
      </c>
      <c r="B57" s="46"/>
      <c r="C57" s="47">
        <v>53941.421399999999</v>
      </c>
      <c r="D57" s="47">
        <v>1.9E-3</v>
      </c>
      <c r="E57" s="35">
        <f t="shared" si="9"/>
        <v>2043.9962060546031</v>
      </c>
      <c r="F57" s="31">
        <f t="shared" si="10"/>
        <v>2044</v>
      </c>
      <c r="G57" s="36">
        <f t="shared" si="11"/>
        <v>-2.0087999946554191E-3</v>
      </c>
      <c r="H57" s="36"/>
      <c r="I57" s="36"/>
      <c r="J57" s="36">
        <f>G57</f>
        <v>-2.0087999946554191E-3</v>
      </c>
      <c r="K57" s="36"/>
      <c r="L57" s="36"/>
      <c r="M57" s="36"/>
      <c r="N57" s="36">
        <f t="shared" ca="1" si="8"/>
        <v>2.0090363888855284E-3</v>
      </c>
      <c r="O57" s="76">
        <f t="shared" si="12"/>
        <v>4.3608255999999998E-3</v>
      </c>
      <c r="P57" s="37">
        <f t="shared" si="13"/>
        <v>38922.921399999999</v>
      </c>
      <c r="Q57" s="38"/>
      <c r="R57" s="38"/>
      <c r="AC57" s="43"/>
    </row>
    <row r="58" spans="1:29" s="31" customFormat="1" ht="12.75" customHeight="1">
      <c r="A58" s="48" t="s">
        <v>58</v>
      </c>
      <c r="B58" s="49" t="s">
        <v>34</v>
      </c>
      <c r="C58" s="48">
        <v>54628.421369999996</v>
      </c>
      <c r="D58" s="48">
        <v>2.9999999999999997E-4</v>
      </c>
      <c r="E58" s="35">
        <f t="shared" si="9"/>
        <v>3341.5073453865248</v>
      </c>
      <c r="F58" s="31">
        <f t="shared" si="10"/>
        <v>3341.5</v>
      </c>
      <c r="G58" s="36">
        <f t="shared" si="11"/>
        <v>3.8892000011401251E-3</v>
      </c>
      <c r="H58" s="36"/>
      <c r="I58" s="36"/>
      <c r="K58" s="36"/>
      <c r="L58" s="36">
        <f>G58</f>
        <v>3.8892000011401251E-3</v>
      </c>
      <c r="M58" s="36"/>
      <c r="N58" s="36">
        <f t="shared" ca="1" si="8"/>
        <v>-4.4092975331166614E-4</v>
      </c>
      <c r="O58" s="76">
        <f t="shared" si="12"/>
        <v>5.4582511000000012E-3</v>
      </c>
      <c r="P58" s="37">
        <f t="shared" si="13"/>
        <v>39609.921369999996</v>
      </c>
      <c r="Q58" s="38"/>
      <c r="R58" s="38"/>
    </row>
    <row r="59" spans="1:29" s="31" customFormat="1" ht="12.75" customHeight="1">
      <c r="A59" s="48" t="s">
        <v>57</v>
      </c>
      <c r="B59" s="49" t="s">
        <v>32</v>
      </c>
      <c r="C59" s="48">
        <v>54669.449699999997</v>
      </c>
      <c r="D59" s="48">
        <v>1E-4</v>
      </c>
      <c r="E59" s="35">
        <f t="shared" si="9"/>
        <v>3418.9960171883413</v>
      </c>
      <c r="F59" s="31">
        <f t="shared" si="10"/>
        <v>3419</v>
      </c>
      <c r="G59" s="36">
        <f t="shared" si="11"/>
        <v>-2.1087999994051643E-3</v>
      </c>
      <c r="H59" s="36"/>
      <c r="I59" s="36"/>
      <c r="J59" s="36">
        <f t="shared" ref="J59:J70" si="14">G59</f>
        <v>-2.1087999994051643E-3</v>
      </c>
      <c r="K59" s="36"/>
      <c r="L59" s="36"/>
      <c r="M59" s="36"/>
      <c r="N59" s="36">
        <f t="shared" ca="1" si="8"/>
        <v>-5.8726684465677803E-4</v>
      </c>
      <c r="O59" s="76">
        <f t="shared" si="12"/>
        <v>5.4811756000000007E-3</v>
      </c>
      <c r="P59" s="37">
        <f t="shared" si="13"/>
        <v>39650.949699999997</v>
      </c>
      <c r="Q59" s="38"/>
      <c r="R59" s="38"/>
      <c r="AC59" s="43"/>
    </row>
    <row r="60" spans="1:29" s="31" customFormat="1" ht="12.75" customHeight="1">
      <c r="A60" s="47" t="s">
        <v>57</v>
      </c>
      <c r="B60" s="50" t="s">
        <v>32</v>
      </c>
      <c r="C60" s="47">
        <v>54669.449699999997</v>
      </c>
      <c r="D60" s="47">
        <v>1E-4</v>
      </c>
      <c r="E60" s="35">
        <f t="shared" si="9"/>
        <v>3418.9960171883413</v>
      </c>
      <c r="F60" s="31">
        <f t="shared" si="10"/>
        <v>3419</v>
      </c>
      <c r="G60" s="36">
        <f t="shared" si="11"/>
        <v>-2.1087999994051643E-3</v>
      </c>
      <c r="H60" s="36"/>
      <c r="I60" s="36"/>
      <c r="J60" s="36">
        <f t="shared" si="14"/>
        <v>-2.1087999994051643E-3</v>
      </c>
      <c r="K60" s="36"/>
      <c r="L60" s="36"/>
      <c r="M60" s="36"/>
      <c r="N60" s="36">
        <f t="shared" ca="1" si="8"/>
        <v>-5.8726684465677803E-4</v>
      </c>
      <c r="O60" s="76">
        <f t="shared" si="12"/>
        <v>5.4811756000000007E-3</v>
      </c>
      <c r="P60" s="37">
        <f t="shared" si="13"/>
        <v>39650.949699999997</v>
      </c>
      <c r="Q60" s="38"/>
      <c r="R60" s="38"/>
    </row>
    <row r="61" spans="1:29" s="31" customFormat="1" ht="12.75" customHeight="1">
      <c r="A61" s="48" t="s">
        <v>57</v>
      </c>
      <c r="B61" s="49" t="s">
        <v>34</v>
      </c>
      <c r="C61" s="48">
        <v>54683.481800000001</v>
      </c>
      <c r="D61" s="48">
        <v>2.0000000000000001E-4</v>
      </c>
      <c r="E61" s="35">
        <f t="shared" si="9"/>
        <v>3445.4979194493044</v>
      </c>
      <c r="F61" s="31">
        <f t="shared" si="10"/>
        <v>3445.5</v>
      </c>
      <c r="G61" s="36">
        <f t="shared" si="11"/>
        <v>-1.1015999989467673E-3</v>
      </c>
      <c r="H61" s="36"/>
      <c r="I61" s="36"/>
      <c r="J61" s="36">
        <f t="shared" si="14"/>
        <v>-1.1015999989467673E-3</v>
      </c>
      <c r="K61" s="36"/>
      <c r="L61" s="36"/>
      <c r="M61" s="36"/>
      <c r="N61" s="36">
        <f t="shared" ca="1" si="8"/>
        <v>-6.3730468879413891E-4</v>
      </c>
      <c r="O61" s="76">
        <f t="shared" si="12"/>
        <v>5.4879119000000006E-3</v>
      </c>
      <c r="P61" s="37">
        <f t="shared" si="13"/>
        <v>39664.981800000001</v>
      </c>
      <c r="Q61" s="38"/>
      <c r="R61" s="38"/>
    </row>
    <row r="62" spans="1:29" s="31" customFormat="1" ht="12.75" customHeight="1">
      <c r="A62" s="48" t="s">
        <v>57</v>
      </c>
      <c r="B62" s="49" t="s">
        <v>34</v>
      </c>
      <c r="C62" s="48">
        <v>54701.4879</v>
      </c>
      <c r="D62" s="48">
        <v>2.9999999999999997E-4</v>
      </c>
      <c r="E62" s="35">
        <f t="shared" si="9"/>
        <v>3479.5053668236078</v>
      </c>
      <c r="F62" s="31">
        <f t="shared" si="10"/>
        <v>3479.5</v>
      </c>
      <c r="G62" s="36">
        <f t="shared" si="11"/>
        <v>2.8416000059223734E-3</v>
      </c>
      <c r="H62" s="36"/>
      <c r="I62" s="36"/>
      <c r="J62" s="36">
        <f t="shared" si="14"/>
        <v>2.8416000059223734E-3</v>
      </c>
      <c r="K62" s="36"/>
      <c r="L62" s="36"/>
      <c r="M62" s="36"/>
      <c r="N62" s="36">
        <f t="shared" ca="1" si="8"/>
        <v>-7.0150418693263987E-4</v>
      </c>
      <c r="O62" s="76">
        <f t="shared" si="12"/>
        <v>5.4957319000000001E-3</v>
      </c>
      <c r="P62" s="37">
        <f t="shared" si="13"/>
        <v>39682.9879</v>
      </c>
      <c r="Q62" s="38"/>
      <c r="R62" s="38"/>
    </row>
    <row r="63" spans="1:29" s="31" customFormat="1" ht="12.75" customHeight="1">
      <c r="A63" s="47" t="s">
        <v>63</v>
      </c>
      <c r="B63" s="50" t="s">
        <v>32</v>
      </c>
      <c r="C63" s="47">
        <v>54928.362099999998</v>
      </c>
      <c r="D63" s="47">
        <v>1.5E-3</v>
      </c>
      <c r="E63" s="35">
        <f t="shared" si="9"/>
        <v>3907.99417989738</v>
      </c>
      <c r="F63" s="31">
        <f t="shared" si="10"/>
        <v>3908</v>
      </c>
      <c r="G63" s="36">
        <f t="shared" si="11"/>
        <v>-3.0815999998594634E-3</v>
      </c>
      <c r="H63" s="36"/>
      <c r="I63" s="36"/>
      <c r="J63" s="36">
        <f t="shared" si="14"/>
        <v>-3.0815999998594634E-3</v>
      </c>
      <c r="K63" s="36"/>
      <c r="L63" s="36"/>
      <c r="M63" s="36"/>
      <c r="N63" s="36">
        <f t="shared" ca="1" si="8"/>
        <v>-1.5106066855310966E-3</v>
      </c>
      <c r="O63" s="76">
        <f t="shared" si="12"/>
        <v>5.5150144000000005E-3</v>
      </c>
      <c r="P63" s="37">
        <f t="shared" si="13"/>
        <v>39909.862099999998</v>
      </c>
      <c r="Q63" s="38"/>
      <c r="R63" s="38"/>
    </row>
    <row r="64" spans="1:29" s="31" customFormat="1" ht="12.75" customHeight="1">
      <c r="A64" s="47" t="s">
        <v>63</v>
      </c>
      <c r="B64" s="50" t="s">
        <v>32</v>
      </c>
      <c r="C64" s="47">
        <v>54932.598100000003</v>
      </c>
      <c r="D64" s="47">
        <v>2.0000000000000001E-4</v>
      </c>
      <c r="E64" s="35">
        <f t="shared" si="9"/>
        <v>3915.9945546080453</v>
      </c>
      <c r="F64" s="31">
        <f t="shared" si="10"/>
        <v>3916</v>
      </c>
      <c r="G64" s="36">
        <f t="shared" si="11"/>
        <v>-2.8831999952672049E-3</v>
      </c>
      <c r="H64" s="36"/>
      <c r="I64" s="36"/>
      <c r="J64" s="36">
        <f t="shared" si="14"/>
        <v>-2.8831999952672049E-3</v>
      </c>
      <c r="K64" s="36"/>
      <c r="L64" s="36"/>
      <c r="M64" s="36"/>
      <c r="N64" s="36">
        <f t="shared" ca="1" si="8"/>
        <v>-1.5257124497989787E-3</v>
      </c>
      <c r="O64" s="76">
        <f t="shared" si="12"/>
        <v>5.5139776E-3</v>
      </c>
      <c r="P64" s="37">
        <f t="shared" si="13"/>
        <v>39914.098100000003</v>
      </c>
      <c r="Q64" s="38"/>
      <c r="R64" s="38"/>
    </row>
    <row r="65" spans="1:18" s="31" customFormat="1" ht="12.75" customHeight="1">
      <c r="A65" s="47" t="s">
        <v>63</v>
      </c>
      <c r="B65" s="50" t="s">
        <v>32</v>
      </c>
      <c r="C65" s="47">
        <v>54933.394500000002</v>
      </c>
      <c r="D65" s="47">
        <v>1E-3</v>
      </c>
      <c r="E65" s="35">
        <f t="shared" si="9"/>
        <v>3917.4986854908502</v>
      </c>
      <c r="F65" s="31">
        <f t="shared" si="10"/>
        <v>3917.5</v>
      </c>
      <c r="G65" s="36">
        <f t="shared" si="11"/>
        <v>-6.9599999551428482E-4</v>
      </c>
      <c r="H65" s="36"/>
      <c r="I65" s="36"/>
      <c r="J65" s="36">
        <f t="shared" si="14"/>
        <v>-6.9599999551428482E-4</v>
      </c>
      <c r="K65" s="36"/>
      <c r="L65" s="36"/>
      <c r="M65" s="36"/>
      <c r="N65" s="36">
        <f t="shared" ca="1" si="8"/>
        <v>-1.5285447805992065E-3</v>
      </c>
      <c r="O65" s="76">
        <f t="shared" si="12"/>
        <v>5.5137775000000016E-3</v>
      </c>
      <c r="P65" s="37">
        <f t="shared" si="13"/>
        <v>39914.894500000002</v>
      </c>
      <c r="Q65" s="38"/>
      <c r="R65" s="38"/>
    </row>
    <row r="66" spans="1:18" s="31" customFormat="1" ht="12.75" customHeight="1">
      <c r="A66" s="47" t="s">
        <v>63</v>
      </c>
      <c r="B66" s="50" t="s">
        <v>32</v>
      </c>
      <c r="C66" s="47">
        <v>54971.522400000002</v>
      </c>
      <c r="D66" s="47">
        <v>1.8E-3</v>
      </c>
      <c r="E66" s="35">
        <f t="shared" si="9"/>
        <v>3989.5094236708433</v>
      </c>
      <c r="F66" s="31">
        <f t="shared" si="10"/>
        <v>3989.5</v>
      </c>
      <c r="G66" s="36">
        <f t="shared" si="11"/>
        <v>4.9896000055014156E-3</v>
      </c>
      <c r="H66" s="36"/>
      <c r="I66" s="36"/>
      <c r="J66" s="36">
        <f t="shared" si="14"/>
        <v>4.9896000055014156E-3</v>
      </c>
      <c r="K66" s="36"/>
      <c r="L66" s="36"/>
      <c r="M66" s="36"/>
      <c r="N66" s="36">
        <f t="shared" ca="1" si="8"/>
        <v>-1.66449665901015E-3</v>
      </c>
      <c r="O66" s="76">
        <f t="shared" si="12"/>
        <v>5.5020559000000004E-3</v>
      </c>
      <c r="P66" s="37">
        <f t="shared" si="13"/>
        <v>39953.022400000002</v>
      </c>
      <c r="Q66" s="38"/>
      <c r="R66" s="38"/>
    </row>
    <row r="67" spans="1:18" s="31" customFormat="1" ht="12.75" customHeight="1">
      <c r="A67" s="47" t="s">
        <v>64</v>
      </c>
      <c r="B67" s="50" t="s">
        <v>32</v>
      </c>
      <c r="C67" s="47">
        <v>55045.375999999997</v>
      </c>
      <c r="D67" s="47">
        <v>4.0000000000000002E-4</v>
      </c>
      <c r="E67" s="35">
        <f t="shared" si="9"/>
        <v>4128.9939547687964</v>
      </c>
      <c r="F67" s="31">
        <f t="shared" si="10"/>
        <v>4129</v>
      </c>
      <c r="G67" s="36">
        <f t="shared" si="11"/>
        <v>-3.2007999980123714E-3</v>
      </c>
      <c r="H67" s="36"/>
      <c r="I67" s="36"/>
      <c r="J67" s="36">
        <f t="shared" si="14"/>
        <v>-3.2007999980123714E-3</v>
      </c>
      <c r="K67" s="36"/>
      <c r="L67" s="36"/>
      <c r="M67" s="36"/>
      <c r="N67" s="36">
        <f t="shared" ca="1" si="8"/>
        <v>-1.9279034234313507E-3</v>
      </c>
      <c r="O67" s="76">
        <f t="shared" si="12"/>
        <v>5.4675436000000011E-3</v>
      </c>
      <c r="P67" s="37">
        <f t="shared" si="13"/>
        <v>40026.875999999997</v>
      </c>
      <c r="Q67" s="38"/>
      <c r="R67" s="38"/>
    </row>
    <row r="68" spans="1:18" s="31" customFormat="1" ht="12.75" customHeight="1">
      <c r="A68" s="47" t="s">
        <v>59</v>
      </c>
      <c r="B68" s="50" t="s">
        <v>32</v>
      </c>
      <c r="C68" s="47">
        <v>55321.762900000002</v>
      </c>
      <c r="D68" s="47">
        <v>5.0000000000000001E-4</v>
      </c>
      <c r="E68" s="35">
        <f t="shared" si="9"/>
        <v>4650.9955518218876</v>
      </c>
      <c r="F68" s="31">
        <f t="shared" si="10"/>
        <v>4651</v>
      </c>
      <c r="G68" s="36">
        <f t="shared" si="11"/>
        <v>-2.3551999984192662E-3</v>
      </c>
      <c r="H68" s="36"/>
      <c r="I68" s="36"/>
      <c r="J68" s="36">
        <f t="shared" si="14"/>
        <v>-2.3551999984192662E-3</v>
      </c>
      <c r="K68" s="36"/>
      <c r="L68" s="36"/>
      <c r="M68" s="36"/>
      <c r="N68" s="36">
        <f t="shared" ca="1" si="8"/>
        <v>-2.9135545419106852E-3</v>
      </c>
      <c r="O68" s="76">
        <f t="shared" si="12"/>
        <v>5.2002795999999997E-3</v>
      </c>
      <c r="P68" s="37">
        <f t="shared" si="13"/>
        <v>40303.262900000002</v>
      </c>
      <c r="Q68" s="38"/>
      <c r="R68" s="38"/>
    </row>
    <row r="69" spans="1:18" s="31" customFormat="1" ht="12.75" customHeight="1">
      <c r="A69" s="47" t="s">
        <v>64</v>
      </c>
      <c r="B69" s="50" t="s">
        <v>32</v>
      </c>
      <c r="C69" s="47">
        <v>55396.418400000002</v>
      </c>
      <c r="D69" s="47">
        <v>5.9999999999999995E-4</v>
      </c>
      <c r="E69" s="35">
        <f t="shared" si="9"/>
        <v>4791.994601446876</v>
      </c>
      <c r="F69" s="31">
        <f t="shared" si="10"/>
        <v>4792</v>
      </c>
      <c r="G69" s="36">
        <f t="shared" si="11"/>
        <v>-2.8583999956026673E-3</v>
      </c>
      <c r="H69" s="36"/>
      <c r="I69" s="36"/>
      <c r="J69" s="36">
        <f t="shared" si="14"/>
        <v>-2.8583999956026673E-3</v>
      </c>
      <c r="K69" s="36"/>
      <c r="L69" s="36"/>
      <c r="M69" s="36"/>
      <c r="N69" s="36">
        <f t="shared" ca="1" si="8"/>
        <v>-3.1797936371321146E-3</v>
      </c>
      <c r="O69" s="76">
        <f t="shared" si="12"/>
        <v>5.0906943999999999E-3</v>
      </c>
      <c r="P69" s="37">
        <f t="shared" si="13"/>
        <v>40377.918400000002</v>
      </c>
      <c r="Q69" s="38"/>
      <c r="R69" s="38"/>
    </row>
    <row r="70" spans="1:18" s="31" customFormat="1" ht="12.75" customHeight="1">
      <c r="A70" s="47" t="s">
        <v>66</v>
      </c>
      <c r="B70" s="50" t="s">
        <v>32</v>
      </c>
      <c r="C70" s="47">
        <v>55662.479800000001</v>
      </c>
      <c r="D70" s="47">
        <v>1.1900000000000001E-2</v>
      </c>
      <c r="E70" s="35">
        <f t="shared" si="9"/>
        <v>5294.4948129770837</v>
      </c>
      <c r="F70" s="31">
        <f t="shared" si="10"/>
        <v>5294.5</v>
      </c>
      <c r="G70" s="36">
        <f t="shared" si="11"/>
        <v>-2.7463999940664507E-3</v>
      </c>
      <c r="H70" s="36"/>
      <c r="I70" s="36"/>
      <c r="J70" s="36">
        <f t="shared" si="14"/>
        <v>-2.7463999940664507E-3</v>
      </c>
      <c r="K70" s="36"/>
      <c r="L70" s="36"/>
      <c r="M70" s="36"/>
      <c r="N70" s="36">
        <f t="shared" ca="1" si="8"/>
        <v>-4.1286244552084846E-3</v>
      </c>
      <c r="O70" s="76">
        <f t="shared" si="12"/>
        <v>4.5708079000000013E-3</v>
      </c>
      <c r="P70" s="37">
        <f t="shared" si="13"/>
        <v>40643.979800000001</v>
      </c>
      <c r="Q70" s="38"/>
      <c r="R70" s="38"/>
    </row>
    <row r="71" spans="1:18" s="31" customFormat="1" ht="12.75" customHeight="1">
      <c r="A71" s="47" t="s">
        <v>67</v>
      </c>
      <c r="B71" s="50" t="s">
        <v>32</v>
      </c>
      <c r="C71" s="47">
        <v>55695.567000000003</v>
      </c>
      <c r="D71" s="47">
        <v>1.2E-2</v>
      </c>
      <c r="E71" s="35">
        <f t="shared" si="9"/>
        <v>5356.9853696641612</v>
      </c>
      <c r="F71" s="31">
        <f t="shared" si="10"/>
        <v>5357</v>
      </c>
      <c r="G71" s="36">
        <f t="shared" si="11"/>
        <v>-7.746399991447106E-3</v>
      </c>
      <c r="H71" s="36"/>
      <c r="I71" s="36"/>
      <c r="K71" s="36"/>
      <c r="L71" s="36"/>
      <c r="M71" s="36">
        <f>G71</f>
        <v>-7.746399991447106E-3</v>
      </c>
      <c r="N71" s="36">
        <f t="shared" ca="1" si="8"/>
        <v>-4.2466382385513163E-3</v>
      </c>
      <c r="O71" s="76">
        <f t="shared" si="12"/>
        <v>4.492020400000003E-3</v>
      </c>
      <c r="P71" s="37">
        <f t="shared" si="13"/>
        <v>40677.067000000003</v>
      </c>
      <c r="Q71" s="38"/>
      <c r="R71" s="38"/>
    </row>
    <row r="72" spans="1:18" s="31" customFormat="1" ht="12.75" customHeight="1">
      <c r="A72" s="47" t="s">
        <v>65</v>
      </c>
      <c r="B72" s="50" t="s">
        <v>32</v>
      </c>
      <c r="C72" s="47">
        <v>55725.747600000002</v>
      </c>
      <c r="D72" s="47">
        <v>2.9999999999999997E-4</v>
      </c>
      <c r="E72" s="35">
        <f t="shared" si="9"/>
        <v>5413.9863396812643</v>
      </c>
      <c r="F72" s="31">
        <f t="shared" si="10"/>
        <v>5414</v>
      </c>
      <c r="G72" s="36">
        <f t="shared" si="11"/>
        <v>-7.2327999951085076E-3</v>
      </c>
      <c r="H72" s="36"/>
      <c r="I72" s="36"/>
      <c r="J72" s="36">
        <f>G72</f>
        <v>-7.2327999951085076E-3</v>
      </c>
      <c r="K72" s="36"/>
      <c r="L72" s="36"/>
      <c r="M72" s="36"/>
      <c r="N72" s="36">
        <f t="shared" ca="1" si="8"/>
        <v>-4.3542668089599796E-3</v>
      </c>
      <c r="O72" s="76">
        <f t="shared" si="12"/>
        <v>4.4174416000000005E-3</v>
      </c>
      <c r="P72" s="37">
        <f t="shared" si="13"/>
        <v>40707.247600000002</v>
      </c>
      <c r="Q72" s="38"/>
      <c r="R72" s="38"/>
    </row>
    <row r="73" spans="1:18" s="31" customFormat="1" ht="12.75" customHeight="1">
      <c r="A73" s="51" t="s">
        <v>69</v>
      </c>
      <c r="B73" s="42"/>
      <c r="C73" s="52">
        <v>56398.974999999999</v>
      </c>
      <c r="D73" s="52">
        <v>2E-3</v>
      </c>
      <c r="E73" s="35">
        <f t="shared" si="9"/>
        <v>6685.4857413529498</v>
      </c>
      <c r="F73" s="31">
        <f t="shared" si="10"/>
        <v>6685.5</v>
      </c>
      <c r="G73" s="36">
        <f t="shared" si="11"/>
        <v>-7.5495999990380369E-3</v>
      </c>
      <c r="H73" s="36"/>
      <c r="I73" s="36"/>
      <c r="J73" s="36"/>
      <c r="K73" s="36">
        <f>G73</f>
        <v>-7.5495999990380369E-3</v>
      </c>
      <c r="L73" s="36"/>
      <c r="M73" s="36"/>
      <c r="N73" s="36">
        <f t="shared" ca="1" si="8"/>
        <v>-6.7551392172865554E-3</v>
      </c>
      <c r="O73" s="76">
        <f t="shared" si="12"/>
        <v>2.0781358999999999E-3</v>
      </c>
      <c r="P73" s="37">
        <f t="shared" si="13"/>
        <v>41380.474999999999</v>
      </c>
      <c r="Q73" s="38"/>
      <c r="R73" s="38"/>
    </row>
    <row r="74" spans="1:18" s="31" customFormat="1" ht="12.75" customHeight="1">
      <c r="A74" s="51" t="s">
        <v>69</v>
      </c>
      <c r="B74" s="42"/>
      <c r="C74" s="52">
        <v>56418.8298</v>
      </c>
      <c r="D74" s="52">
        <v>2.0000000000000001E-4</v>
      </c>
      <c r="E74" s="35">
        <f t="shared" si="9"/>
        <v>6722.9847592484075</v>
      </c>
      <c r="F74" s="31">
        <f t="shared" si="10"/>
        <v>6723</v>
      </c>
      <c r="G74" s="36">
        <f t="shared" si="11"/>
        <v>-8.0696000004536472E-3</v>
      </c>
      <c r="H74" s="36"/>
      <c r="I74" s="36"/>
      <c r="J74" s="36"/>
      <c r="K74" s="36">
        <f>G74</f>
        <v>-8.0696000004536472E-3</v>
      </c>
      <c r="L74" s="36"/>
      <c r="M74" s="36"/>
      <c r="N74" s="36">
        <f t="shared" ca="1" si="8"/>
        <v>-6.8259474872922558E-3</v>
      </c>
      <c r="O74" s="76">
        <f t="shared" si="12"/>
        <v>1.9895083999999993E-3</v>
      </c>
      <c r="P74" s="37">
        <f t="shared" si="13"/>
        <v>41400.3298</v>
      </c>
      <c r="Q74" s="38"/>
      <c r="R74" s="38"/>
    </row>
    <row r="75" spans="1:18" s="31" customFormat="1" ht="12.75" customHeight="1">
      <c r="A75" s="51" t="s">
        <v>69</v>
      </c>
      <c r="B75" s="42"/>
      <c r="C75" s="52">
        <v>56422.803844052978</v>
      </c>
      <c r="D75" s="52">
        <v>5.9999999999999995E-4</v>
      </c>
      <c r="E75" s="35">
        <f t="shared" si="9"/>
        <v>6730.4903875629698</v>
      </c>
      <c r="F75" s="31">
        <f t="shared" si="10"/>
        <v>6730.5</v>
      </c>
      <c r="G75" s="36">
        <f t="shared" si="11"/>
        <v>-5.0895470194518566E-3</v>
      </c>
      <c r="H75" s="36"/>
      <c r="I75" s="36"/>
      <c r="J75" s="36"/>
      <c r="K75" s="36">
        <f>G75</f>
        <v>-5.0895470194518566E-3</v>
      </c>
      <c r="L75" s="36"/>
      <c r="M75" s="36"/>
      <c r="N75" s="36">
        <f t="shared" ca="1" si="8"/>
        <v>-6.8401091412933959E-3</v>
      </c>
      <c r="O75" s="76">
        <f t="shared" si="12"/>
        <v>1.9716479000000016E-3</v>
      </c>
      <c r="P75" s="37">
        <f t="shared" si="13"/>
        <v>41404.303844052978</v>
      </c>
      <c r="Q75" s="38"/>
      <c r="R75" s="38"/>
    </row>
    <row r="76" spans="1:18" s="31" customFormat="1" ht="12.75" customHeight="1">
      <c r="A76" s="62" t="s">
        <v>70</v>
      </c>
      <c r="B76" s="63" t="s">
        <v>32</v>
      </c>
      <c r="C76" s="62">
        <v>56750.5524</v>
      </c>
      <c r="D76" s="62">
        <v>2.5999999999999999E-3</v>
      </c>
      <c r="E76" s="35">
        <f t="shared" si="9"/>
        <v>7349.4968225140728</v>
      </c>
      <c r="F76" s="31">
        <f t="shared" si="10"/>
        <v>7349.5</v>
      </c>
      <c r="G76" s="36">
        <f t="shared" si="11"/>
        <v>-1.6823999976622872E-3</v>
      </c>
      <c r="H76" s="36"/>
      <c r="I76" s="36"/>
      <c r="J76" s="36">
        <f>G76</f>
        <v>-1.6823999976622872E-3</v>
      </c>
      <c r="K76" s="36"/>
      <c r="L76" s="36"/>
      <c r="M76" s="36"/>
      <c r="N76" s="36">
        <f t="shared" ca="1" si="8"/>
        <v>-8.0089176515208051E-3</v>
      </c>
      <c r="O76" s="76">
        <f t="shared" si="12"/>
        <v>3.4243990000000155E-4</v>
      </c>
      <c r="P76" s="37">
        <f t="shared" si="13"/>
        <v>41732.0524</v>
      </c>
      <c r="Q76" s="38"/>
      <c r="R76" s="38"/>
    </row>
    <row r="77" spans="1:18" s="31" customFormat="1" ht="12.75" customHeight="1">
      <c r="A77" s="62" t="s">
        <v>70</v>
      </c>
      <c r="B77" s="63" t="s">
        <v>32</v>
      </c>
      <c r="C77" s="62">
        <v>56799.520299999996</v>
      </c>
      <c r="D77" s="62">
        <v>2.3999999999999998E-3</v>
      </c>
      <c r="E77" s="35">
        <f t="shared" si="9"/>
        <v>7441.9806631169868</v>
      </c>
      <c r="F77" s="31">
        <f t="shared" si="10"/>
        <v>7442</v>
      </c>
      <c r="G77" s="36">
        <f t="shared" si="11"/>
        <v>-1.0238399998343084E-2</v>
      </c>
      <c r="H77" s="36"/>
      <c r="I77" s="36"/>
      <c r="J77" s="36">
        <f>G77</f>
        <v>-1.0238399998343084E-2</v>
      </c>
      <c r="K77" s="36"/>
      <c r="L77" s="36"/>
      <c r="M77" s="36"/>
      <c r="N77" s="36">
        <f t="shared" ca="1" si="8"/>
        <v>-8.1835780508681955E-3</v>
      </c>
      <c r="O77" s="76">
        <f t="shared" si="12"/>
        <v>7.2654400000000258E-5</v>
      </c>
      <c r="P77" s="37">
        <f t="shared" si="13"/>
        <v>41781.020299999996</v>
      </c>
      <c r="Q77" s="38"/>
      <c r="R77" s="38"/>
    </row>
    <row r="78" spans="1:18" s="31" customFormat="1" ht="12.75" customHeight="1">
      <c r="A78" s="62" t="s">
        <v>70</v>
      </c>
      <c r="B78" s="63" t="s">
        <v>32</v>
      </c>
      <c r="C78" s="62">
        <v>56808.519899999999</v>
      </c>
      <c r="D78" s="62">
        <v>2.8E-3</v>
      </c>
      <c r="E78" s="35">
        <f t="shared" si="9"/>
        <v>7458.9778709182265</v>
      </c>
      <c r="F78" s="31">
        <f t="shared" si="10"/>
        <v>7459</v>
      </c>
      <c r="G78" s="36">
        <f t="shared" si="11"/>
        <v>-1.1716799999703653E-2</v>
      </c>
      <c r="H78" s="36"/>
      <c r="I78" s="36"/>
      <c r="J78" s="36">
        <f>G78</f>
        <v>-1.1716799999703653E-2</v>
      </c>
      <c r="K78" s="36"/>
      <c r="L78" s="36"/>
      <c r="M78" s="36"/>
      <c r="N78" s="36">
        <f t="shared" ca="1" si="8"/>
        <v>-8.2156777999374455E-3</v>
      </c>
      <c r="O78" s="76">
        <f t="shared" si="12"/>
        <v>2.2327600000000142E-5</v>
      </c>
      <c r="P78" s="37">
        <f t="shared" si="13"/>
        <v>41790.019899999999</v>
      </c>
      <c r="Q78" s="38"/>
      <c r="R78" s="38"/>
    </row>
    <row r="79" spans="1:18" s="31" customFormat="1" ht="12.75" customHeight="1">
      <c r="A79" s="42"/>
      <c r="B79" s="42"/>
      <c r="C79" s="59"/>
      <c r="D79" s="59"/>
      <c r="E79" s="35"/>
      <c r="G79" s="36"/>
      <c r="H79" s="36"/>
      <c r="I79" s="36"/>
      <c r="J79" s="36"/>
      <c r="K79" s="36"/>
      <c r="L79" s="36"/>
      <c r="M79" s="36"/>
      <c r="N79" s="36"/>
      <c r="O79" s="36"/>
      <c r="P79" s="37"/>
      <c r="Q79" s="38"/>
      <c r="R79" s="38"/>
    </row>
    <row r="80" spans="1:18" s="31" customFormat="1" ht="12.75" customHeight="1">
      <c r="A80" s="42"/>
      <c r="B80" s="42"/>
      <c r="C80" s="59"/>
      <c r="D80" s="59"/>
      <c r="E80" s="35"/>
      <c r="G80" s="36"/>
      <c r="H80" s="36"/>
      <c r="I80" s="36"/>
      <c r="J80" s="36"/>
      <c r="K80" s="36"/>
      <c r="L80" s="36"/>
      <c r="M80" s="36"/>
      <c r="N80" s="36"/>
      <c r="O80" s="36"/>
      <c r="P80" s="37"/>
      <c r="Q80" s="38"/>
      <c r="R80" s="38"/>
    </row>
    <row r="81" spans="1:18" s="31" customFormat="1" ht="12.75" customHeight="1">
      <c r="A81" s="42"/>
      <c r="B81" s="42"/>
      <c r="C81" s="59"/>
      <c r="D81" s="59"/>
      <c r="E81" s="35"/>
      <c r="G81" s="36"/>
      <c r="H81" s="36"/>
      <c r="I81" s="36"/>
      <c r="J81" s="36"/>
      <c r="K81" s="36"/>
      <c r="L81" s="36"/>
      <c r="M81" s="36"/>
      <c r="N81" s="36"/>
      <c r="O81" s="36"/>
      <c r="P81" s="37"/>
      <c r="Q81" s="38"/>
      <c r="R81" s="38"/>
    </row>
    <row r="82" spans="1:18" s="31" customFormat="1" ht="12.75" customHeight="1">
      <c r="A82" s="42"/>
      <c r="B82" s="42"/>
      <c r="C82" s="59"/>
      <c r="D82" s="59"/>
      <c r="E82" s="35"/>
      <c r="G82" s="36"/>
      <c r="H82" s="36"/>
      <c r="I82" s="36"/>
      <c r="J82" s="36"/>
      <c r="K82" s="36"/>
      <c r="L82" s="36"/>
      <c r="M82" s="36"/>
      <c r="N82" s="36"/>
      <c r="O82" s="36"/>
      <c r="P82" s="37"/>
      <c r="Q82" s="38"/>
      <c r="R82" s="38"/>
    </row>
    <row r="83" spans="1:18" s="31" customFormat="1" ht="12.75" customHeight="1">
      <c r="A83" s="42"/>
      <c r="B83" s="42"/>
      <c r="C83" s="59"/>
      <c r="D83" s="59"/>
      <c r="E83" s="35"/>
      <c r="G83" s="36"/>
      <c r="H83" s="36"/>
      <c r="I83" s="36"/>
      <c r="J83" s="36"/>
      <c r="K83" s="36"/>
      <c r="L83" s="36"/>
      <c r="M83" s="36"/>
      <c r="N83" s="36"/>
      <c r="O83" s="36"/>
      <c r="P83" s="37"/>
      <c r="Q83" s="38"/>
      <c r="R83" s="38"/>
    </row>
    <row r="84" spans="1:18" s="31" customFormat="1" ht="12.75" customHeight="1">
      <c r="A84" s="42"/>
      <c r="B84" s="42"/>
      <c r="C84" s="59"/>
      <c r="D84" s="59"/>
      <c r="E84" s="35"/>
      <c r="G84" s="36"/>
      <c r="H84" s="36"/>
      <c r="I84" s="36"/>
      <c r="J84" s="36"/>
      <c r="K84" s="36"/>
      <c r="L84" s="36"/>
      <c r="M84" s="36"/>
      <c r="N84" s="36"/>
      <c r="O84" s="36"/>
      <c r="P84" s="37"/>
      <c r="Q84" s="38"/>
      <c r="R84" s="38"/>
    </row>
    <row r="85" spans="1:18" s="31" customFormat="1" ht="12.75" customHeight="1">
      <c r="A85" s="42"/>
      <c r="B85" s="42"/>
      <c r="C85" s="59"/>
      <c r="D85" s="59"/>
      <c r="E85" s="35"/>
      <c r="G85" s="36"/>
      <c r="H85" s="36"/>
      <c r="I85" s="36"/>
      <c r="J85" s="36"/>
      <c r="K85" s="36"/>
      <c r="L85" s="36"/>
      <c r="M85" s="36"/>
      <c r="N85" s="36"/>
      <c r="O85" s="36"/>
      <c r="P85" s="37"/>
      <c r="Q85" s="38"/>
      <c r="R85" s="38"/>
    </row>
    <row r="86" spans="1:18" s="31" customFormat="1" ht="12.75" customHeight="1">
      <c r="A86" s="42"/>
      <c r="B86" s="42"/>
      <c r="C86" s="59"/>
      <c r="D86" s="59"/>
      <c r="E86" s="35"/>
      <c r="G86" s="36"/>
      <c r="H86" s="36"/>
      <c r="I86" s="36"/>
      <c r="J86" s="36"/>
      <c r="K86" s="36"/>
      <c r="L86" s="36"/>
      <c r="M86" s="36"/>
      <c r="N86" s="36"/>
      <c r="O86" s="36"/>
      <c r="P86" s="37"/>
      <c r="Q86" s="38"/>
      <c r="R86" s="38"/>
    </row>
    <row r="87" spans="1:18" s="31" customFormat="1" ht="12.75" customHeight="1">
      <c r="A87" s="42"/>
      <c r="B87" s="42"/>
      <c r="C87" s="59"/>
      <c r="D87" s="59"/>
      <c r="E87" s="35"/>
      <c r="G87" s="36"/>
      <c r="H87" s="36"/>
      <c r="I87" s="36"/>
      <c r="J87" s="36"/>
      <c r="K87" s="36"/>
      <c r="L87" s="36"/>
      <c r="M87" s="36"/>
      <c r="N87" s="36"/>
      <c r="O87" s="36"/>
      <c r="P87" s="37"/>
      <c r="Q87" s="38"/>
      <c r="R87" s="38"/>
    </row>
    <row r="88" spans="1:18" s="31" customFormat="1" ht="12.75" customHeight="1">
      <c r="A88" s="42"/>
      <c r="B88" s="42"/>
      <c r="C88" s="59"/>
      <c r="D88" s="59"/>
      <c r="E88" s="35"/>
      <c r="G88" s="36"/>
      <c r="H88" s="36"/>
      <c r="I88" s="36"/>
      <c r="J88" s="36"/>
      <c r="K88" s="36"/>
      <c r="L88" s="36"/>
      <c r="M88" s="36"/>
      <c r="N88" s="36"/>
      <c r="O88" s="36"/>
      <c r="P88" s="37"/>
      <c r="Q88" s="38"/>
      <c r="R88" s="38"/>
    </row>
    <row r="89" spans="1:18" s="31" customFormat="1" ht="12.75" customHeight="1">
      <c r="A89" s="42"/>
      <c r="B89" s="42"/>
      <c r="C89" s="59"/>
      <c r="D89" s="59"/>
      <c r="E89" s="35"/>
      <c r="G89" s="36"/>
      <c r="H89" s="36"/>
      <c r="I89" s="36"/>
      <c r="J89" s="36"/>
      <c r="K89" s="36"/>
      <c r="L89" s="36"/>
      <c r="M89" s="36"/>
      <c r="N89" s="36"/>
      <c r="O89" s="36"/>
      <c r="P89" s="37"/>
      <c r="Q89" s="38"/>
      <c r="R89" s="38"/>
    </row>
    <row r="90" spans="1:18" s="31" customFormat="1" ht="12.75" customHeight="1">
      <c r="A90" s="42"/>
      <c r="B90" s="42"/>
      <c r="C90" s="59"/>
      <c r="D90" s="59"/>
      <c r="E90" s="35"/>
      <c r="G90" s="36"/>
      <c r="H90" s="36"/>
      <c r="I90" s="36"/>
      <c r="J90" s="36"/>
      <c r="K90" s="36"/>
      <c r="L90" s="36"/>
      <c r="M90" s="36"/>
      <c r="N90" s="36"/>
      <c r="O90" s="36"/>
      <c r="P90" s="37"/>
      <c r="Q90" s="38"/>
      <c r="R90" s="38"/>
    </row>
    <row r="91" spans="1:18" s="31" customFormat="1" ht="12.75" customHeight="1">
      <c r="A91" s="42"/>
      <c r="B91" s="42"/>
      <c r="C91" s="59"/>
      <c r="D91" s="59"/>
      <c r="E91" s="35"/>
      <c r="G91" s="36"/>
      <c r="H91" s="36"/>
      <c r="I91" s="36"/>
      <c r="J91" s="36"/>
      <c r="K91" s="36"/>
      <c r="L91" s="36"/>
      <c r="M91" s="36"/>
      <c r="N91" s="36"/>
      <c r="O91" s="36"/>
      <c r="P91" s="37"/>
      <c r="Q91" s="38"/>
      <c r="R91" s="38"/>
    </row>
    <row r="92" spans="1:18" s="31" customFormat="1" ht="12.75" customHeight="1">
      <c r="A92" s="42"/>
      <c r="B92" s="42"/>
      <c r="C92" s="59"/>
      <c r="D92" s="59"/>
      <c r="E92" s="35"/>
      <c r="G92" s="36"/>
      <c r="H92" s="36"/>
      <c r="I92" s="36"/>
      <c r="J92" s="36"/>
      <c r="K92" s="36"/>
      <c r="L92" s="36"/>
      <c r="M92" s="36"/>
      <c r="N92" s="36"/>
      <c r="O92" s="36"/>
      <c r="P92" s="37"/>
      <c r="Q92" s="38"/>
      <c r="R92" s="38"/>
    </row>
    <row r="93" spans="1:18" s="31" customFormat="1" ht="12.75" customHeight="1">
      <c r="A93" s="42"/>
      <c r="B93" s="42"/>
      <c r="C93" s="59"/>
      <c r="D93" s="59"/>
      <c r="E93" s="35"/>
      <c r="G93" s="36"/>
      <c r="H93" s="36"/>
      <c r="I93" s="36"/>
      <c r="J93" s="36"/>
      <c r="K93" s="36"/>
      <c r="L93" s="36"/>
      <c r="M93" s="36"/>
      <c r="N93" s="36"/>
      <c r="O93" s="36"/>
      <c r="P93" s="37"/>
      <c r="Q93" s="38"/>
      <c r="R93" s="38"/>
    </row>
    <row r="94" spans="1:18" s="31" customFormat="1" ht="12.75" customHeight="1">
      <c r="A94" s="42"/>
      <c r="B94" s="42"/>
      <c r="C94" s="59"/>
      <c r="D94" s="59"/>
      <c r="E94" s="35"/>
      <c r="G94" s="36"/>
      <c r="H94" s="36"/>
      <c r="I94" s="36"/>
      <c r="J94" s="36"/>
      <c r="K94" s="36"/>
      <c r="L94" s="36"/>
      <c r="M94" s="36"/>
      <c r="N94" s="36"/>
      <c r="O94" s="36"/>
      <c r="P94" s="37"/>
      <c r="Q94" s="38"/>
      <c r="R94" s="38"/>
    </row>
    <row r="95" spans="1:18" s="31" customFormat="1" ht="12.75" customHeight="1">
      <c r="A95" s="42"/>
      <c r="B95" s="42"/>
      <c r="C95" s="59"/>
      <c r="D95" s="59"/>
      <c r="E95" s="35"/>
      <c r="G95" s="36"/>
      <c r="H95" s="36"/>
      <c r="I95" s="36"/>
      <c r="J95" s="36"/>
      <c r="K95" s="36"/>
      <c r="L95" s="36"/>
      <c r="M95" s="36"/>
      <c r="N95" s="36"/>
      <c r="O95" s="36"/>
      <c r="P95" s="37"/>
      <c r="Q95" s="38"/>
      <c r="R95" s="38"/>
    </row>
    <row r="96" spans="1:18" s="31" customFormat="1" ht="12.75" customHeight="1">
      <c r="A96" s="42"/>
      <c r="B96" s="42"/>
      <c r="C96" s="59"/>
      <c r="D96" s="59"/>
      <c r="E96" s="35"/>
      <c r="G96" s="36"/>
      <c r="H96" s="36"/>
      <c r="I96" s="36"/>
      <c r="J96" s="36"/>
      <c r="K96" s="36"/>
      <c r="L96" s="36"/>
      <c r="M96" s="36"/>
      <c r="N96" s="36"/>
      <c r="O96" s="36"/>
      <c r="P96" s="37"/>
      <c r="Q96" s="38"/>
      <c r="R96" s="38"/>
    </row>
    <row r="97" spans="1:18" s="31" customFormat="1" ht="12.75" customHeight="1">
      <c r="A97" s="42"/>
      <c r="B97" s="42"/>
      <c r="C97" s="59"/>
      <c r="D97" s="59"/>
      <c r="E97" s="35"/>
      <c r="G97" s="36"/>
      <c r="H97" s="36"/>
      <c r="I97" s="36"/>
      <c r="J97" s="36"/>
      <c r="K97" s="36"/>
      <c r="L97" s="36"/>
      <c r="M97" s="36"/>
      <c r="N97" s="36"/>
      <c r="O97" s="36"/>
      <c r="P97" s="37"/>
      <c r="Q97" s="38"/>
      <c r="R97" s="38"/>
    </row>
    <row r="98" spans="1:18" s="31" customFormat="1" ht="12.75" customHeight="1">
      <c r="A98" s="42"/>
      <c r="B98" s="42"/>
      <c r="C98" s="59"/>
      <c r="D98" s="59"/>
      <c r="E98" s="35"/>
      <c r="G98" s="36"/>
      <c r="H98" s="36"/>
      <c r="I98" s="36"/>
      <c r="J98" s="36"/>
      <c r="K98" s="36"/>
      <c r="L98" s="36"/>
      <c r="M98" s="36"/>
      <c r="N98" s="36"/>
      <c r="O98" s="36"/>
      <c r="P98" s="37"/>
      <c r="Q98" s="38"/>
      <c r="R98" s="38"/>
    </row>
    <row r="99" spans="1:18" s="31" customFormat="1" ht="12.75" customHeight="1">
      <c r="A99" s="42"/>
      <c r="B99" s="42"/>
      <c r="C99" s="59"/>
      <c r="D99" s="59"/>
      <c r="E99" s="35"/>
      <c r="G99" s="36"/>
      <c r="H99" s="36"/>
      <c r="I99" s="36"/>
      <c r="J99" s="36"/>
      <c r="K99" s="36"/>
      <c r="L99" s="36"/>
      <c r="M99" s="36"/>
      <c r="N99" s="36"/>
      <c r="O99" s="36"/>
      <c r="P99" s="37"/>
      <c r="Q99" s="38"/>
      <c r="R99" s="38"/>
    </row>
    <row r="100" spans="1:18" s="31" customFormat="1" ht="12.75" customHeight="1">
      <c r="A100" s="42"/>
      <c r="B100" s="42"/>
      <c r="C100" s="59"/>
      <c r="D100" s="59"/>
      <c r="E100" s="35"/>
      <c r="G100" s="36"/>
      <c r="H100" s="36"/>
      <c r="I100" s="36"/>
      <c r="J100" s="36"/>
      <c r="K100" s="36"/>
      <c r="L100" s="36"/>
      <c r="M100" s="36"/>
      <c r="N100" s="36"/>
      <c r="O100" s="36"/>
      <c r="P100" s="37"/>
      <c r="Q100" s="38"/>
      <c r="R100" s="38"/>
    </row>
    <row r="101" spans="1:18" s="31" customFormat="1" ht="12.75" customHeight="1">
      <c r="A101" s="42"/>
      <c r="B101" s="42"/>
      <c r="C101" s="59"/>
      <c r="D101" s="59"/>
      <c r="E101" s="35"/>
      <c r="G101" s="36"/>
      <c r="H101" s="36"/>
      <c r="I101" s="36"/>
      <c r="J101" s="36"/>
      <c r="K101" s="36"/>
      <c r="L101" s="36"/>
      <c r="M101" s="36"/>
      <c r="N101" s="36"/>
      <c r="O101" s="36"/>
      <c r="P101" s="37"/>
      <c r="Q101" s="38"/>
      <c r="R101" s="38"/>
    </row>
    <row r="102" spans="1:18" s="31" customFormat="1" ht="12.75" customHeight="1">
      <c r="A102" s="42"/>
      <c r="B102" s="42"/>
      <c r="C102" s="59"/>
      <c r="D102" s="59"/>
      <c r="E102" s="35"/>
      <c r="G102" s="36"/>
      <c r="H102" s="36"/>
      <c r="I102" s="36"/>
      <c r="J102" s="36"/>
      <c r="K102" s="36"/>
      <c r="L102" s="36"/>
      <c r="M102" s="36"/>
      <c r="N102" s="36"/>
      <c r="O102" s="36"/>
      <c r="P102" s="37"/>
      <c r="Q102" s="38"/>
      <c r="R102" s="38"/>
    </row>
    <row r="103" spans="1:18" s="31" customFormat="1" ht="12.75" customHeight="1">
      <c r="A103" s="42"/>
      <c r="B103" s="42"/>
      <c r="C103" s="59"/>
      <c r="D103" s="59"/>
      <c r="E103" s="35"/>
      <c r="G103" s="36"/>
      <c r="H103" s="36"/>
      <c r="I103" s="36"/>
      <c r="J103" s="36"/>
      <c r="K103" s="36"/>
      <c r="L103" s="36"/>
      <c r="M103" s="36"/>
      <c r="N103" s="36"/>
      <c r="O103" s="36"/>
      <c r="P103" s="37"/>
      <c r="Q103" s="38"/>
      <c r="R103" s="38"/>
    </row>
    <row r="104" spans="1:18" s="31" customFormat="1" ht="12.75" customHeight="1">
      <c r="A104" s="42"/>
      <c r="B104" s="42"/>
      <c r="C104" s="59"/>
      <c r="D104" s="59"/>
      <c r="E104" s="35"/>
      <c r="G104" s="36"/>
      <c r="H104" s="36"/>
      <c r="I104" s="36"/>
      <c r="J104" s="36"/>
      <c r="K104" s="36"/>
      <c r="L104" s="36"/>
      <c r="M104" s="36"/>
      <c r="N104" s="36"/>
      <c r="O104" s="36"/>
      <c r="P104" s="37"/>
      <c r="Q104" s="38"/>
      <c r="R104" s="38"/>
    </row>
    <row r="105" spans="1:18" s="31" customFormat="1" ht="12.75" customHeight="1">
      <c r="A105" s="42"/>
      <c r="B105" s="42"/>
      <c r="C105" s="59"/>
      <c r="D105" s="59"/>
      <c r="E105" s="35"/>
      <c r="G105" s="36"/>
      <c r="H105" s="36"/>
      <c r="I105" s="36"/>
      <c r="J105" s="36"/>
      <c r="K105" s="36"/>
      <c r="L105" s="36"/>
      <c r="M105" s="36"/>
      <c r="N105" s="36"/>
      <c r="O105" s="36"/>
      <c r="P105" s="37"/>
      <c r="Q105" s="38"/>
      <c r="R105" s="38"/>
    </row>
    <row r="106" spans="1:18" s="31" customFormat="1" ht="12.75" customHeight="1">
      <c r="A106" s="42"/>
      <c r="B106" s="42"/>
      <c r="C106" s="59"/>
      <c r="D106" s="59"/>
      <c r="E106" s="35"/>
      <c r="G106" s="36"/>
      <c r="H106" s="36"/>
      <c r="I106" s="36"/>
      <c r="J106" s="36"/>
      <c r="K106" s="36"/>
      <c r="L106" s="36"/>
      <c r="M106" s="36"/>
      <c r="N106" s="36"/>
      <c r="O106" s="36"/>
      <c r="P106" s="37"/>
      <c r="Q106" s="38"/>
      <c r="R106" s="38"/>
    </row>
    <row r="107" spans="1:18">
      <c r="A107" s="60"/>
      <c r="B107" s="60"/>
      <c r="C107" s="61"/>
      <c r="D107" s="61"/>
    </row>
    <row r="108" spans="1:18">
      <c r="A108" s="60"/>
      <c r="B108" s="60"/>
      <c r="C108" s="61"/>
      <c r="D108" s="61"/>
    </row>
    <row r="109" spans="1:18">
      <c r="A109" s="60"/>
      <c r="B109" s="60"/>
      <c r="C109" s="61"/>
      <c r="D109" s="61"/>
    </row>
    <row r="110" spans="1:18">
      <c r="A110" s="60"/>
      <c r="B110" s="60"/>
      <c r="C110" s="61"/>
      <c r="D110" s="61"/>
    </row>
    <row r="111" spans="1:18">
      <c r="A111" s="60"/>
      <c r="B111" s="60"/>
      <c r="C111" s="61"/>
      <c r="D111" s="61"/>
    </row>
    <row r="112" spans="1:18">
      <c r="A112" s="60"/>
      <c r="B112" s="60"/>
      <c r="C112" s="61"/>
      <c r="D112" s="61"/>
    </row>
    <row r="113" spans="1:4">
      <c r="A113" s="60"/>
      <c r="B113" s="60"/>
      <c r="C113" s="61"/>
      <c r="D113" s="61"/>
    </row>
    <row r="114" spans="1:4">
      <c r="A114" s="60"/>
      <c r="B114" s="60"/>
      <c r="C114" s="61"/>
      <c r="D114" s="61"/>
    </row>
    <row r="115" spans="1:4">
      <c r="A115" s="60"/>
      <c r="B115" s="60"/>
      <c r="C115" s="61"/>
      <c r="D115" s="61"/>
    </row>
    <row r="116" spans="1:4">
      <c r="A116" s="60"/>
      <c r="B116" s="60"/>
      <c r="C116" s="61"/>
      <c r="D116" s="61"/>
    </row>
    <row r="117" spans="1:4">
      <c r="A117" s="60"/>
      <c r="B117" s="60"/>
      <c r="C117" s="61"/>
      <c r="D117" s="61"/>
    </row>
    <row r="118" spans="1:4">
      <c r="A118" s="60"/>
      <c r="B118" s="60"/>
      <c r="C118" s="61"/>
      <c r="D118" s="61"/>
    </row>
    <row r="119" spans="1:4">
      <c r="A119" s="60"/>
      <c r="B119" s="60"/>
      <c r="C119" s="61"/>
      <c r="D119" s="61"/>
    </row>
    <row r="120" spans="1:4">
      <c r="A120" s="60"/>
      <c r="B120" s="60"/>
      <c r="C120" s="61"/>
      <c r="D120" s="61"/>
    </row>
    <row r="121" spans="1:4">
      <c r="A121" s="60"/>
      <c r="B121" s="60"/>
      <c r="C121" s="61"/>
      <c r="D121" s="61"/>
    </row>
    <row r="122" spans="1:4">
      <c r="A122" s="60"/>
      <c r="B122" s="60"/>
      <c r="C122" s="61"/>
      <c r="D122" s="61"/>
    </row>
    <row r="123" spans="1:4">
      <c r="A123" s="60"/>
      <c r="B123" s="60"/>
      <c r="C123" s="61"/>
      <c r="D123" s="61"/>
    </row>
    <row r="124" spans="1:4">
      <c r="A124" s="60"/>
      <c r="B124" s="60"/>
      <c r="C124" s="61"/>
      <c r="D124" s="61"/>
    </row>
    <row r="125" spans="1:4">
      <c r="A125" s="60"/>
      <c r="B125" s="60"/>
      <c r="C125" s="61"/>
      <c r="D125" s="61"/>
    </row>
    <row r="126" spans="1:4">
      <c r="A126" s="60"/>
      <c r="B126" s="60"/>
      <c r="C126" s="61"/>
      <c r="D126" s="61"/>
    </row>
    <row r="127" spans="1:4">
      <c r="A127" s="60"/>
      <c r="B127" s="60"/>
      <c r="C127" s="61"/>
      <c r="D127" s="61"/>
    </row>
    <row r="128" spans="1:4">
      <c r="A128" s="60"/>
      <c r="B128" s="60"/>
      <c r="C128" s="61"/>
      <c r="D128" s="61"/>
    </row>
    <row r="129" spans="1:4">
      <c r="A129" s="60"/>
      <c r="B129" s="60"/>
      <c r="C129" s="61"/>
      <c r="D129" s="61"/>
    </row>
    <row r="130" spans="1:4">
      <c r="A130" s="60"/>
      <c r="B130" s="60"/>
      <c r="C130" s="61"/>
      <c r="D130" s="61"/>
    </row>
    <row r="131" spans="1:4">
      <c r="A131" s="60"/>
      <c r="B131" s="60"/>
      <c r="C131" s="61"/>
      <c r="D131" s="61"/>
    </row>
    <row r="132" spans="1:4">
      <c r="A132" s="60"/>
      <c r="B132" s="60"/>
      <c r="C132" s="61"/>
      <c r="D132" s="61"/>
    </row>
    <row r="133" spans="1:4">
      <c r="A133" s="60"/>
      <c r="B133" s="60"/>
      <c r="C133" s="61"/>
      <c r="D133" s="61"/>
    </row>
    <row r="134" spans="1:4">
      <c r="A134" s="60"/>
      <c r="B134" s="60"/>
      <c r="C134" s="61"/>
      <c r="D134" s="61"/>
    </row>
    <row r="135" spans="1:4">
      <c r="A135" s="60"/>
      <c r="B135" s="60"/>
      <c r="C135" s="61"/>
      <c r="D135" s="61"/>
    </row>
    <row r="136" spans="1:4">
      <c r="A136" s="60"/>
      <c r="B136" s="60"/>
      <c r="C136" s="61"/>
      <c r="D136" s="61"/>
    </row>
    <row r="137" spans="1:4">
      <c r="A137" s="60"/>
      <c r="B137" s="60"/>
      <c r="C137" s="61"/>
      <c r="D137" s="61"/>
    </row>
    <row r="138" spans="1:4">
      <c r="A138" s="60"/>
      <c r="B138" s="60"/>
      <c r="C138" s="61"/>
      <c r="D138" s="61"/>
    </row>
    <row r="139" spans="1:4">
      <c r="C139" s="16"/>
      <c r="D139" s="16"/>
    </row>
    <row r="140" spans="1:4">
      <c r="C140" s="16"/>
      <c r="D140" s="16"/>
    </row>
    <row r="141" spans="1:4">
      <c r="C141" s="16"/>
      <c r="D141" s="16"/>
    </row>
    <row r="142" spans="1:4">
      <c r="C142" s="16"/>
      <c r="D142" s="16"/>
    </row>
    <row r="143" spans="1:4">
      <c r="C143" s="16"/>
      <c r="D143" s="16"/>
    </row>
    <row r="144" spans="1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</sheetData>
  <sheetProtection sheet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BAV</vt:lpstr>
      <vt:lpstr>A (3)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2023-01-16T03:51:57Z</dcterms:modified>
</cp:coreProperties>
</file>