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5FBAE26-4F0D-4335-9283-FEC716297556}" xr6:coauthVersionLast="47" xr6:coauthVersionMax="47" xr10:uidLastSave="{00000000-0000-0000-0000-000000000000}"/>
  <bookViews>
    <workbookView xWindow="14130" yWindow="147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3" i="1" l="1"/>
  <c r="F113" i="1" s="1"/>
  <c r="G113" i="1" s="1"/>
  <c r="K113" i="1" s="1"/>
  <c r="Q113" i="1"/>
  <c r="E110" i="1"/>
  <c r="F110" i="1"/>
  <c r="G110" i="1"/>
  <c r="K110" i="1"/>
  <c r="E111" i="1"/>
  <c r="F111" i="1"/>
  <c r="G111" i="1"/>
  <c r="K111" i="1"/>
  <c r="F83" i="1"/>
  <c r="G83" i="1"/>
  <c r="K83" i="1"/>
  <c r="E84" i="1"/>
  <c r="F84" i="1"/>
  <c r="G84" i="1"/>
  <c r="K84" i="1"/>
  <c r="E85" i="1"/>
  <c r="F85" i="1"/>
  <c r="G85" i="1"/>
  <c r="K85" i="1"/>
  <c r="E86" i="1"/>
  <c r="F86" i="1"/>
  <c r="G86" i="1"/>
  <c r="K86" i="1"/>
  <c r="E87" i="1"/>
  <c r="F87" i="1"/>
  <c r="G87" i="1"/>
  <c r="K87" i="1"/>
  <c r="E88" i="1"/>
  <c r="F88" i="1"/>
  <c r="G88" i="1"/>
  <c r="K88" i="1"/>
  <c r="E89" i="1"/>
  <c r="F89" i="1"/>
  <c r="G89" i="1"/>
  <c r="E90" i="1"/>
  <c r="F90" i="1"/>
  <c r="G90" i="1"/>
  <c r="K90" i="1"/>
  <c r="E91" i="1"/>
  <c r="F91" i="1"/>
  <c r="G91" i="1"/>
  <c r="K91" i="1"/>
  <c r="E92" i="1"/>
  <c r="F92" i="1"/>
  <c r="G92" i="1"/>
  <c r="K92" i="1"/>
  <c r="E93" i="1"/>
  <c r="F93" i="1"/>
  <c r="G93" i="1"/>
  <c r="K93" i="1"/>
  <c r="E94" i="1"/>
  <c r="F94" i="1"/>
  <c r="G94" i="1"/>
  <c r="K94" i="1"/>
  <c r="E95" i="1"/>
  <c r="F95" i="1"/>
  <c r="G95" i="1"/>
  <c r="E96" i="1"/>
  <c r="F96" i="1"/>
  <c r="G96" i="1"/>
  <c r="E97" i="1"/>
  <c r="F97" i="1"/>
  <c r="G97" i="1"/>
  <c r="E98" i="1"/>
  <c r="F98" i="1"/>
  <c r="G98" i="1"/>
  <c r="K98" i="1"/>
  <c r="E99" i="1"/>
  <c r="F99" i="1"/>
  <c r="G99" i="1"/>
  <c r="K99" i="1"/>
  <c r="E100" i="1"/>
  <c r="F100" i="1"/>
  <c r="G100" i="1"/>
  <c r="K100" i="1"/>
  <c r="E101" i="1"/>
  <c r="F101" i="1"/>
  <c r="G101" i="1"/>
  <c r="K101" i="1"/>
  <c r="E102" i="1"/>
  <c r="F102" i="1"/>
  <c r="G102" i="1"/>
  <c r="K102" i="1"/>
  <c r="E103" i="1"/>
  <c r="F103" i="1"/>
  <c r="G103" i="1"/>
  <c r="K103" i="1"/>
  <c r="E104" i="1"/>
  <c r="F104" i="1"/>
  <c r="G104" i="1"/>
  <c r="K104" i="1"/>
  <c r="E105" i="1"/>
  <c r="F105" i="1"/>
  <c r="G105" i="1"/>
  <c r="E106" i="1"/>
  <c r="F106" i="1"/>
  <c r="G106" i="1"/>
  <c r="K106" i="1"/>
  <c r="E107" i="1"/>
  <c r="F107" i="1"/>
  <c r="G107" i="1"/>
  <c r="K107" i="1"/>
  <c r="E108" i="1"/>
  <c r="F108" i="1"/>
  <c r="G108" i="1"/>
  <c r="K108" i="1"/>
  <c r="E109" i="1"/>
  <c r="F109" i="1"/>
  <c r="G109" i="1"/>
  <c r="K109" i="1"/>
  <c r="E112" i="1"/>
  <c r="F112" i="1"/>
  <c r="G112" i="1"/>
  <c r="K112" i="1"/>
  <c r="Q110" i="1"/>
  <c r="Q111" i="1"/>
  <c r="Q112" i="1"/>
  <c r="E21" i="1"/>
  <c r="F21" i="1"/>
  <c r="G21" i="1"/>
  <c r="K21" i="1"/>
  <c r="E22" i="1"/>
  <c r="F22" i="1"/>
  <c r="G22" i="1"/>
  <c r="K22" i="1"/>
  <c r="E23" i="1"/>
  <c r="F23" i="1"/>
  <c r="G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E32" i="1"/>
  <c r="F32" i="1"/>
  <c r="G32" i="1"/>
  <c r="K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J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K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K97" i="1"/>
  <c r="E82" i="1"/>
  <c r="F82" i="1"/>
  <c r="G82" i="1"/>
  <c r="K82" i="1"/>
  <c r="E83" i="1"/>
  <c r="Q97" i="1"/>
  <c r="Q98" i="1"/>
  <c r="Q99" i="1"/>
  <c r="Q100" i="1"/>
  <c r="Q101" i="1"/>
  <c r="Q102" i="1"/>
  <c r="Q103" i="1"/>
  <c r="Q104" i="1"/>
  <c r="K105" i="1"/>
  <c r="Q105" i="1"/>
  <c r="Q106" i="1"/>
  <c r="Q107" i="1"/>
  <c r="Q108" i="1"/>
  <c r="Q109" i="1"/>
  <c r="E62" i="1"/>
  <c r="F62" i="1"/>
  <c r="G62" i="1"/>
  <c r="E56" i="1"/>
  <c r="F56" i="1"/>
  <c r="G56" i="1"/>
  <c r="E76" i="1"/>
  <c r="F76" i="1"/>
  <c r="G76" i="1"/>
  <c r="J76" i="1"/>
  <c r="E53" i="1"/>
  <c r="F53" i="1"/>
  <c r="G53" i="1"/>
  <c r="E57" i="1"/>
  <c r="F57" i="1"/>
  <c r="G57" i="1"/>
  <c r="E54" i="1"/>
  <c r="F54" i="1"/>
  <c r="G54" i="1"/>
  <c r="E55" i="1"/>
  <c r="F55" i="1"/>
  <c r="G55" i="1"/>
  <c r="E58" i="1"/>
  <c r="F58" i="1"/>
  <c r="G58" i="1"/>
  <c r="E59" i="1"/>
  <c r="F59" i="1"/>
  <c r="G59" i="1"/>
  <c r="E60" i="1"/>
  <c r="F60" i="1"/>
  <c r="G60" i="1"/>
  <c r="E61" i="1"/>
  <c r="F61" i="1"/>
  <c r="G61" i="1"/>
  <c r="E63" i="1"/>
  <c r="F63" i="1"/>
  <c r="G63" i="1"/>
  <c r="E77" i="1"/>
  <c r="F77" i="1"/>
  <c r="G77" i="1"/>
  <c r="E64" i="1"/>
  <c r="F64" i="1"/>
  <c r="G64" i="1"/>
  <c r="E65" i="1"/>
  <c r="F65" i="1"/>
  <c r="G65" i="1"/>
  <c r="E78" i="1"/>
  <c r="F78" i="1"/>
  <c r="G78" i="1"/>
  <c r="E79" i="1"/>
  <c r="F79" i="1"/>
  <c r="G79" i="1"/>
  <c r="E66" i="1"/>
  <c r="F66" i="1"/>
  <c r="G66" i="1"/>
  <c r="E80" i="1"/>
  <c r="F80" i="1"/>
  <c r="G80" i="1"/>
  <c r="E67" i="1"/>
  <c r="F67" i="1"/>
  <c r="G67" i="1"/>
  <c r="E68" i="1"/>
  <c r="F68" i="1"/>
  <c r="G68" i="1"/>
  <c r="E69" i="1"/>
  <c r="F69" i="1"/>
  <c r="G69" i="1"/>
  <c r="E70" i="1"/>
  <c r="F70" i="1"/>
  <c r="G70" i="1"/>
  <c r="E81" i="1"/>
  <c r="F81" i="1"/>
  <c r="G81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C9" i="1"/>
  <c r="D9" i="1"/>
  <c r="Q21" i="1"/>
  <c r="Q22" i="1"/>
  <c r="K23" i="1"/>
  <c r="Q23" i="1"/>
  <c r="Q24" i="1"/>
  <c r="Q25" i="1"/>
  <c r="Q26" i="1"/>
  <c r="Q27" i="1"/>
  <c r="Q28" i="1"/>
  <c r="Q29" i="1"/>
  <c r="Q30" i="1"/>
  <c r="Q82" i="1"/>
  <c r="K31" i="1"/>
  <c r="Q31" i="1"/>
  <c r="Q83" i="1"/>
  <c r="Q84" i="1"/>
  <c r="Q85" i="1"/>
  <c r="Q86" i="1"/>
  <c r="Q87" i="1"/>
  <c r="Q88" i="1"/>
  <c r="K89" i="1"/>
  <c r="Q89" i="1"/>
  <c r="Q90" i="1"/>
  <c r="Q91" i="1"/>
  <c r="Q92" i="1"/>
  <c r="Q32" i="1"/>
  <c r="Q93" i="1"/>
  <c r="Q94" i="1"/>
  <c r="Q76" i="1"/>
  <c r="G81" i="2"/>
  <c r="C81" i="2"/>
  <c r="E81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80" i="2"/>
  <c r="C80" i="2"/>
  <c r="E80" i="2"/>
  <c r="G79" i="2"/>
  <c r="C79" i="2"/>
  <c r="E79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72" i="2"/>
  <c r="C72" i="2"/>
  <c r="E72" i="2"/>
  <c r="G71" i="2"/>
  <c r="C71" i="2"/>
  <c r="E71" i="2"/>
  <c r="G34" i="2"/>
  <c r="C34" i="2"/>
  <c r="E34" i="2"/>
  <c r="G70" i="2"/>
  <c r="C70" i="2"/>
  <c r="E70" i="2"/>
  <c r="G69" i="2"/>
  <c r="C69" i="2"/>
  <c r="E69" i="2"/>
  <c r="G68" i="2"/>
  <c r="C68" i="2"/>
  <c r="E68" i="2"/>
  <c r="G67" i="2"/>
  <c r="C67" i="2"/>
  <c r="E67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66" i="2"/>
  <c r="C66" i="2"/>
  <c r="E66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H81" i="2"/>
  <c r="B81" i="2"/>
  <c r="F81" i="2"/>
  <c r="D81" i="2"/>
  <c r="A81" i="2"/>
  <c r="H55" i="2"/>
  <c r="B55" i="2"/>
  <c r="F55" i="2"/>
  <c r="D55" i="2"/>
  <c r="A55" i="2"/>
  <c r="H54" i="2"/>
  <c r="F54" i="2"/>
  <c r="D54" i="2"/>
  <c r="B54" i="2"/>
  <c r="A54" i="2"/>
  <c r="H53" i="2"/>
  <c r="B53" i="2"/>
  <c r="F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80" i="2"/>
  <c r="B80" i="2"/>
  <c r="D80" i="2"/>
  <c r="A80" i="2"/>
  <c r="H79" i="2"/>
  <c r="B79" i="2"/>
  <c r="D79" i="2"/>
  <c r="A79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D44" i="2"/>
  <c r="B44" i="2"/>
  <c r="A44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72" i="2"/>
  <c r="D72" i="2"/>
  <c r="B72" i="2"/>
  <c r="A72" i="2"/>
  <c r="H71" i="2"/>
  <c r="B71" i="2"/>
  <c r="D71" i="2"/>
  <c r="A71" i="2"/>
  <c r="H34" i="2"/>
  <c r="D34" i="2"/>
  <c r="B34" i="2"/>
  <c r="A34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66" i="2"/>
  <c r="D66" i="2"/>
  <c r="B66" i="2"/>
  <c r="A66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J62" i="1"/>
  <c r="Q62" i="1"/>
  <c r="J73" i="1"/>
  <c r="Q73" i="1"/>
  <c r="J74" i="1"/>
  <c r="Q74" i="1"/>
  <c r="J75" i="1"/>
  <c r="Q75" i="1"/>
  <c r="K96" i="1"/>
  <c r="Q96" i="1"/>
  <c r="K95" i="1"/>
  <c r="Q95" i="1"/>
  <c r="K81" i="1"/>
  <c r="Q81" i="1"/>
  <c r="J71" i="1"/>
  <c r="Q71" i="1"/>
  <c r="J72" i="1"/>
  <c r="Q72" i="1"/>
  <c r="J66" i="1"/>
  <c r="Q66" i="1"/>
  <c r="J67" i="1"/>
  <c r="Q67" i="1"/>
  <c r="J68" i="1"/>
  <c r="Q68" i="1"/>
  <c r="J69" i="1"/>
  <c r="Q69" i="1"/>
  <c r="J70" i="1"/>
  <c r="Q70" i="1"/>
  <c r="K77" i="1"/>
  <c r="Q77" i="1"/>
  <c r="K78" i="1"/>
  <c r="Q78" i="1"/>
  <c r="K79" i="1"/>
  <c r="Q79" i="1"/>
  <c r="K80" i="1"/>
  <c r="Q80" i="1"/>
  <c r="J51" i="1"/>
  <c r="Q51" i="1"/>
  <c r="J52" i="1"/>
  <c r="Q52" i="1"/>
  <c r="J53" i="1"/>
  <c r="Q53" i="1"/>
  <c r="J54" i="1"/>
  <c r="Q54" i="1"/>
  <c r="J57" i="1"/>
  <c r="Q57" i="1"/>
  <c r="J58" i="1"/>
  <c r="Q58" i="1"/>
  <c r="J59" i="1"/>
  <c r="Q59" i="1"/>
  <c r="J60" i="1"/>
  <c r="Q60" i="1"/>
  <c r="J61" i="1"/>
  <c r="Q61" i="1"/>
  <c r="J63" i="1"/>
  <c r="Q63" i="1"/>
  <c r="J64" i="1"/>
  <c r="Q64" i="1"/>
  <c r="J65" i="1"/>
  <c r="Q65" i="1"/>
  <c r="F16" i="1"/>
  <c r="C17" i="1"/>
  <c r="K55" i="1"/>
  <c r="Q55" i="1"/>
  <c r="K56" i="1"/>
  <c r="Q56" i="1"/>
  <c r="J48" i="1"/>
  <c r="Q48" i="1"/>
  <c r="J49" i="1"/>
  <c r="Q49" i="1"/>
  <c r="Q47" i="1"/>
  <c r="Q50" i="1"/>
  <c r="K50" i="1"/>
  <c r="K42" i="1"/>
  <c r="Q42" i="1"/>
  <c r="K43" i="1"/>
  <c r="Q43" i="1"/>
  <c r="K44" i="1"/>
  <c r="Q44" i="1"/>
  <c r="K46" i="1"/>
  <c r="Q46" i="1"/>
  <c r="J45" i="1"/>
  <c r="Q45" i="1"/>
  <c r="J40" i="1"/>
  <c r="Q40" i="1"/>
  <c r="J41" i="1"/>
  <c r="Q41" i="1"/>
  <c r="I33" i="1"/>
  <c r="Q33" i="1"/>
  <c r="K34" i="1"/>
  <c r="Q34" i="1"/>
  <c r="J39" i="1"/>
  <c r="Q39" i="1"/>
  <c r="J36" i="1"/>
  <c r="Q36" i="1"/>
  <c r="Q37" i="1"/>
  <c r="J38" i="1"/>
  <c r="Q38" i="1"/>
  <c r="Q35" i="1"/>
  <c r="K35" i="1"/>
  <c r="C11" i="1"/>
  <c r="C12" i="1"/>
  <c r="O113" i="1" l="1"/>
  <c r="C16" i="1"/>
  <c r="D18" i="1" s="1"/>
  <c r="O90" i="1"/>
  <c r="O34" i="1"/>
  <c r="O79" i="1"/>
  <c r="O72" i="1"/>
  <c r="O26" i="1"/>
  <c r="O85" i="1"/>
  <c r="O105" i="1"/>
  <c r="O77" i="1"/>
  <c r="O51" i="1"/>
  <c r="O21" i="1"/>
  <c r="O53" i="1"/>
  <c r="O22" i="1"/>
  <c r="O86" i="1"/>
  <c r="O93" i="1"/>
  <c r="O33" i="1"/>
  <c r="O112" i="1"/>
  <c r="O99" i="1"/>
  <c r="O92" i="1"/>
  <c r="O37" i="1"/>
  <c r="O43" i="1"/>
  <c r="O31" i="1"/>
  <c r="O30" i="1"/>
  <c r="O39" i="1"/>
  <c r="O91" i="1"/>
  <c r="O100" i="1"/>
  <c r="O108" i="1"/>
  <c r="O64" i="1"/>
  <c r="O27" i="1"/>
  <c r="O46" i="1"/>
  <c r="O106" i="1"/>
  <c r="O40" i="1"/>
  <c r="O52" i="1"/>
  <c r="O104" i="1"/>
  <c r="O50" i="1"/>
  <c r="O48" i="1"/>
  <c r="O96" i="1"/>
  <c r="O80" i="1"/>
  <c r="O56" i="1"/>
  <c r="O87" i="1"/>
  <c r="O94" i="1"/>
  <c r="O60" i="1"/>
  <c r="O58" i="1"/>
  <c r="O65" i="1"/>
  <c r="O32" i="1"/>
  <c r="O23" i="1"/>
  <c r="O57" i="1"/>
  <c r="O83" i="1"/>
  <c r="C15" i="1"/>
  <c r="F18" i="1" s="1"/>
  <c r="O76" i="1"/>
  <c r="O97" i="1"/>
  <c r="O63" i="1"/>
  <c r="O35" i="1"/>
  <c r="O38" i="1"/>
  <c r="O101" i="1"/>
  <c r="O109" i="1"/>
  <c r="O67" i="1"/>
  <c r="O49" i="1"/>
  <c r="O75" i="1"/>
  <c r="O107" i="1"/>
  <c r="O103" i="1"/>
  <c r="O59" i="1"/>
  <c r="O61" i="1"/>
  <c r="O95" i="1"/>
  <c r="O71" i="1"/>
  <c r="O45" i="1"/>
  <c r="O89" i="1"/>
  <c r="O36" i="1"/>
  <c r="O62" i="1"/>
  <c r="O78" i="1"/>
  <c r="O54" i="1"/>
  <c r="O84" i="1"/>
  <c r="O42" i="1"/>
  <c r="O47" i="1"/>
  <c r="O110" i="1"/>
  <c r="O102" i="1"/>
  <c r="O44" i="1"/>
  <c r="O41" i="1"/>
  <c r="O28" i="1"/>
  <c r="O24" i="1"/>
  <c r="O29" i="1"/>
  <c r="O66" i="1"/>
  <c r="O69" i="1"/>
  <c r="O70" i="1"/>
  <c r="O111" i="1"/>
  <c r="O98" i="1"/>
  <c r="O55" i="1"/>
  <c r="O68" i="1"/>
  <c r="O25" i="1"/>
  <c r="O82" i="1"/>
  <c r="O73" i="1"/>
  <c r="O88" i="1"/>
  <c r="O81" i="1"/>
  <c r="O74" i="1"/>
  <c r="F17" i="1"/>
  <c r="F19" i="1" l="1"/>
  <c r="C18" i="1"/>
</calcChain>
</file>

<file path=xl/sharedStrings.xml><?xml version="1.0" encoding="utf-8"?>
<sst xmlns="http://schemas.openxmlformats.org/spreadsheetml/2006/main" count="883" uniqueCount="394">
  <si>
    <t>IBVS 6244</t>
  </si>
  <si>
    <t>IBVS 6196</t>
  </si>
  <si>
    <t>0.0032</t>
  </si>
  <si>
    <t>VSB 060</t>
  </si>
  <si>
    <t>0.0006</t>
  </si>
  <si>
    <t>0.0028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</si>
  <si>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</si>
  <si>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</si>
  <si>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</si>
  <si>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</si>
  <si>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</si>
  <si>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</si>
  <si>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</si>
  <si>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</si>
  <si>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</si>
  <si>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</si>
  <si>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</si>
  <si>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</si>
  <si>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</si>
  <si>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</si>
  <si>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</si>
  <si>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</si>
  <si>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</si>
  <si>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</si>
  <si>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</si>
  <si>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</si>
  <si>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</si>
  <si>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</si>
  <si>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</si>
  <si>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</si>
  <si>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</si>
  <si>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</si>
  <si>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</si>
  <si>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</t>
  </si>
  <si>
    <t>IBVS 5543</t>
  </si>
  <si>
    <t>II</t>
  </si>
  <si>
    <t>IBVS 5657</t>
  </si>
  <si>
    <t>not avail.</t>
  </si>
  <si>
    <t>V1055 Her / GSC 03094-00120</t>
  </si>
  <si>
    <t>IBVS 5713</t>
  </si>
  <si>
    <t>ROTSE1 J172023.86+411515.3</t>
  </si>
  <si>
    <t>I</t>
  </si>
  <si>
    <t>IBVS 5438</t>
  </si>
  <si>
    <t>IBVS 5192</t>
  </si>
  <si>
    <t># of data points:</t>
  </si>
  <si>
    <t>IBVS 5731</t>
  </si>
  <si>
    <t>IBVS 5781</t>
  </si>
  <si>
    <t>IBVS 5802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</si>
  <si>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</si>
  <si>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</si>
  <si>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</si>
  <si>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</si>
  <si>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</si>
  <si>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</si>
  <si>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</si>
  <si>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IBVS 5874</t>
  </si>
  <si>
    <t>IBVS 5875</t>
  </si>
  <si>
    <t>IBVS 5820</t>
  </si>
  <si>
    <t>IBVS 5920</t>
  </si>
  <si>
    <t>IBVS 5945</t>
  </si>
  <si>
    <t>Add cycle</t>
  </si>
  <si>
    <t>Old Cycle</t>
  </si>
  <si>
    <t>IBVS 5918</t>
  </si>
  <si>
    <t>IBVS 5959</t>
  </si>
  <si>
    <t>IBVS 6010</t>
  </si>
  <si>
    <t>OEJV 0160</t>
  </si>
  <si>
    <t>IBVS 6048</t>
  </si>
  <si>
    <t>IBVS 6070</t>
  </si>
  <si>
    <t>IBVS 6084</t>
  </si>
  <si>
    <t>IBVS 6118</t>
  </si>
  <si>
    <t>IBVS 5984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</si>
  <si>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</si>
  <si>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</si>
  <si>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</si>
  <si>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</si>
  <si>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</si>
  <si>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</si>
  <si>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</si>
  <si>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</si>
  <si>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</si>
  <si>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</si>
  <si>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</si>
  <si>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</si>
  <si>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</si>
  <si>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2452056.3744 </t>
  </si>
  <si>
    <t> 26.05.2001 20:59 </t>
  </si>
  <si>
    <t> -0.0027 </t>
  </si>
  <si>
    <t>E </t>
  </si>
  <si>
    <t>?</t>
  </si>
  <si>
    <t> E.Blättler </t>
  </si>
  <si>
    <t> BBS 126 </t>
  </si>
  <si>
    <t>2452056.5355 </t>
  </si>
  <si>
    <t> 27.05.2001 00:51 </t>
  </si>
  <si>
    <t> 0.0007 </t>
  </si>
  <si>
    <t>2452058.4294 </t>
  </si>
  <si>
    <t> 28.05.2001 22:18 </t>
  </si>
  <si>
    <t> 0.0021 </t>
  </si>
  <si>
    <t>2452058.5846 </t>
  </si>
  <si>
    <t> 29.05.2001 02:01 </t>
  </si>
  <si>
    <t> -0.0004 </t>
  </si>
  <si>
    <t>2452065.5231 </t>
  </si>
  <si>
    <t> 05.06.2001 00:33 </t>
  </si>
  <si>
    <t> -0.0008 </t>
  </si>
  <si>
    <t>2452073.4094 </t>
  </si>
  <si>
    <t> 12.06.2001 21:49 </t>
  </si>
  <si>
    <t> 0.0002 </t>
  </si>
  <si>
    <t>2452073.5690 </t>
  </si>
  <si>
    <t> 13.06.2001 01:39 </t>
  </si>
  <si>
    <t>2452075.4594 </t>
  </si>
  <si>
    <t> 14.06.2001 23:01 </t>
  </si>
  <si>
    <t> 0.0001 </t>
  </si>
  <si>
    <t>2452082.3999 </t>
  </si>
  <si>
    <t> 21.06.2001 21:35 </t>
  </si>
  <si>
    <t> 0.0016 </t>
  </si>
  <si>
    <t>2452442.4363 </t>
  </si>
  <si>
    <t> 16.06.2002 22:28 </t>
  </si>
  <si>
    <t> -0.0009 </t>
  </si>
  <si>
    <t> BBS 128 </t>
  </si>
  <si>
    <t>2452745.5391 </t>
  </si>
  <si>
    <t> 16.04.2003 00:56 </t>
  </si>
  <si>
    <t> -0.0058 </t>
  </si>
  <si>
    <t> BBS 129 </t>
  </si>
  <si>
    <t>2453096.423 </t>
  </si>
  <si>
    <t> 31.03.2004 22:09 </t>
  </si>
  <si>
    <t> -0.014 </t>
  </si>
  <si>
    <t> BBS 130 </t>
  </si>
  <si>
    <t>2453117.4042 </t>
  </si>
  <si>
    <t> 21.04.2004 21:42 </t>
  </si>
  <si>
    <t> -0.0074 </t>
  </si>
  <si>
    <t>o</t>
  </si>
  <si>
    <t> F.Agerer </t>
  </si>
  <si>
    <t>BAVM 173 </t>
  </si>
  <si>
    <t>2453117.5684 </t>
  </si>
  <si>
    <t> 22.04.2004 01:38 </t>
  </si>
  <si>
    <t>2453151.4679 </t>
  </si>
  <si>
    <t> 25.05.2004 23:13 </t>
  </si>
  <si>
    <t> -0.0079 </t>
  </si>
  <si>
    <t>-I</t>
  </si>
  <si>
    <t>2453515.4444 </t>
  </si>
  <si>
    <t> 24.05.2005 22:39 </t>
  </si>
  <si>
    <t>3219</t>
  </si>
  <si>
    <t> -0.0129 </t>
  </si>
  <si>
    <t>C </t>
  </si>
  <si>
    <t> Agerer </t>
  </si>
  <si>
    <t>BAVM 178 </t>
  </si>
  <si>
    <t>2453614.3297 </t>
  </si>
  <si>
    <t> 31.08.2005 19:54 </t>
  </si>
  <si>
    <t>3532.5</t>
  </si>
  <si>
    <t> -0.0082 </t>
  </si>
  <si>
    <t> E. Blättler </t>
  </si>
  <si>
    <t>IBVS 5713 </t>
  </si>
  <si>
    <t>2453849.4677 </t>
  </si>
  <si>
    <t> 23.04.2006 23:13 </t>
  </si>
  <si>
    <t>4278</t>
  </si>
  <si>
    <t> -0.0073 </t>
  </si>
  <si>
    <t>2453992.3522 </t>
  </si>
  <si>
    <t> 13.09.2006 20:27 </t>
  </si>
  <si>
    <t>4731</t>
  </si>
  <si>
    <t> -0.0029 </t>
  </si>
  <si>
    <t>R</t>
  </si>
  <si>
    <t> BBS 133 (=IBVS 5781) </t>
  </si>
  <si>
    <t>2454202.4118 </t>
  </si>
  <si>
    <t> 11.04.2007 21:52 </t>
  </si>
  <si>
    <t>5397</t>
  </si>
  <si>
    <t> -0.0054 </t>
  </si>
  <si>
    <t>2454202.5752 </t>
  </si>
  <si>
    <t> 12.04.2007 01:48 </t>
  </si>
  <si>
    <t>5397.5</t>
  </si>
  <si>
    <t> 0.0003 </t>
  </si>
  <si>
    <t>2454229.8543 </t>
  </si>
  <si>
    <t> 09.05.2007 08:30 </t>
  </si>
  <si>
    <t>5484</t>
  </si>
  <si>
    <t> -0.0035 </t>
  </si>
  <si>
    <t> R.Nelson </t>
  </si>
  <si>
    <t>IBVS 5820 </t>
  </si>
  <si>
    <t>2454240.4255 </t>
  </si>
  <si>
    <t> 19.05.2007 22:12 </t>
  </si>
  <si>
    <t>5517.5</t>
  </si>
  <si>
    <t> 0.0015 </t>
  </si>
  <si>
    <t>BAVM 186 </t>
  </si>
  <si>
    <t>2454316.4412 </t>
  </si>
  <si>
    <t> 03.08.2007 22:35 </t>
  </si>
  <si>
    <t>5758.5</t>
  </si>
  <si>
    <t> 0.0038 </t>
  </si>
  <si>
    <t> M.&amp; C.Rätz </t>
  </si>
  <si>
    <t>BAVM 201 </t>
  </si>
  <si>
    <t>2454325.1019 </t>
  </si>
  <si>
    <t> 12.08.2007 14:26 </t>
  </si>
  <si>
    <t>5786</t>
  </si>
  <si>
    <t> -0.0093 </t>
  </si>
  <si>
    <t> H.Itoh </t>
  </si>
  <si>
    <t>VSB 46 </t>
  </si>
  <si>
    <t>2454337.4075 </t>
  </si>
  <si>
    <t> 24.08.2007 21:46 </t>
  </si>
  <si>
    <t>5825</t>
  </si>
  <si>
    <t> -0.0046 </t>
  </si>
  <si>
    <t>2454697.457 </t>
  </si>
  <si>
    <t> 18.08.2008 22:58 </t>
  </si>
  <si>
    <t>6966.5</t>
  </si>
  <si>
    <t> 0.006 </t>
  </si>
  <si>
    <t>IBVS 5871 </t>
  </si>
  <si>
    <t>2454737.3523 </t>
  </si>
  <si>
    <t> 27.09.2008 20:27 </t>
  </si>
  <si>
    <t>7093</t>
  </si>
  <si>
    <t>-U;-I</t>
  </si>
  <si>
    <t> M.&amp; K.Rätz </t>
  </si>
  <si>
    <t>BAVM 209 </t>
  </si>
  <si>
    <t>2454908.4623 </t>
  </si>
  <si>
    <t> 17.03.2009 23:05 </t>
  </si>
  <si>
    <t>7635.5</t>
  </si>
  <si>
    <t> 0.0029 </t>
  </si>
  <si>
    <t>2454908.6173 </t>
  </si>
  <si>
    <t> 18.03.2009 02:48 </t>
  </si>
  <si>
    <t>7636</t>
  </si>
  <si>
    <t>2454933.5352 </t>
  </si>
  <si>
    <t> 12.04.2009 00:50 </t>
  </si>
  <si>
    <t>7715</t>
  </si>
  <si>
    <t> 0.0009 </t>
  </si>
  <si>
    <t> M.Rätz &amp; K.Rätz </t>
  </si>
  <si>
    <t>BAVM 214 </t>
  </si>
  <si>
    <t>2454937.4804 </t>
  </si>
  <si>
    <t> 15.04.2009 23:31 </t>
  </si>
  <si>
    <t>7727.5</t>
  </si>
  <si>
    <t> 0.0034 </t>
  </si>
  <si>
    <t>2455049.4493 </t>
  </si>
  <si>
    <t> 05.08.2009 22:46 </t>
  </si>
  <si>
    <t>8082.5</t>
  </si>
  <si>
    <t> 0.0023 </t>
  </si>
  <si>
    <t>IBVS 5920 </t>
  </si>
  <si>
    <t>2455082.4090 </t>
  </si>
  <si>
    <t> 07.09.2009 21:48 </t>
  </si>
  <si>
    <t>8187</t>
  </si>
  <si>
    <t> 0.0018 </t>
  </si>
  <si>
    <t>2455125.3043 </t>
  </si>
  <si>
    <t> 20.10.2009 19:18 </t>
  </si>
  <si>
    <t>8323</t>
  </si>
  <si>
    <t> P.Frank </t>
  </si>
  <si>
    <t>BAVM 212 </t>
  </si>
  <si>
    <t>2455318.9631 </t>
  </si>
  <si>
    <t> 02.05.2010 11:06 </t>
  </si>
  <si>
    <t>8937</t>
  </si>
  <si>
    <t> -0.0006 </t>
  </si>
  <si>
    <t>Rc</t>
  </si>
  <si>
    <t> K.Shiokawa </t>
  </si>
  <si>
    <t>VSB 51 </t>
  </si>
  <si>
    <t>2455319.1219 </t>
  </si>
  <si>
    <t> 02.05.2010 14:55 </t>
  </si>
  <si>
    <t>8937.5</t>
  </si>
  <si>
    <t> 0.0005 </t>
  </si>
  <si>
    <t>2455319.2786 </t>
  </si>
  <si>
    <t> 02.05.2010 18:41 </t>
  </si>
  <si>
    <t>8938</t>
  </si>
  <si>
    <t> -0.0005 </t>
  </si>
  <si>
    <t>2455321.8000 </t>
  </si>
  <si>
    <t> 05.05.2010 07:12 </t>
  </si>
  <si>
    <t>8946</t>
  </si>
  <si>
    <t> -0.0023 </t>
  </si>
  <si>
    <t> R.Diethelm </t>
  </si>
  <si>
    <t>IBVS 5945 </t>
  </si>
  <si>
    <t>2455329.0564 </t>
  </si>
  <si>
    <t> 12.05.2010 13:21 </t>
  </si>
  <si>
    <t>8969</t>
  </si>
  <si>
    <t> -0.0003 </t>
  </si>
  <si>
    <t>2455329.2146 </t>
  </si>
  <si>
    <t> 12.05.2010 17:09 </t>
  </si>
  <si>
    <t>8969.5</t>
  </si>
  <si>
    <t>2455341.5174 </t>
  </si>
  <si>
    <t> 25.05.2010 00:25 </t>
  </si>
  <si>
    <t>9008.5</t>
  </si>
  <si>
    <t> 0.0020 </t>
  </si>
  <si>
    <t>2455374.4755 </t>
  </si>
  <si>
    <t> 26.06.2010 23:24 </t>
  </si>
  <si>
    <t>9113</t>
  </si>
  <si>
    <t> -0.0001 </t>
  </si>
  <si>
    <t> H.Jungbluth </t>
  </si>
  <si>
    <t>2455376.5280 </t>
  </si>
  <si>
    <t> 29.06.2010 00:40 </t>
  </si>
  <si>
    <t>9119.5</t>
  </si>
  <si>
    <t>2455388.5124 </t>
  </si>
  <si>
    <t> 11.07.2010 00:17 </t>
  </si>
  <si>
    <t>9157.5</t>
  </si>
  <si>
    <t> 0.0011 </t>
  </si>
  <si>
    <t>BAVM 215 </t>
  </si>
  <si>
    <t>2455397.5008 </t>
  </si>
  <si>
    <t> 20.07.2010 00:01 </t>
  </si>
  <si>
    <t>9186</t>
  </si>
  <si>
    <t> 0.0004 </t>
  </si>
  <si>
    <t>BAVM 220 </t>
  </si>
  <si>
    <t>2455629.63957 </t>
  </si>
  <si>
    <t> 09.03.2011 03:20 </t>
  </si>
  <si>
    <t>9922</t>
  </si>
  <si>
    <t> -0.00156 </t>
  </si>
  <si>
    <t> M.Lehky </t>
  </si>
  <si>
    <t>OEJV 0160 </t>
  </si>
  <si>
    <t>2455669.3797 </t>
  </si>
  <si>
    <t> 17.04.2011 21:06 </t>
  </si>
  <si>
    <t>10048</t>
  </si>
  <si>
    <t>2455669.5406 </t>
  </si>
  <si>
    <t> 18.04.2011 00:58 </t>
  </si>
  <si>
    <t>10048.5</t>
  </si>
  <si>
    <t>2455671.4331 </t>
  </si>
  <si>
    <t> 19.04.2011 22:23 </t>
  </si>
  <si>
    <t>10054.5</t>
  </si>
  <si>
    <t>2455695.0873 </t>
  </si>
  <si>
    <t> 13.05.2011 14:05 </t>
  </si>
  <si>
    <t>10129.5</t>
  </si>
  <si>
    <t> -0.0011 </t>
  </si>
  <si>
    <t>VSB 53 </t>
  </si>
  <si>
    <t>2455695.2435 </t>
  </si>
  <si>
    <t> 13.05.2011 17:50 </t>
  </si>
  <si>
    <t>10130</t>
  </si>
  <si>
    <t> -0.0026 </t>
  </si>
  <si>
    <t>2455696.034 </t>
  </si>
  <si>
    <t> 14.05.2011 12:48 </t>
  </si>
  <si>
    <t>10132.5</t>
  </si>
  <si>
    <t> -0.001 </t>
  </si>
  <si>
    <t>2455696.1896 </t>
  </si>
  <si>
    <t> 14.05.2011 16:33 </t>
  </si>
  <si>
    <t>10133</t>
  </si>
  <si>
    <t>2455700.1359 </t>
  </si>
  <si>
    <t> 18.05.2011 15:15 </t>
  </si>
  <si>
    <t>10145.5</t>
  </si>
  <si>
    <t>2455705.4968 </t>
  </si>
  <si>
    <t> 23.05.2011 23:55 </t>
  </si>
  <si>
    <t>10162.5</t>
  </si>
  <si>
    <t>BAVM 225 </t>
  </si>
  <si>
    <t>2456006.55395 </t>
  </si>
  <si>
    <t> 20.03.2012 01:17 </t>
  </si>
  <si>
    <t>11117</t>
  </si>
  <si>
    <t> -0.00046 </t>
  </si>
  <si>
    <t>2456055.4441 </t>
  </si>
  <si>
    <t> 07.05.2012 22:39 </t>
  </si>
  <si>
    <t>11272</t>
  </si>
  <si>
    <t> 0.0014 </t>
  </si>
  <si>
    <t>BAVM 228 </t>
  </si>
  <si>
    <t>2456065.37907 </t>
  </si>
  <si>
    <t> 17.05.2012 21:05 </t>
  </si>
  <si>
    <t>11303.5</t>
  </si>
  <si>
    <t> 0.00096 </t>
  </si>
  <si>
    <t>2456071.5280 </t>
  </si>
  <si>
    <t> 24.05.2012 00:40 </t>
  </si>
  <si>
    <t>11323</t>
  </si>
  <si>
    <t>BAVM 231 </t>
  </si>
  <si>
    <t>2456132.4028 </t>
  </si>
  <si>
    <t> 23.07.2012 21:40 </t>
  </si>
  <si>
    <t>11516</t>
  </si>
  <si>
    <t>2456132.5631 </t>
  </si>
  <si>
    <t> 24.07.2012 01:30 </t>
  </si>
  <si>
    <t>11516.5</t>
  </si>
  <si>
    <t> 0.0030 </t>
  </si>
  <si>
    <t>2456410.1225 </t>
  </si>
  <si>
    <t> 27.04.2013 14:56 </t>
  </si>
  <si>
    <t>12396.5</t>
  </si>
  <si>
    <t> 0.0028 </t>
  </si>
  <si>
    <t>VSB 56 </t>
  </si>
  <si>
    <t>2456410.2777 </t>
  </si>
  <si>
    <t> 27.04.2013 18:39 </t>
  </si>
  <si>
    <t>12397</t>
  </si>
  <si>
    <t>2456462.4825 </t>
  </si>
  <si>
    <t> 18.06.2013 23:34 </t>
  </si>
  <si>
    <t>12562.5</t>
  </si>
  <si>
    <t> 0.0050 </t>
  </si>
  <si>
    <t>BAVM 232 </t>
  </si>
  <si>
    <t>2456494.492 </t>
  </si>
  <si>
    <t> 20.07.2013 23:48 </t>
  </si>
  <si>
    <t>12664</t>
  </si>
  <si>
    <t> 0.000 </t>
  </si>
  <si>
    <t>BAVM 234 </t>
  </si>
  <si>
    <t>2456540.3854 </t>
  </si>
  <si>
    <t> 04.09.2013 21:14 </t>
  </si>
  <si>
    <t>12809.5</t>
  </si>
  <si>
    <t> 0.0019 </t>
  </si>
  <si>
    <t>2456764.4836 </t>
  </si>
  <si>
    <t> 16.04.2014 23:36 </t>
  </si>
  <si>
    <t>13520</t>
  </si>
  <si>
    <t>BAVM 238 </t>
  </si>
  <si>
    <t>2456835.4516 </t>
  </si>
  <si>
    <t> 26.06.2014 22:50 </t>
  </si>
  <si>
    <t>13745</t>
  </si>
  <si>
    <t>2456886.3907 </t>
  </si>
  <si>
    <t> 16.08.2014 21:22 </t>
  </si>
  <si>
    <t>13906.5</t>
  </si>
  <si>
    <t> 0.0040 </t>
  </si>
  <si>
    <t>2457178.4604 </t>
  </si>
  <si>
    <t> 04.06.2015 23:02 </t>
  </si>
  <si>
    <t>14832.5</t>
  </si>
  <si>
    <t> 0.0053 </t>
  </si>
  <si>
    <t>BAVM 241 (=IBVS 6157) </t>
  </si>
  <si>
    <t>IBVS 6157</t>
  </si>
  <si>
    <t>BAD?</t>
  </si>
  <si>
    <t>VSB_061</t>
  </si>
  <si>
    <t>OEJV 0179</t>
  </si>
  <si>
    <t>RHN 2019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</si>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</sst>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15" fillId="0" borderId="0" xfId="0" applyFont="1" applyAlignment="1"/>
    <xf numFmtId="0" fontId="16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1" fillId="24" borderId="0" xfId="0" applyFont="1" applyFill="1" applyAlignment="1"/>
    <xf numFmtId="0" fontId="5" fillId="0" borderId="0" xfId="0" applyFont="1">
      <alignment vertical="top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0" fillId="25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5" fillId="0" borderId="0" xfId="0" applyFont="1" applyFill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8" xfId="0" applyFont="1" applyBorder="1" applyAlignment="1">
      <alignment horizontal="center"/>
    </xf>
    <xf numFmtId="0" fontId="39" fillId="0" borderId="0" xfId="43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15" fillId="0" borderId="0" xfId="42" applyFont="1" applyAlignment="1">
      <alignment horizontal="left"/>
    </xf>
    <xf numFmtId="0" fontId="39" fillId="0" borderId="0" xfId="43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6" fontId="41" fillId="0" borderId="0" xfId="0" applyNumberFormat="1" applyFont="1" applyAlignment="1">
      <alignment vertical="center" wrapText="1"/>
    </xf>
    <xf numFmtId="0" fontId="11" fillId="0" borderId="0" xfId="0" applyFont="1" applyFill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V1055 Her - O-C Diagr.</a:t>
            </a:r>
          </a:p>
        </c:rich>
      </c:tx>
      <c:layout>
        <c:manualLayout>
          <c:xMode val="edge"/>
          <c:yMode val="edge"/>
          <c:x val="0.3624801271860095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0461049284578"/>
          <c:y val="0.14159332824405491"/>
          <c:w val="0.81081081081081086"/>
          <c:h val="0.64306969910841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9C-4FF9-BB58-DCD549DE25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9C-4FF9-BB58-DCD549DE25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5">
                  <c:v>-2.9360000007727649E-2</c:v>
                </c:pt>
                <c:pt idx="16">
                  <c:v>-2.2867500003485475E-2</c:v>
                </c:pt>
                <c:pt idx="17">
                  <c:v>-3.0480000001261942E-2</c:v>
                </c:pt>
                <c:pt idx="18">
                  <c:v>-4.0192499996919651E-2</c:v>
                </c:pt>
                <c:pt idx="19">
                  <c:v>-4.2890000004263129E-2</c:v>
                </c:pt>
                <c:pt idx="20">
                  <c:v>-4.4074999997974373E-2</c:v>
                </c:pt>
                <c:pt idx="24">
                  <c:v>-4.3167500007257331E-2</c:v>
                </c:pt>
                <c:pt idx="27">
                  <c:v>-4.2482500000915024E-2</c:v>
                </c:pt>
                <c:pt idx="28">
                  <c:v>-5.1279999999678694E-2</c:v>
                </c:pt>
                <c:pt idx="30">
                  <c:v>-5.2700000000186265E-2</c:v>
                </c:pt>
                <c:pt idx="31">
                  <c:v>-5.5337500001769513E-2</c:v>
                </c:pt>
                <c:pt idx="32">
                  <c:v>-5.8045000005222391E-2</c:v>
                </c:pt>
                <c:pt idx="33">
                  <c:v>-5.5417499999748543E-2</c:v>
                </c:pt>
                <c:pt idx="36">
                  <c:v>-5.7930000002670567E-2</c:v>
                </c:pt>
                <c:pt idx="37">
                  <c:v>-6.0010000001057051E-2</c:v>
                </c:pt>
                <c:pt idx="38">
                  <c:v>-6.5032500002416782E-2</c:v>
                </c:pt>
                <c:pt idx="39">
                  <c:v>-6.7800000004353933E-2</c:v>
                </c:pt>
                <c:pt idx="40">
                  <c:v>-6.5497500007040799E-2</c:v>
                </c:pt>
                <c:pt idx="41">
                  <c:v>-6.6867500005173497E-2</c:v>
                </c:pt>
                <c:pt idx="42">
                  <c:v>-6.7795000002661254E-2</c:v>
                </c:pt>
                <c:pt idx="43">
                  <c:v>-7.6625000001513399E-2</c:v>
                </c:pt>
                <c:pt idx="44">
                  <c:v>-7.3432500001217704E-2</c:v>
                </c:pt>
                <c:pt idx="45">
                  <c:v>-8.0184999998891726E-2</c:v>
                </c:pt>
                <c:pt idx="46">
                  <c:v>-8.2450000001699664E-2</c:v>
                </c:pt>
                <c:pt idx="47">
                  <c:v>-8.2744999999704305E-2</c:v>
                </c:pt>
                <c:pt idx="48">
                  <c:v>-8.0152500006079208E-2</c:v>
                </c:pt>
                <c:pt idx="49">
                  <c:v>-8.4842500000377186E-2</c:v>
                </c:pt>
                <c:pt idx="50">
                  <c:v>-8.9965000006486662E-2</c:v>
                </c:pt>
                <c:pt idx="51">
                  <c:v>-8.9447500002279412E-2</c:v>
                </c:pt>
                <c:pt idx="52">
                  <c:v>-9.3605000001844019E-2</c:v>
                </c:pt>
                <c:pt idx="53">
                  <c:v>-9.3980000005103648E-2</c:v>
                </c:pt>
                <c:pt idx="54">
                  <c:v>-9.4402499998977873E-2</c:v>
                </c:pt>
                <c:pt idx="55">
                  <c:v>-9.8992499995802063E-2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9C-4FF9-BB58-DCD549DE25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-3.1000000017229468E-3</c:v>
                </c:pt>
                <c:pt idx="1">
                  <c:v>2.9249999352032319E-4</c:v>
                </c:pt>
                <c:pt idx="2">
                  <c:v>1.702499997918494E-3</c:v>
                </c:pt>
                <c:pt idx="3">
                  <c:v>-8.0500000331085175E-4</c:v>
                </c:pt>
                <c:pt idx="4">
                  <c:v>-1.4350000055856071E-3</c:v>
                </c:pt>
                <c:pt idx="5">
                  <c:v>-5.1000000530621037E-4</c:v>
                </c:pt>
                <c:pt idx="6">
                  <c:v>1.3824999987264164E-3</c:v>
                </c:pt>
                <c:pt idx="7">
                  <c:v>-7.0750000304542482E-4</c:v>
                </c:pt>
                <c:pt idx="8">
                  <c:v>6.6249999508727342E-4</c:v>
                </c:pt>
                <c:pt idx="9">
                  <c:v>-9.1600000014295802E-3</c:v>
                </c:pt>
                <c:pt idx="10">
                  <c:v>-6.1150000001362059E-2</c:v>
                </c:pt>
                <c:pt idx="11">
                  <c:v>-7.4542499998642597E-2</c:v>
                </c:pt>
                <c:pt idx="13">
                  <c:v>-2.0174999997834675E-2</c:v>
                </c:pt>
                <c:pt idx="14">
                  <c:v>-3.54624999963562E-2</c:v>
                </c:pt>
                <c:pt idx="21">
                  <c:v>-4.2569999997795094E-2</c:v>
                </c:pt>
                <c:pt idx="22">
                  <c:v>-4.935999999725027E-2</c:v>
                </c:pt>
                <c:pt idx="23">
                  <c:v>-4.3667500001902226E-2</c:v>
                </c:pt>
                <c:pt idx="25">
                  <c:v>-4.7965000005206093E-2</c:v>
                </c:pt>
                <c:pt idx="26">
                  <c:v>-4.800249999971129E-2</c:v>
                </c:pt>
                <c:pt idx="29">
                  <c:v>-4.9977499998931307E-2</c:v>
                </c:pt>
                <c:pt idx="34">
                  <c:v>-5.8842500002356246E-2</c:v>
                </c:pt>
                <c:pt idx="35">
                  <c:v>-6.8995000001450535E-2</c:v>
                </c:pt>
                <c:pt idx="56">
                  <c:v>-7.4465000005147886E-2</c:v>
                </c:pt>
                <c:pt idx="57">
                  <c:v>-7.3422499997832347E-2</c:v>
                </c:pt>
                <c:pt idx="58">
                  <c:v>-8.1010000001697335E-2</c:v>
                </c:pt>
                <c:pt idx="59">
                  <c:v>-8.0787500002770685E-2</c:v>
                </c:pt>
                <c:pt idx="60">
                  <c:v>-8.7077500007580966E-2</c:v>
                </c:pt>
                <c:pt idx="61">
                  <c:v>-5.5695000002742745E-2</c:v>
                </c:pt>
                <c:pt idx="62">
                  <c:v>-6.715999999869382E-2</c:v>
                </c:pt>
                <c:pt idx="63">
                  <c:v>-6.6067500003555324E-2</c:v>
                </c:pt>
                <c:pt idx="64">
                  <c:v>-6.7075000006298069E-2</c:v>
                </c:pt>
                <c:pt idx="65">
                  <c:v>-6.7139999999199063E-2</c:v>
                </c:pt>
                <c:pt idx="66">
                  <c:v>-6.6647500003455207E-2</c:v>
                </c:pt>
                <c:pt idx="67">
                  <c:v>-7.5347500001953449E-2</c:v>
                </c:pt>
                <c:pt idx="68">
                  <c:v>-7.6855000006617047E-2</c:v>
                </c:pt>
                <c:pt idx="69">
                  <c:v>-7.489250000071479E-2</c:v>
                </c:pt>
                <c:pt idx="70">
                  <c:v>-7.7000000004773028E-2</c:v>
                </c:pt>
                <c:pt idx="71">
                  <c:v>-7.338750000053551E-2</c:v>
                </c:pt>
                <c:pt idx="72">
                  <c:v>-8.5952500005078036E-2</c:v>
                </c:pt>
                <c:pt idx="73">
                  <c:v>-8.8460000006307382E-2</c:v>
                </c:pt>
                <c:pt idx="74">
                  <c:v>-9.2892500004381873E-2</c:v>
                </c:pt>
                <c:pt idx="75">
                  <c:v>-9.4530000002123415E-2</c:v>
                </c:pt>
                <c:pt idx="76">
                  <c:v>-9.9515000001701992E-2</c:v>
                </c:pt>
                <c:pt idx="77">
                  <c:v>-0.10169999999925494</c:v>
                </c:pt>
                <c:pt idx="78">
                  <c:v>-0.1026075000045239</c:v>
                </c:pt>
                <c:pt idx="79">
                  <c:v>-9.3342500003927853E-2</c:v>
                </c:pt>
                <c:pt idx="80">
                  <c:v>-9.2142499997862615E-2</c:v>
                </c:pt>
                <c:pt idx="81">
                  <c:v>-9.7827500001585577E-2</c:v>
                </c:pt>
                <c:pt idx="82">
                  <c:v>-9.782749989972217E-2</c:v>
                </c:pt>
                <c:pt idx="83">
                  <c:v>-9.9935000005643815E-2</c:v>
                </c:pt>
                <c:pt idx="84">
                  <c:v>-0.10091000000102213</c:v>
                </c:pt>
                <c:pt idx="85">
                  <c:v>-9.8617499999818392E-2</c:v>
                </c:pt>
                <c:pt idx="86">
                  <c:v>-0.10811749999993481</c:v>
                </c:pt>
                <c:pt idx="87">
                  <c:v>-0.11015250000491505</c:v>
                </c:pt>
                <c:pt idx="88">
                  <c:v>-0.1111700000037672</c:v>
                </c:pt>
                <c:pt idx="89">
                  <c:v>-0.1198900000017602</c:v>
                </c:pt>
                <c:pt idx="90">
                  <c:v>-0.11914500000420958</c:v>
                </c:pt>
                <c:pt idx="91">
                  <c:v>-0.14354500000627013</c:v>
                </c:pt>
                <c:pt idx="92">
                  <c:v>-0.15776249999908032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9C-4FF9-BB58-DCD549DE25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9C-4FF9-BB58-DCD549DE25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9C-4FF9-BB58-DCD549DE25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9C-4FF9-BB58-DCD549DE25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-2.8818721169283218E-3</c:v>
                </c:pt>
                <c:pt idx="1">
                  <c:v>-2.8849445569546785E-3</c:v>
                </c:pt>
                <c:pt idx="2">
                  <c:v>-2.9218138372709567E-3</c:v>
                </c:pt>
                <c:pt idx="3">
                  <c:v>-2.924886277297313E-3</c:v>
                </c:pt>
                <c:pt idx="4">
                  <c:v>-3.0600736384570003E-3</c:v>
                </c:pt>
                <c:pt idx="5">
                  <c:v>-3.2136956397748264E-3</c:v>
                </c:pt>
                <c:pt idx="6">
                  <c:v>-3.2167680798011831E-3</c:v>
                </c:pt>
                <c:pt idx="7">
                  <c:v>-3.2536373601174612E-3</c:v>
                </c:pt>
                <c:pt idx="8">
                  <c:v>-3.3888247212771486E-3</c:v>
                </c:pt>
                <c:pt idx="9">
                  <c:v>-1.0403205301449095E-2</c:v>
                </c:pt>
                <c:pt idx="10">
                  <c:v>-6.2671555029826298E-2</c:v>
                </c:pt>
                <c:pt idx="11">
                  <c:v>-7.3975061886791954E-2</c:v>
                </c:pt>
                <c:pt idx="12">
                  <c:v>-2.8818721169283218E-3</c:v>
                </c:pt>
                <c:pt idx="13">
                  <c:v>-1.6308435032106335E-2</c:v>
                </c:pt>
                <c:pt idx="14">
                  <c:v>-2.3144614090749607E-2</c:v>
                </c:pt>
                <c:pt idx="15">
                  <c:v>-2.3553248614255024E-2</c:v>
                </c:pt>
                <c:pt idx="16">
                  <c:v>-2.355632105428138E-2</c:v>
                </c:pt>
                <c:pt idx="17">
                  <c:v>-2.4216895659948032E-2</c:v>
                </c:pt>
                <c:pt idx="18">
                  <c:v>-3.3234507137304435E-2</c:v>
                </c:pt>
                <c:pt idx="19">
                  <c:v>-3.1308087240778895E-2</c:v>
                </c:pt>
                <c:pt idx="20">
                  <c:v>-3.7815515216602015E-2</c:v>
                </c:pt>
                <c:pt idx="21">
                  <c:v>-4.0599145880481025E-2</c:v>
                </c:pt>
                <c:pt idx="22">
                  <c:v>-4.4691635995587918E-2</c:v>
                </c:pt>
                <c:pt idx="23">
                  <c:v>-4.4694708435614273E-2</c:v>
                </c:pt>
                <c:pt idx="24">
                  <c:v>-4.543209404193984E-2</c:v>
                </c:pt>
                <c:pt idx="25">
                  <c:v>-4.522624056017395E-2</c:v>
                </c:pt>
                <c:pt idx="26">
                  <c:v>-5.4336025238321047E-2</c:v>
                </c:pt>
                <c:pt idx="27">
                  <c:v>-4.6913010134643683E-2</c:v>
                </c:pt>
                <c:pt idx="28">
                  <c:v>-4.7321644658149101E-2</c:v>
                </c:pt>
                <c:pt idx="29">
                  <c:v>-5.1540104814336608E-2</c:v>
                </c:pt>
                <c:pt idx="30">
                  <c:v>-5.5113352564989247E-2</c:v>
                </c:pt>
                <c:pt idx="31">
                  <c:v>-5.844694999358608E-2</c:v>
                </c:pt>
                <c:pt idx="32">
                  <c:v>-5.8450022433612435E-2</c:v>
                </c:pt>
                <c:pt idx="33">
                  <c:v>-5.9012278958435679E-2</c:v>
                </c:pt>
                <c:pt idx="34">
                  <c:v>-6.1193711377148817E-2</c:v>
                </c:pt>
                <c:pt idx="35">
                  <c:v>-6.6499815302666535E-2</c:v>
                </c:pt>
                <c:pt idx="36">
                  <c:v>-5.8935467957776766E-2</c:v>
                </c:pt>
                <c:pt idx="37">
                  <c:v>-6.183585134265733E-2</c:v>
                </c:pt>
                <c:pt idx="38">
                  <c:v>-6.6883870305961102E-2</c:v>
                </c:pt>
                <c:pt idx="39">
                  <c:v>-6.7526010271469608E-2</c:v>
                </c:pt>
                <c:pt idx="40">
                  <c:v>-6.7565951991812243E-2</c:v>
                </c:pt>
                <c:pt idx="41">
                  <c:v>-6.7799457433815338E-2</c:v>
                </c:pt>
                <c:pt idx="42">
                  <c:v>-6.7974586515317667E-2</c:v>
                </c:pt>
                <c:pt idx="43">
                  <c:v>-7.3271473120756311E-2</c:v>
                </c:pt>
                <c:pt idx="44">
                  <c:v>-7.3274545560782667E-2</c:v>
                </c:pt>
                <c:pt idx="45">
                  <c:v>-8.079280630527709E-2</c:v>
                </c:pt>
                <c:pt idx="46">
                  <c:v>-8.1106195187965455E-2</c:v>
                </c:pt>
                <c:pt idx="47">
                  <c:v>-8.2292157038139066E-2</c:v>
                </c:pt>
                <c:pt idx="48">
                  <c:v>-8.2295229478165435E-2</c:v>
                </c:pt>
                <c:pt idx="49">
                  <c:v>-8.8722774013303279E-2</c:v>
                </c:pt>
                <c:pt idx="50">
                  <c:v>-8.9346479338653653E-2</c:v>
                </c:pt>
                <c:pt idx="51">
                  <c:v>-9.0240559386323402E-2</c:v>
                </c:pt>
                <c:pt idx="52">
                  <c:v>-9.4606496663776019E-2</c:v>
                </c:pt>
                <c:pt idx="53">
                  <c:v>-9.598909467563646E-2</c:v>
                </c:pt>
                <c:pt idx="54">
                  <c:v>-9.6981492804149624E-2</c:v>
                </c:pt>
                <c:pt idx="55">
                  <c:v>-0.1026716517329619</c:v>
                </c:pt>
                <c:pt idx="56">
                  <c:v>-7.2497218234114466E-2</c:v>
                </c:pt>
                <c:pt idx="57">
                  <c:v>-7.3311414841098946E-2</c:v>
                </c:pt>
                <c:pt idx="58">
                  <c:v>-7.9840349897106561E-2</c:v>
                </c:pt>
                <c:pt idx="59">
                  <c:v>-8.0986370026937551E-2</c:v>
                </c:pt>
                <c:pt idx="60">
                  <c:v>-8.8741208653461412E-2</c:v>
                </c:pt>
                <c:pt idx="61">
                  <c:v>-4.7081994336093294E-2</c:v>
                </c:pt>
                <c:pt idx="62">
                  <c:v>-6.6444511382192109E-2</c:v>
                </c:pt>
                <c:pt idx="63">
                  <c:v>-6.6447583822218478E-2</c:v>
                </c:pt>
                <c:pt idx="64">
                  <c:v>-6.6450656262244834E-2</c:v>
                </c:pt>
                <c:pt idx="65">
                  <c:v>-6.664114754387894E-2</c:v>
                </c:pt>
                <c:pt idx="66">
                  <c:v>-6.6644219983905295E-2</c:v>
                </c:pt>
                <c:pt idx="67">
                  <c:v>-7.3772280845052426E-2</c:v>
                </c:pt>
                <c:pt idx="68">
                  <c:v>-7.3775353285078782E-2</c:v>
                </c:pt>
                <c:pt idx="69">
                  <c:v>-7.3790715485210573E-2</c:v>
                </c:pt>
                <c:pt idx="70">
                  <c:v>-7.3793787925236928E-2</c:v>
                </c:pt>
                <c:pt idx="71">
                  <c:v>-7.3870598925895842E-2</c:v>
                </c:pt>
                <c:pt idx="72">
                  <c:v>-8.7702723924552917E-2</c:v>
                </c:pt>
                <c:pt idx="73">
                  <c:v>-8.7705796364579272E-2</c:v>
                </c:pt>
                <c:pt idx="74">
                  <c:v>-9.5617329432447329E-2</c:v>
                </c:pt>
                <c:pt idx="75">
                  <c:v>-9.6124282036796155E-2</c:v>
                </c:pt>
                <c:pt idx="76">
                  <c:v>-0.10096030263828132</c:v>
                </c:pt>
                <c:pt idx="77">
                  <c:v>-0.10181444096560843</c:v>
                </c:pt>
                <c:pt idx="78">
                  <c:v>-0.10181751340563479</c:v>
                </c:pt>
                <c:pt idx="79">
                  <c:v>-0.10187281732610921</c:v>
                </c:pt>
                <c:pt idx="80">
                  <c:v>-0.10220464084895571</c:v>
                </c:pt>
                <c:pt idx="81">
                  <c:v>-0.10223536524921928</c:v>
                </c:pt>
                <c:pt idx="82">
                  <c:v>-0.10223536524921928</c:v>
                </c:pt>
                <c:pt idx="83">
                  <c:v>-0.10223843768924563</c:v>
                </c:pt>
                <c:pt idx="84">
                  <c:v>-0.10239205969056346</c:v>
                </c:pt>
                <c:pt idx="85">
                  <c:v>-0.10269008637312005</c:v>
                </c:pt>
                <c:pt idx="86">
                  <c:v>-0.10927739778962843</c:v>
                </c:pt>
                <c:pt idx="87">
                  <c:v>-0.11139738140781444</c:v>
                </c:pt>
                <c:pt idx="88">
                  <c:v>-0.11140045384784079</c:v>
                </c:pt>
                <c:pt idx="89">
                  <c:v>-0.11586163676611047</c:v>
                </c:pt>
                <c:pt idx="90">
                  <c:v>-0.11621189492911511</c:v>
                </c:pt>
                <c:pt idx="91">
                  <c:v>-0.1310825046566807</c:v>
                </c:pt>
                <c:pt idx="92">
                  <c:v>-0.14518193193763079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9C-4FF9-BB58-DCD549DE25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9C-4FF9-BB58-DCD549DE2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8576"/>
        <c:axId val="1"/>
      </c:scatterChart>
      <c:valAx>
        <c:axId val="837898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22893481717"/>
              <c:y val="0.843660294675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746321975239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8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11128775834658"/>
          <c:y val="0.92330662207047132"/>
          <c:w val="0.76470588235294112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438150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A4CABC3-EC06-EE40-9DB3-08CB9B1FA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konkoly.hu/cgi-bin/IBVS?5920" TargetMode="External"/><Relationship Id="rId26" Type="http://schemas.openxmlformats.org/officeDocument/2006/relationships/hyperlink" Target="http://vsolj.cetus-net.org/vsoljno51.pdf" TargetMode="External"/><Relationship Id="rId39" Type="http://schemas.openxmlformats.org/officeDocument/2006/relationships/hyperlink" Target="http://vsolj.cetus-net.org/vsoljno53.pdf" TargetMode="External"/><Relationship Id="rId21" Type="http://schemas.openxmlformats.org/officeDocument/2006/relationships/hyperlink" Target="http://vsolj.cetus-net.org/vsoljno51.pdf" TargetMode="External"/><Relationship Id="rId34" Type="http://schemas.openxmlformats.org/officeDocument/2006/relationships/hyperlink" Target="http://www.bav-astro.de/sfs/BAVM_link.php?BAVMnr=220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www.bav-astro.de/sfs/BAVM_link.php?BAVMnr=231" TargetMode="External"/><Relationship Id="rId50" Type="http://schemas.openxmlformats.org/officeDocument/2006/relationships/hyperlink" Target="http://www.bav-astro.de/sfs/BAVM_link.php?BAVMnr=232" TargetMode="External"/><Relationship Id="rId55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5820" TargetMode="External"/><Relationship Id="rId12" Type="http://schemas.openxmlformats.org/officeDocument/2006/relationships/hyperlink" Target="http://www.konkoly.hu/cgi-bin/IBVS?5871" TargetMode="External"/><Relationship Id="rId17" Type="http://schemas.openxmlformats.org/officeDocument/2006/relationships/hyperlink" Target="http://www.bav-astro.de/sfs/BAVM_link.php?BAVMnr=209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www.bav-astro.de/sfs/BAVM_link.php?BAVMnr=220" TargetMode="External"/><Relationship Id="rId38" Type="http://schemas.openxmlformats.org/officeDocument/2006/relationships/hyperlink" Target="http://vsolj.cetus-net.org/vsoljno53.pdf" TargetMode="External"/><Relationship Id="rId46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212" TargetMode="External"/><Relationship Id="rId29" Type="http://schemas.openxmlformats.org/officeDocument/2006/relationships/hyperlink" Target="http://www.bav-astro.de/sfs/BAVM_link.php?BAVMnr=214" TargetMode="External"/><Relationship Id="rId41" Type="http://schemas.openxmlformats.org/officeDocument/2006/relationships/hyperlink" Target="http://www.bav-astro.de/sfs/BAVM_link.php?BAVMnr=225" TargetMode="External"/><Relationship Id="rId54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01" TargetMode="External"/><Relationship Id="rId24" Type="http://schemas.openxmlformats.org/officeDocument/2006/relationships/hyperlink" Target="http://www.konkoly.hu/cgi-bin/IBVS?5945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solj.cetus-net.org/vsoljno53.pdf" TargetMode="External"/><Relationship Id="rId40" Type="http://schemas.openxmlformats.org/officeDocument/2006/relationships/hyperlink" Target="http://vsolj.cetus-net.org/vsoljno53.pdf" TargetMode="External"/><Relationship Id="rId45" Type="http://schemas.openxmlformats.org/officeDocument/2006/relationships/hyperlink" Target="http://www.bav-astro.de/sfs/BAVM_link.php?BAVMnr=231" TargetMode="External"/><Relationship Id="rId53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www.bav-astro.de/sfs/BAVM_link.php?BAVMnr=209" TargetMode="External"/><Relationship Id="rId23" Type="http://schemas.openxmlformats.org/officeDocument/2006/relationships/hyperlink" Target="http://vsolj.cetus-net.org/vsoljno51.pdf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vsolj.cetus-net.org/vsoljno53.pdf" TargetMode="External"/><Relationship Id="rId49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6.pdf" TargetMode="External"/><Relationship Id="rId19" Type="http://schemas.openxmlformats.org/officeDocument/2006/relationships/hyperlink" Target="http://www.bav-astro.de/sfs/BAVM_link.php?BAVMnr=214" TargetMode="External"/><Relationship Id="rId31" Type="http://schemas.openxmlformats.org/officeDocument/2006/relationships/hyperlink" Target="http://www.bav-astro.de/sfs/BAVM_link.php?BAVMnr=220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vsolj.cetus-net.org/vsoljno51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bav-astro.de/sfs/BAVM_link.php?BAVMnr=228" TargetMode="External"/><Relationship Id="rId48" Type="http://schemas.openxmlformats.org/officeDocument/2006/relationships/hyperlink" Target="http://vsolj.cetus-net.org/vsoljno56.pdf" TargetMode="External"/><Relationship Id="rId56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186" TargetMode="External"/><Relationship Id="rId51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3"/>
  <sheetViews>
    <sheetView tabSelected="1" workbookViewId="0">
      <pane xSplit="14" ySplit="21" topLeftCell="O103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29</v>
      </c>
      <c r="B2" t="s">
        <v>33</v>
      </c>
    </row>
    <row r="3" spans="1:6" ht="13.5" thickBot="1">
      <c r="A3" s="17" t="s">
        <v>40</v>
      </c>
    </row>
    <row r="4" spans="1:6" ht="14.25" thickTop="1" thickBot="1">
      <c r="A4" s="5" t="s">
        <v>6</v>
      </c>
      <c r="C4" s="15" t="s">
        <v>37</v>
      </c>
      <c r="D4" s="16" t="s">
        <v>37</v>
      </c>
    </row>
    <row r="5" spans="1:6" ht="13.5" thickTop="1">
      <c r="A5" s="27" t="s">
        <v>48</v>
      </c>
      <c r="B5" s="18"/>
      <c r="C5" s="28">
        <v>-9.5</v>
      </c>
      <c r="D5" s="18" t="s">
        <v>49</v>
      </c>
    </row>
    <row r="6" spans="1:6">
      <c r="A6" s="5" t="s">
        <v>7</v>
      </c>
    </row>
    <row r="7" spans="1:6">
      <c r="A7" t="s">
        <v>8</v>
      </c>
      <c r="C7">
        <v>52056.377500000002</v>
      </c>
    </row>
    <row r="8" spans="1:6">
      <c r="A8" t="s">
        <v>9</v>
      </c>
      <c r="C8" s="8">
        <v>0.315415</v>
      </c>
    </row>
    <row r="9" spans="1:6">
      <c r="A9" s="41" t="s">
        <v>53</v>
      </c>
      <c r="B9" s="42">
        <v>21</v>
      </c>
      <c r="C9" s="30" t="str">
        <f>"F"&amp;B9</f>
        <v>F21</v>
      </c>
      <c r="D9" s="31" t="str">
        <f>"G"&amp;B9</f>
        <v>G21</v>
      </c>
    </row>
    <row r="10" spans="1:6" ht="13.5" thickBot="1">
      <c r="A10" s="18"/>
      <c r="B10" s="18"/>
      <c r="C10" s="4" t="s">
        <v>25</v>
      </c>
      <c r="D10" s="4" t="s">
        <v>26</v>
      </c>
      <c r="E10" s="18"/>
    </row>
    <row r="11" spans="1:6">
      <c r="A11" s="18" t="s">
        <v>21</v>
      </c>
      <c r="B11" s="18"/>
      <c r="C11" s="29">
        <f ca="1">INTERCEPT(INDIRECT($D$9):G987,INDIRECT($C$9):F987)</f>
        <v>-2.8818721169283218E-3</v>
      </c>
      <c r="D11" s="3"/>
      <c r="E11" s="18"/>
    </row>
    <row r="12" spans="1:6">
      <c r="A12" s="18" t="s">
        <v>22</v>
      </c>
      <c r="B12" s="18"/>
      <c r="C12" s="29">
        <f ca="1">SLOPE(INDIRECT($D$9):G987,INDIRECT($C$9):F987)</f>
        <v>-6.1448800527130504E-6</v>
      </c>
      <c r="D12" s="3"/>
      <c r="E12" s="18"/>
    </row>
    <row r="13" spans="1:6">
      <c r="A13" s="18" t="s">
        <v>24</v>
      </c>
      <c r="B13" s="18"/>
      <c r="C13" s="3" t="s">
        <v>19</v>
      </c>
    </row>
    <row r="14" spans="1:6">
      <c r="A14" s="18"/>
      <c r="B14" s="18"/>
      <c r="C14" s="18"/>
    </row>
    <row r="15" spans="1:6">
      <c r="A15" s="32" t="s">
        <v>23</v>
      </c>
      <c r="B15" s="18"/>
      <c r="C15" s="33">
        <f ca="1">(C7+C11)+(C8+C12)*INT(MAX(F21:F3528))</f>
        <v>59360.297476140506</v>
      </c>
      <c r="E15" s="34" t="s">
        <v>60</v>
      </c>
      <c r="F15" s="28">
        <v>1</v>
      </c>
    </row>
    <row r="16" spans="1:6">
      <c r="A16" s="36" t="s">
        <v>10</v>
      </c>
      <c r="B16" s="18"/>
      <c r="C16" s="37">
        <f ca="1">+C8+C12</f>
        <v>0.31540885511994726</v>
      </c>
      <c r="E16" s="34" t="s">
        <v>50</v>
      </c>
      <c r="F16" s="35">
        <f ca="1">NOW()+15018.5+$C$5/24</f>
        <v>59960.711484490741</v>
      </c>
    </row>
    <row r="17" spans="1:21" ht="13.5" thickBot="1">
      <c r="A17" s="34" t="s">
        <v>44</v>
      </c>
      <c r="B17" s="18"/>
      <c r="C17" s="18">
        <f>COUNT(C21:C2186)</f>
        <v>93</v>
      </c>
      <c r="E17" s="34" t="s">
        <v>61</v>
      </c>
      <c r="F17" s="35">
        <f ca="1">ROUND(2*(F16-$C$7)/$C$8,0)/2+F15</f>
        <v>25061</v>
      </c>
    </row>
    <row r="18" spans="1:21" ht="14.25" thickTop="1" thickBot="1">
      <c r="A18" s="36" t="s">
        <v>11</v>
      </c>
      <c r="B18" s="18"/>
      <c r="C18" s="39">
        <f ca="1">+C15</f>
        <v>59360.297476140506</v>
      </c>
      <c r="D18" s="40">
        <f ca="1">+C16</f>
        <v>0.31540885511994726</v>
      </c>
      <c r="E18" s="34" t="s">
        <v>51</v>
      </c>
      <c r="F18" s="31">
        <f ca="1">ROUND(2*(F16-$C$15)/$C$16,0)/2+F15</f>
        <v>1904.5</v>
      </c>
    </row>
    <row r="19" spans="1:21" ht="13.5" thickTop="1">
      <c r="E19" s="34" t="s">
        <v>52</v>
      </c>
      <c r="F19" s="38">
        <f ca="1">+$C$15+$C$16*F18-15018.5-$C$5/24</f>
        <v>44942.889474049778</v>
      </c>
    </row>
    <row r="20" spans="1:21" ht="13.5" thickBot="1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80</v>
      </c>
      <c r="I20" s="7" t="s">
        <v>83</v>
      </c>
      <c r="J20" s="7" t="s">
        <v>77</v>
      </c>
      <c r="K20" s="7" t="s">
        <v>75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74" t="s">
        <v>389</v>
      </c>
    </row>
    <row r="21" spans="1:21">
      <c r="A21" s="67" t="s">
        <v>90</v>
      </c>
      <c r="B21" s="69" t="s">
        <v>41</v>
      </c>
      <c r="C21" s="68">
        <v>52056.374400000001</v>
      </c>
      <c r="D21" s="68" t="s">
        <v>83</v>
      </c>
      <c r="E21">
        <f t="shared" ref="E21:E52" si="0">+(C21-C$7)/C$8</f>
        <v>-9.8283214232771001E-3</v>
      </c>
      <c r="F21" s="70">
        <f t="shared" ref="F21:F65" si="1">ROUND(2*E21,0)/2</f>
        <v>0</v>
      </c>
      <c r="G21">
        <f t="shared" ref="G21:G52" si="2">+C21-(C$7+F21*C$8)</f>
        <v>-3.1000000017229468E-3</v>
      </c>
      <c r="K21">
        <f t="shared" ref="K21:K32" si="3">+G21</f>
        <v>-3.1000000017229468E-3</v>
      </c>
      <c r="O21">
        <f t="shared" ref="O21:O52" ca="1" si="4">+C$11+C$12*$F21</f>
        <v>-2.8818721169283218E-3</v>
      </c>
      <c r="Q21" s="2">
        <f t="shared" ref="Q21:Q52" si="5">+C21-15018.5</f>
        <v>37037.874400000001</v>
      </c>
    </row>
    <row r="22" spans="1:21">
      <c r="A22" s="67" t="s">
        <v>90</v>
      </c>
      <c r="B22" s="69" t="s">
        <v>35</v>
      </c>
      <c r="C22" s="68">
        <v>52056.535499999998</v>
      </c>
      <c r="D22" s="68" t="s">
        <v>83</v>
      </c>
      <c r="E22">
        <f t="shared" si="0"/>
        <v>0.50092734966887764</v>
      </c>
      <c r="F22" s="70">
        <f t="shared" si="1"/>
        <v>0.5</v>
      </c>
      <c r="G22">
        <f t="shared" si="2"/>
        <v>2.9249999352032319E-4</v>
      </c>
      <c r="K22">
        <f t="shared" si="3"/>
        <v>2.9249999352032319E-4</v>
      </c>
      <c r="O22">
        <f t="shared" ca="1" si="4"/>
        <v>-2.8849445569546785E-3</v>
      </c>
      <c r="Q22" s="2">
        <f t="shared" si="5"/>
        <v>37038.035499999998</v>
      </c>
    </row>
    <row r="23" spans="1:21">
      <c r="A23" s="67" t="s">
        <v>90</v>
      </c>
      <c r="B23" s="69" t="s">
        <v>35</v>
      </c>
      <c r="C23" s="68">
        <v>52058.429400000001</v>
      </c>
      <c r="D23" s="68" t="s">
        <v>83</v>
      </c>
      <c r="E23">
        <f t="shared" si="0"/>
        <v>6.5053976507095985</v>
      </c>
      <c r="F23" s="70">
        <f t="shared" si="1"/>
        <v>6.5</v>
      </c>
      <c r="G23">
        <f t="shared" si="2"/>
        <v>1.702499997918494E-3</v>
      </c>
      <c r="K23">
        <f t="shared" si="3"/>
        <v>1.702499997918494E-3</v>
      </c>
      <c r="O23">
        <f t="shared" ca="1" si="4"/>
        <v>-2.9218138372709567E-3</v>
      </c>
      <c r="Q23" s="2">
        <f t="shared" si="5"/>
        <v>37039.929400000001</v>
      </c>
    </row>
    <row r="24" spans="1:21">
      <c r="A24" s="67" t="s">
        <v>90</v>
      </c>
      <c r="B24" s="69" t="s">
        <v>41</v>
      </c>
      <c r="C24" s="68">
        <v>52058.584600000002</v>
      </c>
      <c r="D24" s="68" t="s">
        <v>83</v>
      </c>
      <c r="E24">
        <f t="shared" si="0"/>
        <v>6.9974478068564512</v>
      </c>
      <c r="F24" s="70">
        <f t="shared" si="1"/>
        <v>7</v>
      </c>
      <c r="G24">
        <f t="shared" si="2"/>
        <v>-8.0500000331085175E-4</v>
      </c>
      <c r="K24">
        <f t="shared" si="3"/>
        <v>-8.0500000331085175E-4</v>
      </c>
      <c r="O24">
        <f t="shared" ca="1" si="4"/>
        <v>-2.924886277297313E-3</v>
      </c>
      <c r="Q24" s="2">
        <f t="shared" si="5"/>
        <v>37040.084600000002</v>
      </c>
    </row>
    <row r="25" spans="1:21">
      <c r="A25" s="67" t="s">
        <v>90</v>
      </c>
      <c r="B25" s="69" t="s">
        <v>41</v>
      </c>
      <c r="C25" s="68">
        <v>52065.523099999999</v>
      </c>
      <c r="D25" s="68" t="s">
        <v>83</v>
      </c>
      <c r="E25">
        <f t="shared" si="0"/>
        <v>28.995450438299361</v>
      </c>
      <c r="F25" s="70">
        <f t="shared" si="1"/>
        <v>29</v>
      </c>
      <c r="G25">
        <f t="shared" si="2"/>
        <v>-1.4350000055856071E-3</v>
      </c>
      <c r="K25">
        <f t="shared" si="3"/>
        <v>-1.4350000055856071E-3</v>
      </c>
      <c r="O25">
        <f t="shared" ca="1" si="4"/>
        <v>-3.0600736384570003E-3</v>
      </c>
      <c r="Q25" s="2">
        <f t="shared" si="5"/>
        <v>37047.023099999999</v>
      </c>
    </row>
    <row r="26" spans="1:21">
      <c r="A26" s="67" t="s">
        <v>90</v>
      </c>
      <c r="B26" s="69" t="s">
        <v>41</v>
      </c>
      <c r="C26" s="68">
        <v>52073.409399999997</v>
      </c>
      <c r="D26" s="68" t="s">
        <v>83</v>
      </c>
      <c r="E26">
        <f t="shared" si="0"/>
        <v>53.998383082587999</v>
      </c>
      <c r="F26" s="70">
        <f t="shared" si="1"/>
        <v>54</v>
      </c>
      <c r="G26">
        <f t="shared" si="2"/>
        <v>-5.1000000530621037E-4</v>
      </c>
      <c r="K26">
        <f t="shared" si="3"/>
        <v>-5.1000000530621037E-4</v>
      </c>
      <c r="O26">
        <f t="shared" ca="1" si="4"/>
        <v>-3.2136956397748264E-3</v>
      </c>
      <c r="Q26" s="2">
        <f t="shared" si="5"/>
        <v>37054.909399999997</v>
      </c>
    </row>
    <row r="27" spans="1:21">
      <c r="A27" s="67" t="s">
        <v>90</v>
      </c>
      <c r="B27" s="69" t="s">
        <v>35</v>
      </c>
      <c r="C27" s="68">
        <v>52073.569000000003</v>
      </c>
      <c r="D27" s="68" t="s">
        <v>83</v>
      </c>
      <c r="E27">
        <f t="shared" si="0"/>
        <v>54.504383114312304</v>
      </c>
      <c r="F27" s="70">
        <f t="shared" si="1"/>
        <v>54.5</v>
      </c>
      <c r="G27">
        <f t="shared" si="2"/>
        <v>1.3824999987264164E-3</v>
      </c>
      <c r="K27">
        <f t="shared" si="3"/>
        <v>1.3824999987264164E-3</v>
      </c>
      <c r="O27">
        <f t="shared" ca="1" si="4"/>
        <v>-3.2167680798011831E-3</v>
      </c>
      <c r="Q27" s="2">
        <f t="shared" si="5"/>
        <v>37055.069000000003</v>
      </c>
    </row>
    <row r="28" spans="1:21">
      <c r="A28" s="67" t="s">
        <v>90</v>
      </c>
      <c r="B28" s="69" t="s">
        <v>35</v>
      </c>
      <c r="C28" s="68">
        <v>52075.4594</v>
      </c>
      <c r="D28" s="68" t="s">
        <v>83</v>
      </c>
      <c r="E28">
        <f t="shared" si="0"/>
        <v>60.497756923410122</v>
      </c>
      <c r="F28" s="70">
        <f t="shared" si="1"/>
        <v>60.5</v>
      </c>
      <c r="G28">
        <f t="shared" si="2"/>
        <v>-7.0750000304542482E-4</v>
      </c>
      <c r="K28">
        <f t="shared" si="3"/>
        <v>-7.0750000304542482E-4</v>
      </c>
      <c r="O28">
        <f t="shared" ca="1" si="4"/>
        <v>-3.2536373601174612E-3</v>
      </c>
      <c r="Q28" s="2">
        <f t="shared" si="5"/>
        <v>37056.9594</v>
      </c>
    </row>
    <row r="29" spans="1:21">
      <c r="A29" s="67" t="s">
        <v>90</v>
      </c>
      <c r="B29" s="69" t="s">
        <v>35</v>
      </c>
      <c r="C29" s="68">
        <v>52082.399899999997</v>
      </c>
      <c r="D29" s="68" t="s">
        <v>83</v>
      </c>
      <c r="E29">
        <f t="shared" si="0"/>
        <v>82.502100407381946</v>
      </c>
      <c r="F29" s="70">
        <f t="shared" si="1"/>
        <v>82.5</v>
      </c>
      <c r="G29">
        <f t="shared" si="2"/>
        <v>6.6249999508727342E-4</v>
      </c>
      <c r="K29">
        <f t="shared" si="3"/>
        <v>6.6249999508727342E-4</v>
      </c>
      <c r="O29">
        <f t="shared" ca="1" si="4"/>
        <v>-3.3888247212771486E-3</v>
      </c>
      <c r="Q29" s="2">
        <f t="shared" si="5"/>
        <v>37063.899899999997</v>
      </c>
    </row>
    <row r="30" spans="1:21">
      <c r="A30" s="67" t="s">
        <v>117</v>
      </c>
      <c r="B30" s="69" t="s">
        <v>41</v>
      </c>
      <c r="C30" s="68">
        <v>52442.436300000001</v>
      </c>
      <c r="D30" s="68" t="s">
        <v>83</v>
      </c>
      <c r="E30">
        <f t="shared" si="0"/>
        <v>1223.9709588954199</v>
      </c>
      <c r="F30" s="70">
        <f t="shared" si="1"/>
        <v>1224</v>
      </c>
      <c r="G30">
        <f t="shared" si="2"/>
        <v>-9.1600000014295802E-3</v>
      </c>
      <c r="K30">
        <f t="shared" si="3"/>
        <v>-9.1600000014295802E-3</v>
      </c>
      <c r="O30">
        <f t="shared" ca="1" si="4"/>
        <v>-1.0403205301449095E-2</v>
      </c>
      <c r="Q30" s="2">
        <f t="shared" si="5"/>
        <v>37423.936300000001</v>
      </c>
    </row>
    <row r="31" spans="1:21">
      <c r="A31" s="67" t="s">
        <v>237</v>
      </c>
      <c r="B31" s="69" t="s">
        <v>41</v>
      </c>
      <c r="C31" s="68">
        <v>55125.304300000003</v>
      </c>
      <c r="D31" s="68" t="s">
        <v>83</v>
      </c>
      <c r="E31">
        <f t="shared" si="0"/>
        <v>9729.806128433971</v>
      </c>
      <c r="F31">
        <f t="shared" si="1"/>
        <v>9730</v>
      </c>
      <c r="G31">
        <f t="shared" si="2"/>
        <v>-6.1150000001362059E-2</v>
      </c>
      <c r="K31">
        <f t="shared" si="3"/>
        <v>-6.1150000001362059E-2</v>
      </c>
      <c r="O31">
        <f t="shared" ca="1" si="4"/>
        <v>-6.2671555029826298E-2</v>
      </c>
      <c r="Q31" s="2">
        <f t="shared" si="5"/>
        <v>40106.804300000003</v>
      </c>
    </row>
    <row r="32" spans="1:21">
      <c r="A32" s="67" t="s">
        <v>325</v>
      </c>
      <c r="B32" s="69" t="s">
        <v>35</v>
      </c>
      <c r="C32" s="68">
        <v>55705.496800000001</v>
      </c>
      <c r="D32" s="68" t="s">
        <v>83</v>
      </c>
      <c r="E32">
        <f t="shared" si="0"/>
        <v>11569.263668500225</v>
      </c>
      <c r="F32">
        <f t="shared" si="1"/>
        <v>11569.5</v>
      </c>
      <c r="G32">
        <f t="shared" si="2"/>
        <v>-7.4542499998642597E-2</v>
      </c>
      <c r="K32">
        <f t="shared" si="3"/>
        <v>-7.4542499998642597E-2</v>
      </c>
      <c r="O32">
        <f t="shared" ca="1" si="4"/>
        <v>-7.3975061886791954E-2</v>
      </c>
      <c r="Q32" s="2">
        <f t="shared" si="5"/>
        <v>40686.996800000001</v>
      </c>
    </row>
    <row r="33" spans="1:21">
      <c r="A33" s="12" t="s">
        <v>43</v>
      </c>
      <c r="B33" s="3" t="s">
        <v>41</v>
      </c>
      <c r="C33" s="14">
        <v>52056.377500000002</v>
      </c>
      <c r="D33" s="14"/>
      <c r="E33">
        <f t="shared" si="0"/>
        <v>0</v>
      </c>
      <c r="F33" s="70">
        <f t="shared" si="1"/>
        <v>0</v>
      </c>
      <c r="G33">
        <f t="shared" si="2"/>
        <v>0</v>
      </c>
      <c r="I33">
        <f>+G33</f>
        <v>0</v>
      </c>
      <c r="O33">
        <f t="shared" ca="1" si="4"/>
        <v>-2.8818721169283218E-3</v>
      </c>
      <c r="Q33" s="2">
        <f t="shared" si="5"/>
        <v>37037.877500000002</v>
      </c>
    </row>
    <row r="34" spans="1:21">
      <c r="A34" s="12" t="s">
        <v>42</v>
      </c>
      <c r="B34" t="s">
        <v>41</v>
      </c>
      <c r="C34" s="14">
        <v>52745.539100000002</v>
      </c>
      <c r="D34" s="14">
        <v>2E-3</v>
      </c>
      <c r="E34">
        <f t="shared" si="0"/>
        <v>2184.936036650126</v>
      </c>
      <c r="F34">
        <f t="shared" si="1"/>
        <v>2185</v>
      </c>
      <c r="G34">
        <f t="shared" si="2"/>
        <v>-2.0174999997834675E-2</v>
      </c>
      <c r="K34">
        <f>+G34</f>
        <v>-2.0174999997834675E-2</v>
      </c>
      <c r="O34">
        <f t="shared" ca="1" si="4"/>
        <v>-1.6308435032106335E-2</v>
      </c>
      <c r="Q34" s="2">
        <f t="shared" si="5"/>
        <v>37727.039100000002</v>
      </c>
    </row>
    <row r="35" spans="1:21">
      <c r="A35" s="9" t="s">
        <v>34</v>
      </c>
      <c r="B35" s="10" t="s">
        <v>35</v>
      </c>
      <c r="C35" s="9">
        <v>53096.423000000003</v>
      </c>
      <c r="D35" s="11">
        <v>4.0000000000000001E-3</v>
      </c>
      <c r="E35">
        <f t="shared" si="0"/>
        <v>3297.3875687586201</v>
      </c>
      <c r="F35">
        <f t="shared" si="1"/>
        <v>3297.5</v>
      </c>
      <c r="G35">
        <f t="shared" si="2"/>
        <v>-3.54624999963562E-2</v>
      </c>
      <c r="K35">
        <f>+G35</f>
        <v>-3.54624999963562E-2</v>
      </c>
      <c r="O35">
        <f t="shared" ca="1" si="4"/>
        <v>-2.3144614090749607E-2</v>
      </c>
      <c r="Q35" s="2">
        <f t="shared" si="5"/>
        <v>38077.923000000003</v>
      </c>
    </row>
    <row r="36" spans="1:21">
      <c r="A36" s="12" t="s">
        <v>36</v>
      </c>
      <c r="B36" s="13"/>
      <c r="C36" s="14">
        <v>53117.404199999997</v>
      </c>
      <c r="D36" s="14">
        <v>4.0000000000000001E-3</v>
      </c>
      <c r="E36">
        <f t="shared" si="0"/>
        <v>3363.9069162848782</v>
      </c>
      <c r="F36">
        <f t="shared" si="1"/>
        <v>3364</v>
      </c>
      <c r="G36">
        <f t="shared" si="2"/>
        <v>-2.9360000007727649E-2</v>
      </c>
      <c r="J36">
        <f t="shared" ref="J36:J41" si="6">+G36</f>
        <v>-2.9360000007727649E-2</v>
      </c>
      <c r="O36">
        <f t="shared" ca="1" si="4"/>
        <v>-2.3553248614255024E-2</v>
      </c>
      <c r="Q36" s="2">
        <f t="shared" si="5"/>
        <v>38098.904199999997</v>
      </c>
    </row>
    <row r="37" spans="1:21">
      <c r="A37" s="12" t="s">
        <v>36</v>
      </c>
      <c r="B37" s="13"/>
      <c r="C37" s="14">
        <v>53117.568399999996</v>
      </c>
      <c r="D37" s="14">
        <v>1.18E-2</v>
      </c>
      <c r="E37">
        <f t="shared" si="0"/>
        <v>3364.4275002773938</v>
      </c>
      <c r="F37">
        <f t="shared" si="1"/>
        <v>3364.5</v>
      </c>
      <c r="G37">
        <f t="shared" si="2"/>
        <v>-2.2867500003485475E-2</v>
      </c>
      <c r="J37">
        <f t="shared" si="6"/>
        <v>-2.2867500003485475E-2</v>
      </c>
      <c r="O37">
        <f t="shared" ca="1" si="4"/>
        <v>-2.355632105428138E-2</v>
      </c>
      <c r="Q37" s="2">
        <f t="shared" si="5"/>
        <v>38099.068399999996</v>
      </c>
      <c r="U37" s="31"/>
    </row>
    <row r="38" spans="1:21">
      <c r="A38" s="12" t="s">
        <v>36</v>
      </c>
      <c r="B38" s="13"/>
      <c r="C38" s="14">
        <v>53151.467900000003</v>
      </c>
      <c r="D38" s="14">
        <v>1.2999999999999999E-3</v>
      </c>
      <c r="E38">
        <f t="shared" si="0"/>
        <v>3471.9033654074819</v>
      </c>
      <c r="F38">
        <f t="shared" si="1"/>
        <v>3472</v>
      </c>
      <c r="G38">
        <f t="shared" si="2"/>
        <v>-3.0480000001261942E-2</v>
      </c>
      <c r="J38">
        <f t="shared" si="6"/>
        <v>-3.0480000001261942E-2</v>
      </c>
      <c r="O38">
        <f t="shared" ca="1" si="4"/>
        <v>-2.4216895659948032E-2</v>
      </c>
      <c r="Q38" s="2">
        <f t="shared" si="5"/>
        <v>38132.967900000003</v>
      </c>
    </row>
    <row r="39" spans="1:21">
      <c r="A39" s="12" t="s">
        <v>39</v>
      </c>
      <c r="C39" s="14">
        <v>53614.329700000002</v>
      </c>
      <c r="D39" s="14">
        <v>1.5E-3</v>
      </c>
      <c r="E39">
        <f t="shared" si="0"/>
        <v>4939.3725726423909</v>
      </c>
      <c r="F39">
        <f t="shared" si="1"/>
        <v>4939.5</v>
      </c>
      <c r="G39">
        <f t="shared" si="2"/>
        <v>-4.0192499996919651E-2</v>
      </c>
      <c r="J39">
        <f t="shared" si="6"/>
        <v>-4.0192499996919651E-2</v>
      </c>
      <c r="O39">
        <f t="shared" ca="1" si="4"/>
        <v>-3.3234507137304435E-2</v>
      </c>
      <c r="Q39" s="2">
        <f t="shared" si="5"/>
        <v>38595.829700000002</v>
      </c>
    </row>
    <row r="40" spans="1:21">
      <c r="A40" s="18" t="s">
        <v>45</v>
      </c>
      <c r="B40" s="19"/>
      <c r="C40" s="14">
        <v>53515.4444</v>
      </c>
      <c r="D40" s="14">
        <v>1.9E-3</v>
      </c>
      <c r="E40">
        <f t="shared" si="0"/>
        <v>4625.864020417539</v>
      </c>
      <c r="F40">
        <f t="shared" si="1"/>
        <v>4626</v>
      </c>
      <c r="G40">
        <f t="shared" si="2"/>
        <v>-4.2890000004263129E-2</v>
      </c>
      <c r="J40">
        <f t="shared" si="6"/>
        <v>-4.2890000004263129E-2</v>
      </c>
      <c r="O40">
        <f t="shared" ca="1" si="4"/>
        <v>-3.1308087240778895E-2</v>
      </c>
      <c r="Q40" s="2">
        <f t="shared" si="5"/>
        <v>38496.9444</v>
      </c>
    </row>
    <row r="41" spans="1:21">
      <c r="A41" s="18" t="s">
        <v>45</v>
      </c>
      <c r="B41" s="19"/>
      <c r="C41" s="14">
        <v>53849.467700000001</v>
      </c>
      <c r="D41" s="14">
        <v>2.7000000000000001E-3</v>
      </c>
      <c r="E41">
        <f t="shared" si="0"/>
        <v>5684.8602634624185</v>
      </c>
      <c r="F41">
        <f t="shared" si="1"/>
        <v>5685</v>
      </c>
      <c r="G41">
        <f t="shared" si="2"/>
        <v>-4.4074999997974373E-2</v>
      </c>
      <c r="J41">
        <f t="shared" si="6"/>
        <v>-4.4074999997974373E-2</v>
      </c>
      <c r="O41">
        <f t="shared" ca="1" si="4"/>
        <v>-3.7815515216602015E-2</v>
      </c>
      <c r="Q41" s="2">
        <f t="shared" si="5"/>
        <v>38830.967700000001</v>
      </c>
    </row>
    <row r="42" spans="1:21">
      <c r="A42" s="22" t="s">
        <v>46</v>
      </c>
      <c r="B42" s="3" t="s">
        <v>41</v>
      </c>
      <c r="C42" s="23">
        <v>53992.352200000001</v>
      </c>
      <c r="D42" s="14">
        <v>5.9999999999999995E-4</v>
      </c>
      <c r="E42">
        <f t="shared" si="0"/>
        <v>6137.8650349539457</v>
      </c>
      <c r="F42">
        <f t="shared" si="1"/>
        <v>6138</v>
      </c>
      <c r="G42">
        <f t="shared" si="2"/>
        <v>-4.2569999997795094E-2</v>
      </c>
      <c r="K42">
        <f>+G42</f>
        <v>-4.2569999997795094E-2</v>
      </c>
      <c r="O42">
        <f t="shared" ca="1" si="4"/>
        <v>-4.0599145880481025E-2</v>
      </c>
      <c r="Q42" s="2">
        <f t="shared" si="5"/>
        <v>38973.852200000001</v>
      </c>
    </row>
    <row r="43" spans="1:21">
      <c r="A43" s="22" t="s">
        <v>46</v>
      </c>
      <c r="B43" s="25" t="s">
        <v>41</v>
      </c>
      <c r="C43" s="24">
        <v>54202.411800000002</v>
      </c>
      <c r="D43" s="24">
        <v>1.1999999999999999E-3</v>
      </c>
      <c r="E43">
        <f t="shared" si="0"/>
        <v>6803.8435077596159</v>
      </c>
      <c r="F43">
        <f t="shared" si="1"/>
        <v>6804</v>
      </c>
      <c r="G43">
        <f t="shared" si="2"/>
        <v>-4.935999999725027E-2</v>
      </c>
      <c r="K43">
        <f>+G43</f>
        <v>-4.935999999725027E-2</v>
      </c>
      <c r="O43">
        <f t="shared" ca="1" si="4"/>
        <v>-4.4691635995587918E-2</v>
      </c>
      <c r="Q43" s="2">
        <f t="shared" si="5"/>
        <v>39183.911800000002</v>
      </c>
    </row>
    <row r="44" spans="1:21">
      <c r="A44" s="22" t="s">
        <v>46</v>
      </c>
      <c r="B44" s="25" t="s">
        <v>35</v>
      </c>
      <c r="C44" s="24">
        <v>54202.575199999999</v>
      </c>
      <c r="D44" s="24">
        <v>4.0000000000000002E-4</v>
      </c>
      <c r="E44">
        <f t="shared" si="0"/>
        <v>6804.3615554111157</v>
      </c>
      <c r="F44">
        <f t="shared" si="1"/>
        <v>6804.5</v>
      </c>
      <c r="G44">
        <f t="shared" si="2"/>
        <v>-4.3667500001902226E-2</v>
      </c>
      <c r="K44">
        <f>+G44</f>
        <v>-4.3667500001902226E-2</v>
      </c>
      <c r="O44">
        <f t="shared" ca="1" si="4"/>
        <v>-4.4694708435614273E-2</v>
      </c>
      <c r="Q44" s="2">
        <f t="shared" si="5"/>
        <v>39184.075199999999</v>
      </c>
    </row>
    <row r="45" spans="1:21">
      <c r="A45" s="24" t="s">
        <v>47</v>
      </c>
      <c r="B45" s="43"/>
      <c r="C45" s="24">
        <v>54240.425499999998</v>
      </c>
      <c r="D45" s="24">
        <v>1.1000000000000001E-3</v>
      </c>
      <c r="E45">
        <f t="shared" si="0"/>
        <v>6924.3631406242421</v>
      </c>
      <c r="F45">
        <f t="shared" si="1"/>
        <v>6924.5</v>
      </c>
      <c r="G45">
        <f t="shared" si="2"/>
        <v>-4.3167500007257331E-2</v>
      </c>
      <c r="J45">
        <f>+G45</f>
        <v>-4.3167500007257331E-2</v>
      </c>
      <c r="O45">
        <f t="shared" ca="1" si="4"/>
        <v>-4.543209404193984E-2</v>
      </c>
      <c r="Q45" s="2">
        <f t="shared" si="5"/>
        <v>39221.925499999998</v>
      </c>
    </row>
    <row r="46" spans="1:21">
      <c r="A46" s="21" t="s">
        <v>57</v>
      </c>
      <c r="B46" s="25"/>
      <c r="C46" s="24">
        <v>54229.854299999999</v>
      </c>
      <c r="D46" s="24">
        <v>2.0000000000000001E-4</v>
      </c>
      <c r="E46">
        <f t="shared" si="0"/>
        <v>6890.8479305042456</v>
      </c>
      <c r="F46">
        <f t="shared" si="1"/>
        <v>6891</v>
      </c>
      <c r="G46">
        <f t="shared" si="2"/>
        <v>-4.7965000005206093E-2</v>
      </c>
      <c r="K46">
        <f>+G46</f>
        <v>-4.7965000005206093E-2</v>
      </c>
      <c r="O46">
        <f t="shared" ca="1" si="4"/>
        <v>-4.522624056017395E-2</v>
      </c>
      <c r="Q46" s="2">
        <f t="shared" si="5"/>
        <v>39211.354299999999</v>
      </c>
      <c r="S46" s="20"/>
    </row>
    <row r="47" spans="1:21">
      <c r="A47" s="24" t="s">
        <v>54</v>
      </c>
      <c r="B47" s="25" t="s">
        <v>35</v>
      </c>
      <c r="C47" s="24">
        <v>54697.457000000002</v>
      </c>
      <c r="D47" s="24">
        <v>2E-3</v>
      </c>
      <c r="E47">
        <f t="shared" si="0"/>
        <v>8373.3478116132701</v>
      </c>
      <c r="F47">
        <f t="shared" si="1"/>
        <v>8373.5</v>
      </c>
      <c r="G47">
        <f t="shared" si="2"/>
        <v>-4.800249999971129E-2</v>
      </c>
      <c r="K47">
        <f>+G47</f>
        <v>-4.800249999971129E-2</v>
      </c>
      <c r="O47">
        <f t="shared" ca="1" si="4"/>
        <v>-5.4336025238321047E-2</v>
      </c>
      <c r="Q47" s="2">
        <f t="shared" si="5"/>
        <v>39678.957000000002</v>
      </c>
    </row>
    <row r="48" spans="1:21">
      <c r="A48" s="24" t="s">
        <v>55</v>
      </c>
      <c r="B48" s="25" t="s">
        <v>41</v>
      </c>
      <c r="C48" s="24">
        <v>54316.441200000001</v>
      </c>
      <c r="D48" s="24">
        <v>2.9999999999999997E-4</v>
      </c>
      <c r="E48">
        <f t="shared" si="0"/>
        <v>7165.3653123662434</v>
      </c>
      <c r="F48">
        <f t="shared" si="1"/>
        <v>7165.5</v>
      </c>
      <c r="G48">
        <f t="shared" si="2"/>
        <v>-4.2482500000915024E-2</v>
      </c>
      <c r="J48">
        <f>+G48</f>
        <v>-4.2482500000915024E-2</v>
      </c>
      <c r="O48">
        <f t="shared" ca="1" si="4"/>
        <v>-4.6913010134643683E-2</v>
      </c>
      <c r="Q48" s="2">
        <f t="shared" si="5"/>
        <v>39297.941200000001</v>
      </c>
    </row>
    <row r="49" spans="1:17">
      <c r="A49" s="24" t="s">
        <v>55</v>
      </c>
      <c r="B49" s="25" t="s">
        <v>41</v>
      </c>
      <c r="C49" s="24">
        <v>54337.407500000001</v>
      </c>
      <c r="D49" s="24">
        <v>5.0000000000000001E-4</v>
      </c>
      <c r="E49">
        <f t="shared" si="0"/>
        <v>7231.8374205411883</v>
      </c>
      <c r="F49">
        <f t="shared" si="1"/>
        <v>7232</v>
      </c>
      <c r="G49">
        <f t="shared" si="2"/>
        <v>-5.1279999999678694E-2</v>
      </c>
      <c r="J49">
        <f>+G49</f>
        <v>-5.1279999999678694E-2</v>
      </c>
      <c r="O49">
        <f t="shared" ca="1" si="4"/>
        <v>-4.7321644658149101E-2</v>
      </c>
      <c r="Q49" s="2">
        <f t="shared" si="5"/>
        <v>39318.907500000001</v>
      </c>
    </row>
    <row r="50" spans="1:17">
      <c r="A50" s="26" t="s">
        <v>56</v>
      </c>
      <c r="B50" s="25"/>
      <c r="C50" s="24">
        <v>54553.941200000001</v>
      </c>
      <c r="D50" s="24">
        <v>2.0000000000000001E-4</v>
      </c>
      <c r="E50">
        <f t="shared" si="0"/>
        <v>7918.3415500213969</v>
      </c>
      <c r="F50">
        <f t="shared" si="1"/>
        <v>7918.5</v>
      </c>
      <c r="G50">
        <f t="shared" si="2"/>
        <v>-4.9977499998931307E-2</v>
      </c>
      <c r="K50">
        <f>+G50</f>
        <v>-4.9977499998931307E-2</v>
      </c>
      <c r="O50">
        <f t="shared" ca="1" si="4"/>
        <v>-5.1540104814336608E-2</v>
      </c>
      <c r="Q50" s="2">
        <f t="shared" si="5"/>
        <v>39535.441200000001</v>
      </c>
    </row>
    <row r="51" spans="1:17">
      <c r="A51" s="22" t="s">
        <v>62</v>
      </c>
      <c r="B51" s="44" t="s">
        <v>41</v>
      </c>
      <c r="C51" s="22">
        <v>54737.352299999999</v>
      </c>
      <c r="D51" s="22">
        <v>2.0000000000000001E-4</v>
      </c>
      <c r="E51">
        <f t="shared" si="0"/>
        <v>8499.8329185358853</v>
      </c>
      <c r="F51">
        <f t="shared" si="1"/>
        <v>8500</v>
      </c>
      <c r="G51">
        <f t="shared" si="2"/>
        <v>-5.2700000000186265E-2</v>
      </c>
      <c r="J51">
        <f>+G51</f>
        <v>-5.2700000000186265E-2</v>
      </c>
      <c r="O51">
        <f t="shared" ca="1" si="4"/>
        <v>-5.5113352564989247E-2</v>
      </c>
      <c r="Q51" s="2">
        <f t="shared" si="5"/>
        <v>39718.852299999999</v>
      </c>
    </row>
    <row r="52" spans="1:17">
      <c r="A52" s="22" t="s">
        <v>62</v>
      </c>
      <c r="B52" s="44" t="s">
        <v>41</v>
      </c>
      <c r="C52" s="22">
        <v>54908.462299999999</v>
      </c>
      <c r="D52" s="22">
        <v>1E-3</v>
      </c>
      <c r="E52">
        <f t="shared" si="0"/>
        <v>9042.324556536616</v>
      </c>
      <c r="F52">
        <f t="shared" si="1"/>
        <v>9042.5</v>
      </c>
      <c r="G52">
        <f t="shared" si="2"/>
        <v>-5.5337500001769513E-2</v>
      </c>
      <c r="J52">
        <f>+G52</f>
        <v>-5.5337500001769513E-2</v>
      </c>
      <c r="O52">
        <f t="shared" ca="1" si="4"/>
        <v>-5.844694999358608E-2</v>
      </c>
      <c r="Q52" s="2">
        <f t="shared" si="5"/>
        <v>39889.962299999999</v>
      </c>
    </row>
    <row r="53" spans="1:17">
      <c r="A53" s="22" t="s">
        <v>62</v>
      </c>
      <c r="B53" s="44" t="s">
        <v>41</v>
      </c>
      <c r="C53" s="22">
        <v>54908.617299999998</v>
      </c>
      <c r="D53" s="22">
        <v>4.0000000000000002E-4</v>
      </c>
      <c r="E53">
        <f t="shared" ref="E53:E81" si="7">+(C53-C$7)/C$8</f>
        <v>9042.8159726075028</v>
      </c>
      <c r="F53">
        <f t="shared" si="1"/>
        <v>9043</v>
      </c>
      <c r="G53">
        <f t="shared" ref="G53:G81" si="8">+C53-(C$7+F53*C$8)</f>
        <v>-5.8045000005222391E-2</v>
      </c>
      <c r="J53">
        <f>+G53</f>
        <v>-5.8045000005222391E-2</v>
      </c>
      <c r="O53">
        <f t="shared" ref="O53:O81" ca="1" si="9">+C$11+C$12*$F53</f>
        <v>-5.8450022433612435E-2</v>
      </c>
      <c r="Q53" s="2">
        <f t="shared" ref="Q53:Q81" si="10">+C53-15018.5</f>
        <v>39890.117299999998</v>
      </c>
    </row>
    <row r="54" spans="1:17">
      <c r="A54" s="22" t="s">
        <v>62</v>
      </c>
      <c r="B54" s="44" t="s">
        <v>41</v>
      </c>
      <c r="C54" s="22">
        <v>54937.4804</v>
      </c>
      <c r="D54" s="22">
        <v>5.9999999999999995E-4</v>
      </c>
      <c r="E54">
        <f t="shared" si="7"/>
        <v>9134.3243029025198</v>
      </c>
      <c r="F54">
        <f t="shared" si="1"/>
        <v>9134.5</v>
      </c>
      <c r="G54">
        <f t="shared" si="8"/>
        <v>-5.5417499999748543E-2</v>
      </c>
      <c r="J54">
        <f>+G54</f>
        <v>-5.5417499999748543E-2</v>
      </c>
      <c r="O54">
        <f t="shared" ca="1" si="9"/>
        <v>-5.9012278958435679E-2</v>
      </c>
      <c r="Q54" s="2">
        <f t="shared" si="10"/>
        <v>39918.9804</v>
      </c>
    </row>
    <row r="55" spans="1:17">
      <c r="A55" s="22" t="s">
        <v>58</v>
      </c>
      <c r="B55" s="44" t="s">
        <v>35</v>
      </c>
      <c r="C55" s="22">
        <v>55049.4493</v>
      </c>
      <c r="D55" s="22">
        <v>1.8E-3</v>
      </c>
      <c r="E55">
        <f t="shared" si="7"/>
        <v>9489.3134441925649</v>
      </c>
      <c r="F55">
        <f t="shared" si="1"/>
        <v>9489.5</v>
      </c>
      <c r="G55">
        <f t="shared" si="8"/>
        <v>-5.8842500002356246E-2</v>
      </c>
      <c r="K55">
        <f>+G55</f>
        <v>-5.8842500002356246E-2</v>
      </c>
      <c r="O55">
        <f t="shared" ca="1" si="9"/>
        <v>-6.1193711377148817E-2</v>
      </c>
      <c r="Q55" s="2">
        <f t="shared" si="10"/>
        <v>40030.9493</v>
      </c>
    </row>
    <row r="56" spans="1:17">
      <c r="A56" s="22" t="s">
        <v>59</v>
      </c>
      <c r="B56" s="44" t="s">
        <v>41</v>
      </c>
      <c r="C56" s="22">
        <v>55321.8</v>
      </c>
      <c r="D56" s="22">
        <v>4.0000000000000002E-4</v>
      </c>
      <c r="E56">
        <f t="shared" si="7"/>
        <v>10352.78125643993</v>
      </c>
      <c r="F56">
        <f t="shared" si="1"/>
        <v>10353</v>
      </c>
      <c r="G56">
        <f t="shared" si="8"/>
        <v>-6.8995000001450535E-2</v>
      </c>
      <c r="K56">
        <f>+G56</f>
        <v>-6.8995000001450535E-2</v>
      </c>
      <c r="O56">
        <f t="shared" ca="1" si="9"/>
        <v>-6.6499815302666535E-2</v>
      </c>
      <c r="Q56" s="2">
        <f t="shared" si="10"/>
        <v>40303.300000000003</v>
      </c>
    </row>
    <row r="57" spans="1:17">
      <c r="A57" s="22" t="s">
        <v>63</v>
      </c>
      <c r="B57" s="44" t="s">
        <v>41</v>
      </c>
      <c r="C57" s="22">
        <v>54933.535199999998</v>
      </c>
      <c r="D57" s="22">
        <v>2.0000000000000001E-4</v>
      </c>
      <c r="E57">
        <f t="shared" si="7"/>
        <v>9121.8163372065246</v>
      </c>
      <c r="F57">
        <f t="shared" si="1"/>
        <v>9122</v>
      </c>
      <c r="G57">
        <f t="shared" si="8"/>
        <v>-5.7930000002670567E-2</v>
      </c>
      <c r="J57">
        <f t="shared" ref="J57:J76" si="11">+G57</f>
        <v>-5.7930000002670567E-2</v>
      </c>
      <c r="O57">
        <f t="shared" ca="1" si="9"/>
        <v>-5.8935467957776766E-2</v>
      </c>
      <c r="Q57" s="2">
        <f t="shared" si="10"/>
        <v>39915.035199999998</v>
      </c>
    </row>
    <row r="58" spans="1:17">
      <c r="A58" s="22" t="s">
        <v>63</v>
      </c>
      <c r="B58" s="44" t="s">
        <v>41</v>
      </c>
      <c r="C58" s="22">
        <v>55082.409</v>
      </c>
      <c r="D58" s="22">
        <v>2.0000000000000001E-4</v>
      </c>
      <c r="E58">
        <f t="shared" si="7"/>
        <v>9593.8097427199009</v>
      </c>
      <c r="F58">
        <f t="shared" si="1"/>
        <v>9594</v>
      </c>
      <c r="G58">
        <f t="shared" si="8"/>
        <v>-6.0010000001057051E-2</v>
      </c>
      <c r="J58">
        <f t="shared" si="11"/>
        <v>-6.0010000001057051E-2</v>
      </c>
      <c r="O58">
        <f t="shared" ca="1" si="9"/>
        <v>-6.183585134265733E-2</v>
      </c>
      <c r="Q58" s="2">
        <f t="shared" si="10"/>
        <v>40063.909</v>
      </c>
    </row>
    <row r="59" spans="1:17">
      <c r="A59" s="22" t="s">
        <v>63</v>
      </c>
      <c r="B59" s="44" t="s">
        <v>41</v>
      </c>
      <c r="C59" s="22">
        <v>55341.517399999997</v>
      </c>
      <c r="D59" s="22">
        <v>4.4999999999999997E-3</v>
      </c>
      <c r="E59">
        <f t="shared" si="7"/>
        <v>10415.293819253982</v>
      </c>
      <c r="F59">
        <f t="shared" si="1"/>
        <v>10415.5</v>
      </c>
      <c r="G59">
        <f t="shared" si="8"/>
        <v>-6.5032500002416782E-2</v>
      </c>
      <c r="J59">
        <f t="shared" si="11"/>
        <v>-6.5032500002416782E-2</v>
      </c>
      <c r="O59">
        <f t="shared" ca="1" si="9"/>
        <v>-6.6883870305961102E-2</v>
      </c>
      <c r="Q59" s="2">
        <f t="shared" si="10"/>
        <v>40323.017399999997</v>
      </c>
    </row>
    <row r="60" spans="1:17">
      <c r="A60" s="22" t="s">
        <v>63</v>
      </c>
      <c r="B60" s="44" t="s">
        <v>41</v>
      </c>
      <c r="C60" s="22">
        <v>55374.4755</v>
      </c>
      <c r="D60" s="22">
        <v>1E-3</v>
      </c>
      <c r="E60">
        <f t="shared" si="7"/>
        <v>10519.785045099308</v>
      </c>
      <c r="F60">
        <f t="shared" si="1"/>
        <v>10520</v>
      </c>
      <c r="G60">
        <f t="shared" si="8"/>
        <v>-6.7800000004353933E-2</v>
      </c>
      <c r="J60">
        <f t="shared" si="11"/>
        <v>-6.7800000004353933E-2</v>
      </c>
      <c r="O60">
        <f t="shared" ca="1" si="9"/>
        <v>-6.7526010271469608E-2</v>
      </c>
      <c r="Q60" s="2">
        <f t="shared" si="10"/>
        <v>40355.9755</v>
      </c>
    </row>
    <row r="61" spans="1:17">
      <c r="A61" s="22" t="s">
        <v>63</v>
      </c>
      <c r="B61" s="44" t="s">
        <v>41</v>
      </c>
      <c r="C61" s="22">
        <v>55376.527999999998</v>
      </c>
      <c r="D61" s="22">
        <v>2.5999999999999999E-3</v>
      </c>
      <c r="E61">
        <f t="shared" si="7"/>
        <v>10526.292345005773</v>
      </c>
      <c r="F61">
        <f t="shared" si="1"/>
        <v>10526.5</v>
      </c>
      <c r="G61">
        <f t="shared" si="8"/>
        <v>-6.5497500007040799E-2</v>
      </c>
      <c r="J61">
        <f t="shared" si="11"/>
        <v>-6.5497500007040799E-2</v>
      </c>
      <c r="O61">
        <f t="shared" ca="1" si="9"/>
        <v>-6.7565951991812243E-2</v>
      </c>
      <c r="Q61" s="2">
        <f t="shared" si="10"/>
        <v>40358.027999999998</v>
      </c>
    </row>
    <row r="62" spans="1:17">
      <c r="A62" s="17" t="s">
        <v>70</v>
      </c>
      <c r="B62" s="17"/>
      <c r="C62" s="48">
        <v>55388.5124</v>
      </c>
      <c r="D62" s="48">
        <v>2.8E-3</v>
      </c>
      <c r="E62">
        <f t="shared" si="7"/>
        <v>10564.288001521796</v>
      </c>
      <c r="F62">
        <f t="shared" si="1"/>
        <v>10564.5</v>
      </c>
      <c r="G62">
        <f t="shared" si="8"/>
        <v>-6.6867500005173497E-2</v>
      </c>
      <c r="J62">
        <f t="shared" si="11"/>
        <v>-6.6867500005173497E-2</v>
      </c>
      <c r="O62">
        <f t="shared" ca="1" si="9"/>
        <v>-6.7799457433815338E-2</v>
      </c>
      <c r="Q62" s="2">
        <f t="shared" si="10"/>
        <v>40370.0124</v>
      </c>
    </row>
    <row r="63" spans="1:17">
      <c r="A63" s="22" t="s">
        <v>64</v>
      </c>
      <c r="B63" s="44" t="s">
        <v>41</v>
      </c>
      <c r="C63" s="22">
        <v>55397.500800000002</v>
      </c>
      <c r="D63" s="22">
        <v>1E-4</v>
      </c>
      <c r="E63">
        <f t="shared" si="7"/>
        <v>10592.785060951443</v>
      </c>
      <c r="F63">
        <f t="shared" si="1"/>
        <v>10593</v>
      </c>
      <c r="G63">
        <f t="shared" si="8"/>
        <v>-6.7795000002661254E-2</v>
      </c>
      <c r="J63">
        <f t="shared" si="11"/>
        <v>-6.7795000002661254E-2</v>
      </c>
      <c r="O63">
        <f t="shared" ca="1" si="9"/>
        <v>-6.7974586515317667E-2</v>
      </c>
      <c r="Q63" s="2">
        <f t="shared" si="10"/>
        <v>40379.000800000002</v>
      </c>
    </row>
    <row r="64" spans="1:17">
      <c r="A64" s="22" t="s">
        <v>64</v>
      </c>
      <c r="B64" s="44" t="s">
        <v>41</v>
      </c>
      <c r="C64" s="22">
        <v>55669.379699999998</v>
      </c>
      <c r="D64" s="22">
        <v>2.2000000000000001E-3</v>
      </c>
      <c r="E64">
        <f t="shared" si="7"/>
        <v>11454.757066087521</v>
      </c>
      <c r="F64">
        <f t="shared" si="1"/>
        <v>11455</v>
      </c>
      <c r="G64">
        <f t="shared" si="8"/>
        <v>-7.6625000001513399E-2</v>
      </c>
      <c r="J64">
        <f t="shared" si="11"/>
        <v>-7.6625000001513399E-2</v>
      </c>
      <c r="O64">
        <f t="shared" ca="1" si="9"/>
        <v>-7.3271473120756311E-2</v>
      </c>
      <c r="Q64" s="2">
        <f t="shared" si="10"/>
        <v>40650.879699999998</v>
      </c>
    </row>
    <row r="65" spans="1:17">
      <c r="A65" s="22" t="s">
        <v>64</v>
      </c>
      <c r="B65" s="44" t="s">
        <v>41</v>
      </c>
      <c r="C65" s="22">
        <v>55669.5406</v>
      </c>
      <c r="D65" s="22">
        <v>1.6000000000000001E-3</v>
      </c>
      <c r="E65">
        <f t="shared" si="7"/>
        <v>11455.267187673377</v>
      </c>
      <c r="F65">
        <f t="shared" si="1"/>
        <v>11455.5</v>
      </c>
      <c r="G65">
        <f t="shared" si="8"/>
        <v>-7.3432500001217704E-2</v>
      </c>
      <c r="J65">
        <f t="shared" si="11"/>
        <v>-7.3432500001217704E-2</v>
      </c>
      <c r="O65">
        <f t="shared" ca="1" si="9"/>
        <v>-7.3274545560782667E-2</v>
      </c>
      <c r="Q65" s="2">
        <f t="shared" si="10"/>
        <v>40651.0406</v>
      </c>
    </row>
    <row r="66" spans="1:17">
      <c r="A66" s="46" t="s">
        <v>66</v>
      </c>
      <c r="B66" s="25" t="s">
        <v>41</v>
      </c>
      <c r="C66" s="24">
        <v>56055.444100000001</v>
      </c>
      <c r="D66" s="24">
        <v>2.3E-3</v>
      </c>
      <c r="E66">
        <f t="shared" si="7"/>
        <v>12678.745779370031</v>
      </c>
      <c r="F66" s="45">
        <f t="shared" ref="F66:F76" si="12">ROUND(2*E66,0)/2+0.5</f>
        <v>12679</v>
      </c>
      <c r="G66">
        <f t="shared" si="8"/>
        <v>-8.0184999998891726E-2</v>
      </c>
      <c r="J66">
        <f t="shared" si="11"/>
        <v>-8.0184999998891726E-2</v>
      </c>
      <c r="O66">
        <f t="shared" ca="1" si="9"/>
        <v>-8.079280630527709E-2</v>
      </c>
      <c r="Q66" s="2">
        <f t="shared" si="10"/>
        <v>41036.944100000001</v>
      </c>
    </row>
    <row r="67" spans="1:17">
      <c r="A67" s="46" t="s">
        <v>67</v>
      </c>
      <c r="B67" s="25" t="s">
        <v>41</v>
      </c>
      <c r="C67" s="24">
        <v>56071.527999999998</v>
      </c>
      <c r="D67" s="24">
        <v>2.9999999999999997E-4</v>
      </c>
      <c r="E67">
        <f t="shared" si="7"/>
        <v>12729.738598354535</v>
      </c>
      <c r="F67" s="45">
        <f t="shared" si="12"/>
        <v>12730</v>
      </c>
      <c r="G67">
        <f t="shared" si="8"/>
        <v>-8.2450000001699664E-2</v>
      </c>
      <c r="J67">
        <f t="shared" si="11"/>
        <v>-8.2450000001699664E-2</v>
      </c>
      <c r="O67">
        <f t="shared" ca="1" si="9"/>
        <v>-8.1106195187965455E-2</v>
      </c>
      <c r="Q67" s="2">
        <f t="shared" si="10"/>
        <v>41053.027999999998</v>
      </c>
    </row>
    <row r="68" spans="1:17">
      <c r="A68" s="46" t="s">
        <v>67</v>
      </c>
      <c r="B68" s="25" t="s">
        <v>41</v>
      </c>
      <c r="C68" s="24">
        <v>56132.402800000003</v>
      </c>
      <c r="D68" s="24">
        <v>1.8E-3</v>
      </c>
      <c r="E68">
        <f t="shared" si="7"/>
        <v>12922.737663078804</v>
      </c>
      <c r="F68" s="45">
        <f t="shared" si="12"/>
        <v>12923</v>
      </c>
      <c r="G68">
        <f t="shared" si="8"/>
        <v>-8.2744999999704305E-2</v>
      </c>
      <c r="J68">
        <f t="shared" si="11"/>
        <v>-8.2744999999704305E-2</v>
      </c>
      <c r="O68">
        <f t="shared" ca="1" si="9"/>
        <v>-8.2292157038139066E-2</v>
      </c>
      <c r="Q68" s="2">
        <f t="shared" si="10"/>
        <v>41113.902800000003</v>
      </c>
    </row>
    <row r="69" spans="1:17">
      <c r="A69" s="46" t="s">
        <v>67</v>
      </c>
      <c r="B69" s="25" t="s">
        <v>35</v>
      </c>
      <c r="C69" s="24">
        <v>56132.563099999999</v>
      </c>
      <c r="D69" s="24">
        <v>1E-3</v>
      </c>
      <c r="E69">
        <f t="shared" si="7"/>
        <v>12923.245882408881</v>
      </c>
      <c r="F69" s="45">
        <f t="shared" si="12"/>
        <v>12923.5</v>
      </c>
      <c r="G69">
        <f t="shared" si="8"/>
        <v>-8.0152500006079208E-2</v>
      </c>
      <c r="J69">
        <f t="shared" si="11"/>
        <v>-8.0152500006079208E-2</v>
      </c>
      <c r="O69">
        <f t="shared" ca="1" si="9"/>
        <v>-8.2295229478165435E-2</v>
      </c>
      <c r="Q69" s="2">
        <f t="shared" si="10"/>
        <v>41114.063099999999</v>
      </c>
    </row>
    <row r="70" spans="1:17">
      <c r="A70" s="24" t="s">
        <v>68</v>
      </c>
      <c r="B70" s="25" t="s">
        <v>41</v>
      </c>
      <c r="C70" s="24">
        <v>56462.482499999998</v>
      </c>
      <c r="D70" s="24">
        <v>1.1999999999999999E-3</v>
      </c>
      <c r="E70">
        <f t="shared" si="7"/>
        <v>13969.2310131097</v>
      </c>
      <c r="F70" s="45">
        <f t="shared" si="12"/>
        <v>13969.5</v>
      </c>
      <c r="G70">
        <f t="shared" si="8"/>
        <v>-8.4842500000377186E-2</v>
      </c>
      <c r="J70">
        <f t="shared" si="11"/>
        <v>-8.4842500000377186E-2</v>
      </c>
      <c r="O70">
        <f t="shared" ca="1" si="9"/>
        <v>-8.8722774013303279E-2</v>
      </c>
      <c r="Q70" s="2">
        <f t="shared" si="10"/>
        <v>41443.982499999998</v>
      </c>
    </row>
    <row r="71" spans="1:17">
      <c r="A71" s="50" t="s">
        <v>69</v>
      </c>
      <c r="B71" s="43" t="s">
        <v>41</v>
      </c>
      <c r="C71" s="24">
        <v>56494.491999999998</v>
      </c>
      <c r="D71" s="51">
        <v>2.0000000000000001E-4</v>
      </c>
      <c r="E71">
        <f t="shared" si="7"/>
        <v>14070.714772601164</v>
      </c>
      <c r="F71" s="45">
        <f t="shared" si="12"/>
        <v>14071</v>
      </c>
      <c r="G71">
        <f t="shared" si="8"/>
        <v>-8.9965000006486662E-2</v>
      </c>
      <c r="J71">
        <f t="shared" si="11"/>
        <v>-8.9965000006486662E-2</v>
      </c>
      <c r="O71">
        <f t="shared" ca="1" si="9"/>
        <v>-8.9346479338653653E-2</v>
      </c>
      <c r="Q71" s="2">
        <f t="shared" si="10"/>
        <v>41475.991999999998</v>
      </c>
    </row>
    <row r="72" spans="1:17">
      <c r="A72" s="50" t="s">
        <v>69</v>
      </c>
      <c r="B72" s="43" t="s">
        <v>41</v>
      </c>
      <c r="C72" s="24">
        <v>56540.385399999999</v>
      </c>
      <c r="D72" s="51">
        <v>2.5000000000000001E-3</v>
      </c>
      <c r="E72">
        <f t="shared" si="7"/>
        <v>14216.216413296757</v>
      </c>
      <c r="F72" s="45">
        <f t="shared" si="12"/>
        <v>14216.5</v>
      </c>
      <c r="G72">
        <f t="shared" si="8"/>
        <v>-8.9447500002279412E-2</v>
      </c>
      <c r="J72">
        <f t="shared" si="11"/>
        <v>-8.9447500002279412E-2</v>
      </c>
      <c r="O72">
        <f t="shared" ca="1" si="9"/>
        <v>-9.0240559386323402E-2</v>
      </c>
      <c r="Q72" s="2">
        <f t="shared" si="10"/>
        <v>41521.885399999999</v>
      </c>
    </row>
    <row r="73" spans="1:17">
      <c r="A73" s="49" t="s">
        <v>71</v>
      </c>
      <c r="B73" s="47" t="s">
        <v>41</v>
      </c>
      <c r="C73" s="49">
        <v>56764.4836</v>
      </c>
      <c r="D73" s="49">
        <v>1.8E-3</v>
      </c>
      <c r="E73">
        <f t="shared" si="7"/>
        <v>14926.703232249567</v>
      </c>
      <c r="F73" s="45">
        <f t="shared" si="12"/>
        <v>14927</v>
      </c>
      <c r="G73">
        <f t="shared" si="8"/>
        <v>-9.3605000001844019E-2</v>
      </c>
      <c r="J73">
        <f t="shared" si="11"/>
        <v>-9.3605000001844019E-2</v>
      </c>
      <c r="O73">
        <f t="shared" ca="1" si="9"/>
        <v>-9.4606496663776019E-2</v>
      </c>
      <c r="Q73" s="2">
        <f t="shared" si="10"/>
        <v>41745.9836</v>
      </c>
    </row>
    <row r="74" spans="1:17">
      <c r="A74" s="49" t="s">
        <v>71</v>
      </c>
      <c r="B74" s="47" t="s">
        <v>41</v>
      </c>
      <c r="C74" s="49">
        <v>56835.4516</v>
      </c>
      <c r="D74" s="49">
        <v>1.6999999999999999E-3</v>
      </c>
      <c r="E74">
        <f t="shared" si="7"/>
        <v>15151.702043339721</v>
      </c>
      <c r="F74" s="45">
        <f t="shared" si="12"/>
        <v>15152</v>
      </c>
      <c r="G74">
        <f t="shared" si="8"/>
        <v>-9.3980000005103648E-2</v>
      </c>
      <c r="J74">
        <f t="shared" si="11"/>
        <v>-9.3980000005103648E-2</v>
      </c>
      <c r="O74">
        <f t="shared" ca="1" si="9"/>
        <v>-9.598909467563646E-2</v>
      </c>
      <c r="Q74" s="2">
        <f t="shared" si="10"/>
        <v>41816.9516</v>
      </c>
    </row>
    <row r="75" spans="1:17">
      <c r="A75" s="49" t="s">
        <v>71</v>
      </c>
      <c r="B75" s="47" t="s">
        <v>41</v>
      </c>
      <c r="C75" s="49">
        <v>56886.390700000004</v>
      </c>
      <c r="D75" s="49">
        <v>1.6000000000000001E-3</v>
      </c>
      <c r="E75">
        <f t="shared" si="7"/>
        <v>15313.200703834635</v>
      </c>
      <c r="F75" s="45">
        <f t="shared" si="12"/>
        <v>15313.5</v>
      </c>
      <c r="G75">
        <f t="shared" si="8"/>
        <v>-9.4402499998977873E-2</v>
      </c>
      <c r="J75">
        <f t="shared" si="11"/>
        <v>-9.4402499998977873E-2</v>
      </c>
      <c r="O75">
        <f t="shared" ca="1" si="9"/>
        <v>-9.6981492804149624E-2</v>
      </c>
      <c r="Q75" s="2">
        <f t="shared" si="10"/>
        <v>41867.890700000004</v>
      </c>
    </row>
    <row r="76" spans="1:17">
      <c r="A76" s="71" t="s">
        <v>388</v>
      </c>
      <c r="B76" s="72"/>
      <c r="C76" s="73">
        <v>57178.460400000004</v>
      </c>
      <c r="D76" s="73">
        <v>1.4E-3</v>
      </c>
      <c r="E76">
        <f t="shared" si="7"/>
        <v>16239.186151578084</v>
      </c>
      <c r="F76" s="45">
        <f t="shared" si="12"/>
        <v>16239.5</v>
      </c>
      <c r="G76">
        <f t="shared" si="8"/>
        <v>-9.8992499995802063E-2</v>
      </c>
      <c r="J76">
        <f t="shared" si="11"/>
        <v>-9.8992499995802063E-2</v>
      </c>
      <c r="O76">
        <f t="shared" ca="1" si="9"/>
        <v>-0.1026716517329619</v>
      </c>
      <c r="Q76" s="2">
        <f t="shared" si="10"/>
        <v>42159.960400000004</v>
      </c>
    </row>
    <row r="77" spans="1:17">
      <c r="A77" s="46" t="s">
        <v>65</v>
      </c>
      <c r="B77" s="25" t="s">
        <v>41</v>
      </c>
      <c r="C77" s="24">
        <v>55629.639569999999</v>
      </c>
      <c r="D77" s="24">
        <v>1E-4</v>
      </c>
      <c r="E77">
        <f t="shared" si="7"/>
        <v>11328.763914208255</v>
      </c>
      <c r="F77">
        <f>ROUND(2*E77,0)/2</f>
        <v>11329</v>
      </c>
      <c r="G77">
        <f t="shared" si="8"/>
        <v>-7.4465000005147886E-2</v>
      </c>
      <c r="K77">
        <f t="shared" ref="K77:K112" si="13">+G77</f>
        <v>-7.4465000005147886E-2</v>
      </c>
      <c r="O77">
        <f t="shared" ca="1" si="9"/>
        <v>-7.2497218234114466E-2</v>
      </c>
      <c r="Q77" s="2">
        <f t="shared" si="10"/>
        <v>40611.139569999999</v>
      </c>
    </row>
    <row r="78" spans="1:17">
      <c r="A78" s="46" t="s">
        <v>65</v>
      </c>
      <c r="B78" s="25" t="s">
        <v>35</v>
      </c>
      <c r="C78" s="24">
        <v>55671.433100000002</v>
      </c>
      <c r="D78" s="24">
        <v>2.0000000000000001E-4</v>
      </c>
      <c r="E78">
        <f t="shared" si="7"/>
        <v>11461.267219377643</v>
      </c>
      <c r="F78">
        <f>ROUND(2*E78,0)/2</f>
        <v>11461.5</v>
      </c>
      <c r="G78">
        <f t="shared" si="8"/>
        <v>-7.3422499997832347E-2</v>
      </c>
      <c r="K78">
        <f t="shared" si="13"/>
        <v>-7.3422499997832347E-2</v>
      </c>
      <c r="O78">
        <f t="shared" ca="1" si="9"/>
        <v>-7.3311414841098946E-2</v>
      </c>
      <c r="Q78" s="2">
        <f t="shared" si="10"/>
        <v>40652.933100000002</v>
      </c>
    </row>
    <row r="79" spans="1:17">
      <c r="A79" s="46" t="s">
        <v>65</v>
      </c>
      <c r="B79" s="25" t="s">
        <v>41</v>
      </c>
      <c r="C79" s="24">
        <v>56006.553950000001</v>
      </c>
      <c r="D79" s="24">
        <v>1E-4</v>
      </c>
      <c r="E79">
        <f t="shared" si="7"/>
        <v>12523.743163768366</v>
      </c>
      <c r="F79" s="45">
        <f>ROUND(2*E79,0)/2+0.5</f>
        <v>12524</v>
      </c>
      <c r="G79">
        <f t="shared" si="8"/>
        <v>-8.1010000001697335E-2</v>
      </c>
      <c r="K79">
        <f t="shared" si="13"/>
        <v>-8.1010000001697335E-2</v>
      </c>
      <c r="O79">
        <f t="shared" ca="1" si="9"/>
        <v>-7.9840349897106561E-2</v>
      </c>
      <c r="Q79" s="2">
        <f t="shared" si="10"/>
        <v>40988.053950000001</v>
      </c>
    </row>
    <row r="80" spans="1:17">
      <c r="A80" s="46" t="s">
        <v>65</v>
      </c>
      <c r="B80" s="25" t="s">
        <v>35</v>
      </c>
      <c r="C80" s="24">
        <v>56065.379070000003</v>
      </c>
      <c r="D80" s="24">
        <v>1E-4</v>
      </c>
      <c r="E80">
        <f t="shared" si="7"/>
        <v>12710.243869188213</v>
      </c>
      <c r="F80" s="45">
        <f>ROUND(2*E80,0)/2+0.5</f>
        <v>12710.5</v>
      </c>
      <c r="G80">
        <f t="shared" si="8"/>
        <v>-8.0787500002770685E-2</v>
      </c>
      <c r="K80">
        <f t="shared" si="13"/>
        <v>-8.0787500002770685E-2</v>
      </c>
      <c r="O80">
        <f t="shared" ca="1" si="9"/>
        <v>-8.0986370026937551E-2</v>
      </c>
      <c r="Q80" s="2">
        <f t="shared" si="10"/>
        <v>41046.879070000003</v>
      </c>
    </row>
    <row r="81" spans="1:17">
      <c r="A81" s="48" t="s">
        <v>72</v>
      </c>
      <c r="B81" s="52" t="s">
        <v>35</v>
      </c>
      <c r="C81" s="53">
        <v>56463.426509999998</v>
      </c>
      <c r="D81" s="48">
        <v>2.0000000000000001E-4</v>
      </c>
      <c r="E81">
        <f t="shared" si="7"/>
        <v>13972.223927206998</v>
      </c>
      <c r="F81" s="45">
        <f>ROUND(2*E81,0)/2+0.5</f>
        <v>13972.5</v>
      </c>
      <c r="G81">
        <f t="shared" si="8"/>
        <v>-8.7077500007580966E-2</v>
      </c>
      <c r="K81">
        <f t="shared" si="13"/>
        <v>-8.7077500007580966E-2</v>
      </c>
      <c r="O81">
        <f t="shared" ca="1" si="9"/>
        <v>-8.8741208653461412E-2</v>
      </c>
      <c r="Q81" s="2">
        <f t="shared" si="10"/>
        <v>41444.926509999998</v>
      </c>
    </row>
    <row r="82" spans="1:17">
      <c r="A82" s="67" t="s">
        <v>191</v>
      </c>
      <c r="B82" s="69" t="s">
        <v>41</v>
      </c>
      <c r="C82" s="68">
        <v>54325.101900000001</v>
      </c>
      <c r="D82" s="68" t="s">
        <v>83</v>
      </c>
      <c r="E82">
        <f t="shared" ref="E82:E112" si="14">+(C82-C$7)/C$8</f>
        <v>7192.8234231092347</v>
      </c>
      <c r="F82">
        <f t="shared" ref="F82:F92" si="15">ROUND(2*E82,0)/2</f>
        <v>7193</v>
      </c>
      <c r="G82">
        <f t="shared" ref="G82:G112" si="16">+C82-(C$7+F82*C$8)</f>
        <v>-5.5695000002742745E-2</v>
      </c>
      <c r="K82">
        <f t="shared" si="13"/>
        <v>-5.5695000002742745E-2</v>
      </c>
      <c r="O82">
        <f t="shared" ref="O82:O112" ca="1" si="17">+C$11+C$12*$F82</f>
        <v>-4.7081994336093294E-2</v>
      </c>
      <c r="Q82" s="2">
        <f t="shared" ref="Q82:Q112" si="18">+C82-15018.5</f>
        <v>39306.601900000001</v>
      </c>
    </row>
    <row r="83" spans="1:17">
      <c r="A83" s="67" t="s">
        <v>244</v>
      </c>
      <c r="B83" s="69" t="s">
        <v>41</v>
      </c>
      <c r="C83" s="68">
        <v>55318.963100000001</v>
      </c>
      <c r="D83" s="68" t="s">
        <v>83</v>
      </c>
      <c r="E83">
        <f t="shared" si="14"/>
        <v>10343.787074172118</v>
      </c>
      <c r="F83">
        <f t="shared" si="15"/>
        <v>10344</v>
      </c>
      <c r="G83">
        <f t="shared" si="16"/>
        <v>-6.715999999869382E-2</v>
      </c>
      <c r="K83">
        <f t="shared" si="13"/>
        <v>-6.715999999869382E-2</v>
      </c>
      <c r="O83">
        <f t="shared" ca="1" si="17"/>
        <v>-6.6444511382192109E-2</v>
      </c>
      <c r="Q83" s="2">
        <f t="shared" si="18"/>
        <v>40300.463100000001</v>
      </c>
    </row>
    <row r="84" spans="1:17">
      <c r="A84" s="67" t="s">
        <v>244</v>
      </c>
      <c r="B84" s="69" t="s">
        <v>35</v>
      </c>
      <c r="C84" s="68">
        <v>55319.121899999998</v>
      </c>
      <c r="D84" s="68" t="s">
        <v>83</v>
      </c>
      <c r="E84">
        <f t="shared" si="14"/>
        <v>10344.290537862802</v>
      </c>
      <c r="F84">
        <f t="shared" si="15"/>
        <v>10344.5</v>
      </c>
      <c r="G84">
        <f t="shared" si="16"/>
        <v>-6.6067500003555324E-2</v>
      </c>
      <c r="K84">
        <f t="shared" si="13"/>
        <v>-6.6067500003555324E-2</v>
      </c>
      <c r="O84">
        <f t="shared" ca="1" si="17"/>
        <v>-6.6447583822218478E-2</v>
      </c>
      <c r="Q84" s="2">
        <f t="shared" si="18"/>
        <v>40300.621899999998</v>
      </c>
    </row>
    <row r="85" spans="1:17">
      <c r="A85" s="67" t="s">
        <v>244</v>
      </c>
      <c r="B85" s="69" t="s">
        <v>41</v>
      </c>
      <c r="C85" s="68">
        <v>55319.278599999998</v>
      </c>
      <c r="D85" s="68" t="s">
        <v>83</v>
      </c>
      <c r="E85">
        <f t="shared" si="14"/>
        <v>10344.787343658341</v>
      </c>
      <c r="F85">
        <f t="shared" si="15"/>
        <v>10345</v>
      </c>
      <c r="G85">
        <f t="shared" si="16"/>
        <v>-6.7075000006298069E-2</v>
      </c>
      <c r="K85">
        <f t="shared" si="13"/>
        <v>-6.7075000006298069E-2</v>
      </c>
      <c r="O85">
        <f t="shared" ca="1" si="17"/>
        <v>-6.6450656262244834E-2</v>
      </c>
      <c r="Q85" s="2">
        <f t="shared" si="18"/>
        <v>40300.778599999998</v>
      </c>
    </row>
    <row r="86" spans="1:17">
      <c r="A86" s="67" t="s">
        <v>244</v>
      </c>
      <c r="B86" s="69" t="s">
        <v>41</v>
      </c>
      <c r="C86" s="68">
        <v>55329.056400000001</v>
      </c>
      <c r="D86" s="68" t="s">
        <v>83</v>
      </c>
      <c r="E86">
        <f t="shared" si="14"/>
        <v>10375.787137580644</v>
      </c>
      <c r="F86">
        <f t="shared" si="15"/>
        <v>10376</v>
      </c>
      <c r="G86">
        <f t="shared" si="16"/>
        <v>-6.7139999999199063E-2</v>
      </c>
      <c r="K86">
        <f t="shared" si="13"/>
        <v>-6.7139999999199063E-2</v>
      </c>
      <c r="O86">
        <f t="shared" ca="1" si="17"/>
        <v>-6.664114754387894E-2</v>
      </c>
      <c r="Q86" s="2">
        <f t="shared" si="18"/>
        <v>40310.556400000001</v>
      </c>
    </row>
    <row r="87" spans="1:17">
      <c r="A87" s="67" t="s">
        <v>244</v>
      </c>
      <c r="B87" s="69" t="s">
        <v>35</v>
      </c>
      <c r="C87" s="68">
        <v>55329.214599999999</v>
      </c>
      <c r="D87" s="68" t="s">
        <v>83</v>
      </c>
      <c r="E87">
        <f t="shared" si="14"/>
        <v>10376.288699015573</v>
      </c>
      <c r="F87">
        <f t="shared" si="15"/>
        <v>10376.5</v>
      </c>
      <c r="G87">
        <f t="shared" si="16"/>
        <v>-6.6647500003455207E-2</v>
      </c>
      <c r="K87">
        <f t="shared" si="13"/>
        <v>-6.6647500003455207E-2</v>
      </c>
      <c r="O87">
        <f t="shared" ca="1" si="17"/>
        <v>-6.6644219983905295E-2</v>
      </c>
      <c r="Q87" s="2">
        <f t="shared" si="18"/>
        <v>40310.714599999999</v>
      </c>
    </row>
    <row r="88" spans="1:17">
      <c r="A88" s="67" t="s">
        <v>307</v>
      </c>
      <c r="B88" s="69" t="s">
        <v>35</v>
      </c>
      <c r="C88" s="68">
        <v>55695.087299999999</v>
      </c>
      <c r="D88" s="68" t="s">
        <v>83</v>
      </c>
      <c r="E88">
        <f t="shared" si="14"/>
        <v>11536.261116307078</v>
      </c>
      <c r="F88">
        <f t="shared" si="15"/>
        <v>11536.5</v>
      </c>
      <c r="G88">
        <f t="shared" si="16"/>
        <v>-7.5347500001953449E-2</v>
      </c>
      <c r="K88">
        <f t="shared" si="13"/>
        <v>-7.5347500001953449E-2</v>
      </c>
      <c r="O88">
        <f t="shared" ca="1" si="17"/>
        <v>-7.3772280845052426E-2</v>
      </c>
      <c r="Q88" s="2">
        <f t="shared" si="18"/>
        <v>40676.587299999999</v>
      </c>
    </row>
    <row r="89" spans="1:17">
      <c r="A89" s="67" t="s">
        <v>307</v>
      </c>
      <c r="B89" s="69" t="s">
        <v>41</v>
      </c>
      <c r="C89" s="68">
        <v>55695.243499999997</v>
      </c>
      <c r="D89" s="68" t="s">
        <v>83</v>
      </c>
      <c r="E89">
        <f t="shared" si="14"/>
        <v>11536.756336889477</v>
      </c>
      <c r="F89">
        <f t="shared" si="15"/>
        <v>11537</v>
      </c>
      <c r="G89">
        <f t="shared" si="16"/>
        <v>-7.6855000006617047E-2</v>
      </c>
      <c r="K89">
        <f t="shared" si="13"/>
        <v>-7.6855000006617047E-2</v>
      </c>
      <c r="O89">
        <f t="shared" ca="1" si="17"/>
        <v>-7.3775353285078782E-2</v>
      </c>
      <c r="Q89" s="2">
        <f t="shared" si="18"/>
        <v>40676.743499999997</v>
      </c>
    </row>
    <row r="90" spans="1:17">
      <c r="A90" s="67" t="s">
        <v>307</v>
      </c>
      <c r="B90" s="69" t="s">
        <v>35</v>
      </c>
      <c r="C90" s="68">
        <v>55696.034</v>
      </c>
      <c r="D90" s="68" t="s">
        <v>83</v>
      </c>
      <c r="E90">
        <f t="shared" si="14"/>
        <v>11539.262558851029</v>
      </c>
      <c r="F90">
        <f t="shared" si="15"/>
        <v>11539.5</v>
      </c>
      <c r="G90">
        <f t="shared" si="16"/>
        <v>-7.489250000071479E-2</v>
      </c>
      <c r="K90">
        <f t="shared" si="13"/>
        <v>-7.489250000071479E-2</v>
      </c>
      <c r="O90">
        <f t="shared" ca="1" si="17"/>
        <v>-7.3790715485210573E-2</v>
      </c>
      <c r="Q90" s="2">
        <f t="shared" si="18"/>
        <v>40677.534</v>
      </c>
    </row>
    <row r="91" spans="1:17">
      <c r="A91" s="67" t="s">
        <v>307</v>
      </c>
      <c r="B91" s="69" t="s">
        <v>41</v>
      </c>
      <c r="C91" s="68">
        <v>55696.189599999998</v>
      </c>
      <c r="D91" s="68" t="s">
        <v>83</v>
      </c>
      <c r="E91">
        <f t="shared" si="14"/>
        <v>11539.755877177673</v>
      </c>
      <c r="F91">
        <f t="shared" si="15"/>
        <v>11540</v>
      </c>
      <c r="G91">
        <f t="shared" si="16"/>
        <v>-7.7000000004773028E-2</v>
      </c>
      <c r="K91">
        <f t="shared" si="13"/>
        <v>-7.7000000004773028E-2</v>
      </c>
      <c r="O91">
        <f t="shared" ca="1" si="17"/>
        <v>-7.3793787925236928E-2</v>
      </c>
      <c r="Q91" s="2">
        <f t="shared" si="18"/>
        <v>40677.689599999998</v>
      </c>
    </row>
    <row r="92" spans="1:17">
      <c r="A92" s="67" t="s">
        <v>307</v>
      </c>
      <c r="B92" s="69" t="s">
        <v>35</v>
      </c>
      <c r="C92" s="68">
        <v>55700.135900000001</v>
      </c>
      <c r="D92" s="68" t="s">
        <v>83</v>
      </c>
      <c r="E92">
        <f t="shared" si="14"/>
        <v>11552.26733034256</v>
      </c>
      <c r="F92">
        <f t="shared" si="15"/>
        <v>11552.5</v>
      </c>
      <c r="G92">
        <f t="shared" si="16"/>
        <v>-7.338750000053551E-2</v>
      </c>
      <c r="K92">
        <f t="shared" si="13"/>
        <v>-7.338750000053551E-2</v>
      </c>
      <c r="O92">
        <f t="shared" ca="1" si="17"/>
        <v>-7.3870598925895842E-2</v>
      </c>
      <c r="Q92" s="2">
        <f t="shared" si="18"/>
        <v>40681.635900000001</v>
      </c>
    </row>
    <row r="93" spans="1:17">
      <c r="A93" s="67" t="s">
        <v>354</v>
      </c>
      <c r="B93" s="69" t="s">
        <v>35</v>
      </c>
      <c r="C93" s="68">
        <v>56410.122499999998</v>
      </c>
      <c r="D93" s="68" t="s">
        <v>83</v>
      </c>
      <c r="E93">
        <f t="shared" si="14"/>
        <v>13803.227493936545</v>
      </c>
      <c r="F93" s="45">
        <f t="shared" ref="F93:F112" si="19">ROUND(2*E93,0)/2+0.5</f>
        <v>13803.5</v>
      </c>
      <c r="G93">
        <f t="shared" si="16"/>
        <v>-8.5952500005078036E-2</v>
      </c>
      <c r="K93">
        <f t="shared" si="13"/>
        <v>-8.5952500005078036E-2</v>
      </c>
      <c r="O93">
        <f t="shared" ca="1" si="17"/>
        <v>-8.7702723924552917E-2</v>
      </c>
      <c r="Q93" s="2">
        <f t="shared" si="18"/>
        <v>41391.622499999998</v>
      </c>
    </row>
    <row r="94" spans="1:17">
      <c r="A94" s="67" t="s">
        <v>354</v>
      </c>
      <c r="B94" s="69" t="s">
        <v>41</v>
      </c>
      <c r="C94" s="68">
        <v>56410.277699999999</v>
      </c>
      <c r="D94" s="68" t="s">
        <v>83</v>
      </c>
      <c r="E94">
        <f t="shared" si="14"/>
        <v>13803.719544092692</v>
      </c>
      <c r="F94" s="45">
        <f t="shared" si="19"/>
        <v>13804</v>
      </c>
      <c r="G94">
        <f t="shared" si="16"/>
        <v>-8.8460000006307382E-2</v>
      </c>
      <c r="K94">
        <f t="shared" si="13"/>
        <v>-8.8460000006307382E-2</v>
      </c>
      <c r="O94">
        <f t="shared" ca="1" si="17"/>
        <v>-8.7705796364579272E-2</v>
      </c>
      <c r="Q94" s="2">
        <f t="shared" si="18"/>
        <v>41391.777699999999</v>
      </c>
    </row>
    <row r="95" spans="1:17">
      <c r="A95" s="77" t="s">
        <v>72</v>
      </c>
      <c r="B95" s="78" t="s">
        <v>35</v>
      </c>
      <c r="C95" s="79">
        <v>56816.370080000001</v>
      </c>
      <c r="D95" s="77">
        <v>2.9999999999999997E-4</v>
      </c>
      <c r="E95">
        <f t="shared" si="14"/>
        <v>15091.205491178283</v>
      </c>
      <c r="F95" s="45">
        <f t="shared" si="19"/>
        <v>15091.5</v>
      </c>
      <c r="G95">
        <f t="shared" si="16"/>
        <v>-9.2892500004381873E-2</v>
      </c>
      <c r="K95">
        <f t="shared" si="13"/>
        <v>-9.2892500004381873E-2</v>
      </c>
      <c r="O95">
        <f t="shared" ca="1" si="17"/>
        <v>-9.5617329432447329E-2</v>
      </c>
      <c r="Q95" s="2">
        <f t="shared" si="18"/>
        <v>41797.870080000001</v>
      </c>
    </row>
    <row r="96" spans="1:17">
      <c r="A96" s="77" t="s">
        <v>72</v>
      </c>
      <c r="B96" s="78" t="s">
        <v>41</v>
      </c>
      <c r="C96" s="79">
        <v>56842.390180000002</v>
      </c>
      <c r="D96" s="77">
        <v>2.0000000000000001E-4</v>
      </c>
      <c r="E96">
        <f t="shared" si="14"/>
        <v>15173.700299605282</v>
      </c>
      <c r="F96" s="45">
        <f t="shared" si="19"/>
        <v>15174</v>
      </c>
      <c r="G96">
        <f t="shared" si="16"/>
        <v>-9.4530000002123415E-2</v>
      </c>
      <c r="K96">
        <f t="shared" si="13"/>
        <v>-9.4530000002123415E-2</v>
      </c>
      <c r="O96">
        <f t="shared" ca="1" si="17"/>
        <v>-9.6124282036796155E-2</v>
      </c>
      <c r="Q96" s="2">
        <f t="shared" si="18"/>
        <v>41823.890180000002</v>
      </c>
    </row>
    <row r="97" spans="1:17">
      <c r="A97" s="80" t="s">
        <v>391</v>
      </c>
      <c r="B97" s="81" t="s">
        <v>41</v>
      </c>
      <c r="C97" s="82">
        <v>57090.616800000003</v>
      </c>
      <c r="D97" s="82">
        <v>2.0000000000000001E-4</v>
      </c>
      <c r="E97">
        <f t="shared" si="14"/>
        <v>15960.68449503036</v>
      </c>
      <c r="F97" s="45">
        <f t="shared" si="19"/>
        <v>15961</v>
      </c>
      <c r="G97">
        <f t="shared" si="16"/>
        <v>-9.9515000001701992E-2</v>
      </c>
      <c r="K97">
        <f t="shared" si="13"/>
        <v>-9.9515000001701992E-2</v>
      </c>
      <c r="O97">
        <f t="shared" ca="1" si="17"/>
        <v>-0.10096030263828132</v>
      </c>
      <c r="Q97" s="2">
        <f t="shared" si="18"/>
        <v>42072.116800000003</v>
      </c>
    </row>
    <row r="98" spans="1:17">
      <c r="A98" s="83" t="s">
        <v>1</v>
      </c>
      <c r="B98" s="84" t="s">
        <v>41</v>
      </c>
      <c r="C98" s="85">
        <v>57134.457300000002</v>
      </c>
      <c r="D98" s="85" t="s">
        <v>5</v>
      </c>
      <c r="E98">
        <f t="shared" si="14"/>
        <v>16099.677567648969</v>
      </c>
      <c r="F98" s="45">
        <f t="shared" si="19"/>
        <v>16100</v>
      </c>
      <c r="G98">
        <f t="shared" si="16"/>
        <v>-0.10169999999925494</v>
      </c>
      <c r="K98">
        <f t="shared" si="13"/>
        <v>-0.10169999999925494</v>
      </c>
      <c r="O98">
        <f t="shared" ca="1" si="17"/>
        <v>-0.10181444096560843</v>
      </c>
      <c r="Q98" s="2">
        <f t="shared" si="18"/>
        <v>42115.957300000002</v>
      </c>
    </row>
    <row r="99" spans="1:17">
      <c r="A99" s="83" t="s">
        <v>1</v>
      </c>
      <c r="B99" s="84" t="s">
        <v>41</v>
      </c>
      <c r="C99" s="85">
        <v>57134.614099999999</v>
      </c>
      <c r="D99" s="85" t="s">
        <v>4</v>
      </c>
      <c r="E99">
        <f t="shared" si="14"/>
        <v>16100.174690487125</v>
      </c>
      <c r="F99" s="45">
        <f t="shared" si="19"/>
        <v>16100.5</v>
      </c>
      <c r="G99">
        <f t="shared" si="16"/>
        <v>-0.1026075000045239</v>
      </c>
      <c r="K99">
        <f t="shared" si="13"/>
        <v>-0.1026075000045239</v>
      </c>
      <c r="O99">
        <f t="shared" ca="1" si="17"/>
        <v>-0.10181751340563479</v>
      </c>
      <c r="Q99" s="2">
        <f t="shared" si="18"/>
        <v>42116.114099999999</v>
      </c>
    </row>
    <row r="100" spans="1:17">
      <c r="A100" s="83" t="s">
        <v>1</v>
      </c>
      <c r="B100" s="84" t="s">
        <v>41</v>
      </c>
      <c r="C100" s="85">
        <v>57137.462099999997</v>
      </c>
      <c r="D100" s="85" t="s">
        <v>2</v>
      </c>
      <c r="E100">
        <f t="shared" si="14"/>
        <v>16109.204064486454</v>
      </c>
      <c r="F100" s="45">
        <f t="shared" si="19"/>
        <v>16109.5</v>
      </c>
      <c r="G100">
        <f t="shared" si="16"/>
        <v>-9.3342500003927853E-2</v>
      </c>
      <c r="K100">
        <f t="shared" si="13"/>
        <v>-9.3342500003927853E-2</v>
      </c>
      <c r="O100">
        <f t="shared" ca="1" si="17"/>
        <v>-0.10187281732610921</v>
      </c>
      <c r="Q100" s="2">
        <f t="shared" si="18"/>
        <v>42118.962099999997</v>
      </c>
    </row>
    <row r="101" spans="1:17">
      <c r="A101" s="80" t="s">
        <v>391</v>
      </c>
      <c r="B101" s="81" t="s">
        <v>35</v>
      </c>
      <c r="C101" s="82">
        <v>57154.495710000003</v>
      </c>
      <c r="D101" s="82">
        <v>4.0000000000000002E-4</v>
      </c>
      <c r="E101">
        <f t="shared" si="14"/>
        <v>16163.207868997988</v>
      </c>
      <c r="F101" s="45">
        <f t="shared" si="19"/>
        <v>16163.5</v>
      </c>
      <c r="G101">
        <f t="shared" si="16"/>
        <v>-9.2142499997862615E-2</v>
      </c>
      <c r="K101">
        <f t="shared" si="13"/>
        <v>-9.2142499997862615E-2</v>
      </c>
      <c r="O101">
        <f t="shared" ca="1" si="17"/>
        <v>-0.10220464084895571</v>
      </c>
      <c r="Q101" s="2">
        <f t="shared" si="18"/>
        <v>42135.995710000003</v>
      </c>
    </row>
    <row r="102" spans="1:17">
      <c r="A102" s="86" t="s">
        <v>3</v>
      </c>
      <c r="B102" s="87" t="s">
        <v>35</v>
      </c>
      <c r="C102" s="86">
        <v>57156.0671</v>
      </c>
      <c r="D102" s="86" t="s">
        <v>242</v>
      </c>
      <c r="E102">
        <f t="shared" si="14"/>
        <v>16168.189845124671</v>
      </c>
      <c r="F102" s="45">
        <f t="shared" si="19"/>
        <v>16168.5</v>
      </c>
      <c r="G102">
        <f t="shared" si="16"/>
        <v>-9.7827500001585577E-2</v>
      </c>
      <c r="K102">
        <f t="shared" si="13"/>
        <v>-9.7827500001585577E-2</v>
      </c>
      <c r="O102">
        <f t="shared" ca="1" si="17"/>
        <v>-0.10223536524921928</v>
      </c>
      <c r="Q102" s="2">
        <f t="shared" si="18"/>
        <v>42137.5671</v>
      </c>
    </row>
    <row r="103" spans="1:17">
      <c r="A103" s="88" t="s">
        <v>390</v>
      </c>
      <c r="B103" s="87" t="s">
        <v>35</v>
      </c>
      <c r="C103" s="86">
        <v>57156.067100000102</v>
      </c>
      <c r="D103" s="89"/>
      <c r="E103">
        <f t="shared" si="14"/>
        <v>16168.189845124993</v>
      </c>
      <c r="F103" s="45">
        <f t="shared" si="19"/>
        <v>16168.5</v>
      </c>
      <c r="G103">
        <f t="shared" si="16"/>
        <v>-9.782749989972217E-2</v>
      </c>
      <c r="K103">
        <f t="shared" si="13"/>
        <v>-9.782749989972217E-2</v>
      </c>
      <c r="O103">
        <f t="shared" ca="1" si="17"/>
        <v>-0.10223536524921928</v>
      </c>
      <c r="Q103" s="2">
        <f t="shared" si="18"/>
        <v>42137.567100000102</v>
      </c>
    </row>
    <row r="104" spans="1:17">
      <c r="A104" s="86" t="s">
        <v>3</v>
      </c>
      <c r="B104" s="87" t="s">
        <v>41</v>
      </c>
      <c r="C104" s="86">
        <v>57156.222699999998</v>
      </c>
      <c r="D104" s="86" t="s">
        <v>242</v>
      </c>
      <c r="E104">
        <f t="shared" si="14"/>
        <v>16168.683163451313</v>
      </c>
      <c r="F104" s="45">
        <f t="shared" si="19"/>
        <v>16169</v>
      </c>
      <c r="G104">
        <f t="shared" si="16"/>
        <v>-9.9935000005643815E-2</v>
      </c>
      <c r="K104">
        <f t="shared" si="13"/>
        <v>-9.9935000005643815E-2</v>
      </c>
      <c r="O104">
        <f t="shared" ca="1" si="17"/>
        <v>-0.10223843768924563</v>
      </c>
      <c r="Q104" s="2">
        <f t="shared" si="18"/>
        <v>42137.722699999998</v>
      </c>
    </row>
    <row r="105" spans="1:17">
      <c r="A105" s="86" t="s">
        <v>3</v>
      </c>
      <c r="B105" s="87" t="s">
        <v>41</v>
      </c>
      <c r="C105" s="86">
        <v>57164.107100000001</v>
      </c>
      <c r="D105" s="86" t="s">
        <v>242</v>
      </c>
      <c r="E105">
        <f t="shared" si="14"/>
        <v>16193.680072285715</v>
      </c>
      <c r="F105" s="45">
        <f t="shared" si="19"/>
        <v>16194</v>
      </c>
      <c r="G105">
        <f t="shared" si="16"/>
        <v>-0.10091000000102213</v>
      </c>
      <c r="K105">
        <f t="shared" si="13"/>
        <v>-0.10091000000102213</v>
      </c>
      <c r="O105">
        <f t="shared" ca="1" si="17"/>
        <v>-0.10239205969056346</v>
      </c>
      <c r="Q105" s="2">
        <f t="shared" si="18"/>
        <v>42145.607100000001</v>
      </c>
    </row>
    <row r="106" spans="1:17">
      <c r="A106" s="80" t="s">
        <v>391</v>
      </c>
      <c r="B106" s="81" t="s">
        <v>35</v>
      </c>
      <c r="C106" s="82">
        <v>57179.407019999999</v>
      </c>
      <c r="D106" s="82">
        <v>2.0000000000000001E-4</v>
      </c>
      <c r="E106">
        <f t="shared" si="14"/>
        <v>16242.187340487917</v>
      </c>
      <c r="F106" s="45">
        <f t="shared" si="19"/>
        <v>16242.5</v>
      </c>
      <c r="G106">
        <f t="shared" si="16"/>
        <v>-9.8617499999818392E-2</v>
      </c>
      <c r="K106">
        <f t="shared" si="13"/>
        <v>-9.8617499999818392E-2</v>
      </c>
      <c r="O106">
        <f t="shared" ca="1" si="17"/>
        <v>-0.10269008637312005</v>
      </c>
      <c r="Q106" s="2">
        <f t="shared" si="18"/>
        <v>42160.907019999999</v>
      </c>
    </row>
    <row r="107" spans="1:17">
      <c r="A107" s="83" t="s">
        <v>1</v>
      </c>
      <c r="B107" s="84" t="s">
        <v>41</v>
      </c>
      <c r="C107" s="85">
        <v>57517.522400000002</v>
      </c>
      <c r="D107" s="85">
        <v>2.2000000000000001E-3</v>
      </c>
      <c r="E107">
        <f t="shared" si="14"/>
        <v>17314.157221438421</v>
      </c>
      <c r="F107" s="45">
        <f t="shared" si="19"/>
        <v>17314.5</v>
      </c>
      <c r="G107">
        <f t="shared" si="16"/>
        <v>-0.10811749999993481</v>
      </c>
      <c r="K107">
        <f t="shared" si="13"/>
        <v>-0.10811749999993481</v>
      </c>
      <c r="O107">
        <f t="shared" ca="1" si="17"/>
        <v>-0.10927739778962843</v>
      </c>
      <c r="Q107" s="2">
        <f t="shared" si="18"/>
        <v>42499.022400000002</v>
      </c>
    </row>
    <row r="108" spans="1:17">
      <c r="A108" s="80" t="s">
        <v>391</v>
      </c>
      <c r="B108" s="81" t="s">
        <v>35</v>
      </c>
      <c r="C108" s="82">
        <v>57626.338539999997</v>
      </c>
      <c r="D108" s="82">
        <v>2.0000000000000001E-4</v>
      </c>
      <c r="E108">
        <f t="shared" si="14"/>
        <v>17659.150769620959</v>
      </c>
      <c r="F108" s="45">
        <f t="shared" si="19"/>
        <v>17659.5</v>
      </c>
      <c r="G108">
        <f t="shared" si="16"/>
        <v>-0.11015250000491505</v>
      </c>
      <c r="K108">
        <f t="shared" si="13"/>
        <v>-0.11015250000491505</v>
      </c>
      <c r="O108">
        <f t="shared" ca="1" si="17"/>
        <v>-0.11139738140781444</v>
      </c>
      <c r="Q108" s="2">
        <f t="shared" si="18"/>
        <v>42607.838539999997</v>
      </c>
    </row>
    <row r="109" spans="1:17">
      <c r="A109" s="80" t="s">
        <v>391</v>
      </c>
      <c r="B109" s="81" t="s">
        <v>41</v>
      </c>
      <c r="C109" s="82">
        <v>57626.49523</v>
      </c>
      <c r="D109" s="82">
        <v>2.9999999999999997E-4</v>
      </c>
      <c r="E109">
        <f t="shared" si="14"/>
        <v>17659.647543712246</v>
      </c>
      <c r="F109" s="45">
        <f t="shared" si="19"/>
        <v>17660</v>
      </c>
      <c r="G109">
        <f t="shared" si="16"/>
        <v>-0.1111700000037672</v>
      </c>
      <c r="K109">
        <f t="shared" si="13"/>
        <v>-0.1111700000037672</v>
      </c>
      <c r="O109">
        <f t="shared" ca="1" si="17"/>
        <v>-0.11140045384784079</v>
      </c>
      <c r="Q109" s="2">
        <f t="shared" si="18"/>
        <v>42607.99523</v>
      </c>
    </row>
    <row r="110" spans="1:17">
      <c r="A110" s="75" t="s">
        <v>0</v>
      </c>
      <c r="B110" s="90" t="s">
        <v>41</v>
      </c>
      <c r="C110" s="90">
        <v>57855.477800000001</v>
      </c>
      <c r="D110" s="90">
        <v>1.9E-3</v>
      </c>
      <c r="E110">
        <f t="shared" si="14"/>
        <v>18385.619897595225</v>
      </c>
      <c r="F110" s="45">
        <f t="shared" si="19"/>
        <v>18386</v>
      </c>
      <c r="G110">
        <f t="shared" si="16"/>
        <v>-0.1198900000017602</v>
      </c>
      <c r="K110">
        <f t="shared" si="13"/>
        <v>-0.1198900000017602</v>
      </c>
      <c r="O110">
        <f t="shared" ca="1" si="17"/>
        <v>-0.11586163676611047</v>
      </c>
      <c r="Q110" s="2">
        <f t="shared" si="18"/>
        <v>42836.977800000001</v>
      </c>
    </row>
    <row r="111" spans="1:17">
      <c r="A111" s="75" t="s">
        <v>0</v>
      </c>
      <c r="B111" s="90" t="s">
        <v>41</v>
      </c>
      <c r="C111" s="90">
        <v>57873.457199999997</v>
      </c>
      <c r="D111" s="90">
        <v>1.1000000000000001E-3</v>
      </c>
      <c r="E111">
        <f t="shared" si="14"/>
        <v>18442.622259562781</v>
      </c>
      <c r="F111" s="45">
        <f t="shared" si="19"/>
        <v>18443</v>
      </c>
      <c r="G111">
        <f t="shared" si="16"/>
        <v>-0.11914500000420958</v>
      </c>
      <c r="K111">
        <f t="shared" si="13"/>
        <v>-0.11914500000420958</v>
      </c>
      <c r="O111">
        <f t="shared" ca="1" si="17"/>
        <v>-0.11621189492911511</v>
      </c>
      <c r="Q111" s="2">
        <f t="shared" si="18"/>
        <v>42854.957199999997</v>
      </c>
    </row>
    <row r="112" spans="1:17">
      <c r="A112" s="76" t="s">
        <v>392</v>
      </c>
      <c r="B112" s="8"/>
      <c r="C112" s="24">
        <v>58636.737099999998</v>
      </c>
      <c r="D112" s="24">
        <v>4.0000000000000002E-4</v>
      </c>
      <c r="E112">
        <f t="shared" si="14"/>
        <v>20862.544901161949</v>
      </c>
      <c r="F112" s="45">
        <f t="shared" si="19"/>
        <v>20863</v>
      </c>
      <c r="G112">
        <f t="shared" si="16"/>
        <v>-0.14354500000627013</v>
      </c>
      <c r="K112">
        <f t="shared" si="13"/>
        <v>-0.14354500000627013</v>
      </c>
      <c r="O112">
        <f t="shared" ca="1" si="17"/>
        <v>-0.1310825046566807</v>
      </c>
      <c r="Q112" s="2">
        <f t="shared" si="18"/>
        <v>43618.237099999998</v>
      </c>
    </row>
    <row r="113" spans="1:17">
      <c r="A113" s="91" t="s">
        <v>393</v>
      </c>
      <c r="B113" s="92" t="s">
        <v>41</v>
      </c>
      <c r="C113" s="93">
        <v>59360.442600000002</v>
      </c>
      <c r="D113" s="91">
        <v>2.2000000000000001E-3</v>
      </c>
      <c r="E113">
        <f t="shared" ref="E113" si="20">+(C113-C$7)/C$8</f>
        <v>23156.999825626554</v>
      </c>
      <c r="F113" s="94">
        <f t="shared" ref="F113" si="21">ROUND(2*E113,0)/2+0.5</f>
        <v>23157.5</v>
      </c>
      <c r="G113">
        <f t="shared" ref="G113" si="22">+C113-(C$7+F113*C$8)</f>
        <v>-0.15776249999908032</v>
      </c>
      <c r="K113">
        <f t="shared" ref="K113" si="23">+G113</f>
        <v>-0.15776249999908032</v>
      </c>
      <c r="O113">
        <f t="shared" ref="O113" ca="1" si="24">+C$11+C$12*$F113</f>
        <v>-0.14518193193763079</v>
      </c>
      <c r="Q113" s="2">
        <f t="shared" ref="Q113" si="25">+C113-15018.5</f>
        <v>44341.942600000002</v>
      </c>
    </row>
    <row r="114" spans="1:17">
      <c r="A114" s="8"/>
      <c r="B114" s="8"/>
      <c r="C114" s="24"/>
      <c r="D114" s="24"/>
    </row>
    <row r="115" spans="1:17">
      <c r="A115" s="8"/>
      <c r="B115" s="8"/>
      <c r="C115" s="24"/>
      <c r="D115" s="24"/>
    </row>
    <row r="116" spans="1:17">
      <c r="A116" s="8"/>
      <c r="B116" s="8"/>
      <c r="C116" s="24"/>
      <c r="D116" s="24"/>
    </row>
    <row r="117" spans="1:17">
      <c r="A117" s="8"/>
      <c r="B117" s="8"/>
      <c r="C117" s="24"/>
      <c r="D117" s="24"/>
    </row>
    <row r="118" spans="1:17">
      <c r="A118" s="8"/>
      <c r="B118" s="8"/>
      <c r="C118" s="24"/>
      <c r="D118" s="24"/>
    </row>
    <row r="119" spans="1:17">
      <c r="A119" s="8"/>
      <c r="B119" s="8"/>
      <c r="C119" s="24"/>
      <c r="D119" s="24"/>
    </row>
    <row r="120" spans="1:17">
      <c r="A120" s="8"/>
      <c r="B120" s="8"/>
      <c r="C120" s="24"/>
      <c r="D120" s="24"/>
    </row>
    <row r="121" spans="1:17">
      <c r="A121" s="8"/>
      <c r="B121" s="8"/>
      <c r="C121" s="24"/>
      <c r="D121" s="24"/>
    </row>
    <row r="122" spans="1:17">
      <c r="A122" s="8"/>
      <c r="B122" s="8"/>
      <c r="C122" s="24"/>
      <c r="D122" s="24"/>
    </row>
    <row r="123" spans="1:17">
      <c r="A123" s="8"/>
      <c r="B123" s="8"/>
      <c r="C123" s="24"/>
      <c r="D123" s="24"/>
    </row>
    <row r="124" spans="1:17">
      <c r="A124" s="8"/>
      <c r="B124" s="8"/>
      <c r="C124" s="24"/>
      <c r="D124" s="24"/>
    </row>
    <row r="125" spans="1:17">
      <c r="A125" s="8"/>
      <c r="B125" s="8"/>
      <c r="C125" s="24"/>
      <c r="D125" s="24"/>
    </row>
    <row r="126" spans="1:17">
      <c r="A126" s="8"/>
      <c r="B126" s="8"/>
      <c r="C126" s="24"/>
      <c r="D126" s="24"/>
    </row>
    <row r="127" spans="1:17">
      <c r="A127" s="8"/>
      <c r="B127" s="8"/>
      <c r="C127" s="24"/>
      <c r="D127" s="24"/>
    </row>
    <row r="128" spans="1:17">
      <c r="A128" s="8"/>
      <c r="B128" s="8"/>
      <c r="C128" s="24"/>
      <c r="D128" s="24"/>
    </row>
    <row r="129" spans="1:4">
      <c r="A129" s="8"/>
      <c r="B129" s="8"/>
      <c r="C129" s="24"/>
      <c r="D129" s="24"/>
    </row>
    <row r="130" spans="1:4">
      <c r="A130" s="8"/>
      <c r="B130" s="8"/>
      <c r="C130" s="24"/>
      <c r="D130" s="24"/>
    </row>
    <row r="131" spans="1:4">
      <c r="A131" s="8"/>
      <c r="B131" s="8"/>
      <c r="C131" s="24"/>
      <c r="D131" s="24"/>
    </row>
    <row r="132" spans="1:4">
      <c r="A132" s="8"/>
      <c r="B132" s="8"/>
      <c r="C132" s="24"/>
      <c r="D132" s="24"/>
    </row>
    <row r="133" spans="1:4">
      <c r="A133" s="8"/>
      <c r="B133" s="8"/>
      <c r="C133" s="24"/>
      <c r="D133" s="24"/>
    </row>
    <row r="134" spans="1:4">
      <c r="A134" s="8"/>
      <c r="B134" s="8"/>
      <c r="C134" s="24"/>
      <c r="D134" s="24"/>
    </row>
    <row r="135" spans="1:4">
      <c r="A135" s="8"/>
      <c r="B135" s="8"/>
      <c r="C135" s="24"/>
      <c r="D135" s="24"/>
    </row>
    <row r="136" spans="1:4">
      <c r="A136" s="8"/>
      <c r="B136" s="8"/>
      <c r="C136" s="24"/>
      <c r="D136" s="24"/>
    </row>
    <row r="137" spans="1:4">
      <c r="A137" s="8"/>
      <c r="B137" s="8"/>
      <c r="C137" s="24"/>
      <c r="D137" s="24"/>
    </row>
    <row r="138" spans="1:4">
      <c r="A138" s="8"/>
      <c r="B138" s="8"/>
      <c r="C138" s="24"/>
      <c r="D138" s="24"/>
    </row>
    <row r="139" spans="1:4">
      <c r="A139" s="8"/>
      <c r="B139" s="8"/>
      <c r="C139" s="24"/>
      <c r="D139" s="24"/>
    </row>
    <row r="140" spans="1:4">
      <c r="A140" s="8"/>
      <c r="B140" s="8"/>
      <c r="C140" s="24"/>
      <c r="D140" s="24"/>
    </row>
    <row r="141" spans="1:4">
      <c r="A141" s="8"/>
      <c r="B141" s="8"/>
      <c r="C141" s="24"/>
      <c r="D141" s="24"/>
    </row>
    <row r="142" spans="1:4">
      <c r="A142" s="8"/>
      <c r="B142" s="8"/>
      <c r="C142" s="24"/>
      <c r="D142" s="24"/>
    </row>
    <row r="143" spans="1:4">
      <c r="A143" s="8"/>
      <c r="B143" s="8"/>
      <c r="C143" s="24"/>
      <c r="D143" s="24"/>
    </row>
    <row r="144" spans="1:4">
      <c r="A144" s="8"/>
      <c r="B144" s="8"/>
      <c r="C144" s="24"/>
      <c r="D144" s="24"/>
    </row>
    <row r="145" spans="1:4">
      <c r="A145" s="8"/>
      <c r="B145" s="8"/>
      <c r="C145" s="24"/>
      <c r="D145" s="24"/>
    </row>
    <row r="146" spans="1:4">
      <c r="A146" s="8"/>
      <c r="B146" s="8"/>
      <c r="C146" s="24"/>
      <c r="D146" s="24"/>
    </row>
    <row r="147" spans="1:4">
      <c r="A147" s="8"/>
      <c r="B147" s="8"/>
      <c r="C147" s="24"/>
      <c r="D147" s="24"/>
    </row>
    <row r="148" spans="1:4">
      <c r="A148" s="8"/>
      <c r="B148" s="8"/>
      <c r="C148" s="24"/>
      <c r="D148" s="24"/>
    </row>
    <row r="149" spans="1:4">
      <c r="A149" s="8"/>
      <c r="B149" s="8"/>
      <c r="C149" s="24"/>
      <c r="D149" s="24"/>
    </row>
    <row r="150" spans="1:4">
      <c r="A150" s="8"/>
      <c r="B150" s="8"/>
      <c r="C150" s="24"/>
      <c r="D150" s="24"/>
    </row>
    <row r="151" spans="1:4">
      <c r="A151" s="8"/>
      <c r="B151" s="8"/>
      <c r="C151" s="24"/>
      <c r="D151" s="24"/>
    </row>
    <row r="152" spans="1:4">
      <c r="A152" s="8"/>
      <c r="B152" s="8"/>
      <c r="C152" s="24"/>
      <c r="D152" s="24"/>
    </row>
    <row r="153" spans="1:4">
      <c r="A153" s="8"/>
      <c r="B153" s="8"/>
      <c r="C153" s="24"/>
      <c r="D153" s="24"/>
    </row>
    <row r="154" spans="1:4">
      <c r="C154" s="14"/>
      <c r="D154" s="14"/>
    </row>
    <row r="155" spans="1:4">
      <c r="C155" s="14"/>
      <c r="D155" s="14"/>
    </row>
    <row r="156" spans="1:4">
      <c r="C156" s="14"/>
      <c r="D156" s="14"/>
    </row>
    <row r="157" spans="1:4">
      <c r="C157" s="14"/>
      <c r="D157" s="14"/>
    </row>
    <row r="158" spans="1:4">
      <c r="C158" s="14"/>
      <c r="D158" s="14"/>
    </row>
    <row r="159" spans="1:4">
      <c r="C159" s="14"/>
      <c r="D159" s="14"/>
    </row>
    <row r="160" spans="1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</sheetData>
  <phoneticPr fontId="8" type="noConversion"/>
  <hyperlinks>
    <hyperlink ref="H191" r:id="rId1" display="http://vsolj.cetus-net.org/bulletin.html"/>
    <hyperlink ref="H184" r:id="rId2" display="http://vsolj.cetus-net.org/bulletin.html"/>
    <hyperlink ref="H64438" r:id="rId3" display="http://vsolj.cetus-net.org/bulletin.html"/>
    <hyperlink ref="H64431" r:id="rId4" display="https://www.aavso.org/ejaavso"/>
    <hyperlink ref="AP582" r:id="rId5" display="http://cdsbib.u-strasbg.fr/cgi-bin/cdsbib?1990RMxAA..21..381G"/>
    <hyperlink ref="AP586" r:id="rId6" display="http://cdsbib.u-strasbg.fr/cgi-bin/cdsbib?1990RMxAA..21..381G"/>
    <hyperlink ref="AP585" r:id="rId7" display="http://cdsbib.u-strasbg.fr/cgi-bin/cdsbib?1990RMxAA..21..381G"/>
    <hyperlink ref="AP566" r:id="rId8" display="http://cdsbib.u-strasbg.fr/cgi-bin/cdsbib?1990RMxAA..21..381G"/>
    <hyperlink ref="I64438" r:id="rId9" display="http://vsolj.cetus-net.org/bulletin.html"/>
    <hyperlink ref="AQ722" r:id="rId10" display="http://cdsbib.u-strasbg.fr/cgi-bin/cdsbib?1990RMxAA..21..381G"/>
    <hyperlink ref="AQ55488" r:id="rId11" display="http://cdsbib.u-strasbg.fr/cgi-bin/cdsbib?1990RMxAA..21..381G"/>
    <hyperlink ref="AQ723" r:id="rId12" display="http://cdsbib.u-strasbg.fr/cgi-bin/cdsbib?1990RMxAA..21..381G"/>
    <hyperlink ref="H64435" r:id="rId13" display="https://www.aavso.org/ejaavso"/>
    <hyperlink ref="H1608" r:id="rId14" display="http://vsolj.cetus-net.org/bulletin.html"/>
    <hyperlink ref="AP2852" r:id="rId15" display="http://cdsbib.u-strasbg.fr/cgi-bin/cdsbib?1990RMxAA..21..381G"/>
    <hyperlink ref="AP2855" r:id="rId16" display="http://cdsbib.u-strasbg.fr/cgi-bin/cdsbib?1990RMxAA..21..381G"/>
    <hyperlink ref="AP2853" r:id="rId17" display="http://cdsbib.u-strasbg.fr/cgi-bin/cdsbib?1990RMxAA..21..381G"/>
    <hyperlink ref="AP2837" r:id="rId18" display="http://cdsbib.u-strasbg.fr/cgi-bin/cdsbib?1990RMxAA..21..381G"/>
    <hyperlink ref="I1608" r:id="rId19" display="http://vsolj.cetus-net.org/bulletin.html"/>
    <hyperlink ref="AQ3066" r:id="rId20" display="http://cdsbib.u-strasbg.fr/cgi-bin/cdsbib?1990RMxAA..21..381G"/>
    <hyperlink ref="AQ65303" r:id="rId21" display="http://cdsbib.u-strasbg.fr/cgi-bin/cdsbib?1990RMxAA..21..381G"/>
    <hyperlink ref="AQ3070" r:id="rId22" display="http://cdsbib.u-strasbg.fr/cgi-bin/cdsbib?1990RMxAA..21..381G"/>
  </hyperlinks>
  <pageMargins left="0.75" right="0.75" top="1" bottom="1" header="0.5" footer="0.5"/>
  <pageSetup orientation="portrait" verticalDpi="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9"/>
  <sheetViews>
    <sheetView topLeftCell="A37" workbookViewId="0">
      <selection activeCell="A56" sqref="A56:D81"/>
    </sheetView>
  </sheetViews>
  <sheetFormatPr defaultRowHeight="12.75"/>
  <cols>
    <col min="1" max="1" width="19.7109375" style="14" customWidth="1"/>
    <col min="2" max="2" width="4.42578125" style="18" customWidth="1"/>
    <col min="3" max="3" width="12.7109375" style="1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54" t="s">
        <v>73</v>
      </c>
      <c r="I1" s="55" t="s">
        <v>74</v>
      </c>
      <c r="J1" s="56" t="s">
        <v>75</v>
      </c>
    </row>
    <row r="2" spans="1:16">
      <c r="I2" s="57" t="s">
        <v>76</v>
      </c>
      <c r="J2" s="58" t="s">
        <v>77</v>
      </c>
    </row>
    <row r="3" spans="1:16">
      <c r="A3" s="59" t="s">
        <v>78</v>
      </c>
      <c r="I3" s="57" t="s">
        <v>79</v>
      </c>
      <c r="J3" s="58" t="s">
        <v>80</v>
      </c>
    </row>
    <row r="4" spans="1:16">
      <c r="I4" s="57" t="s">
        <v>81</v>
      </c>
      <c r="J4" s="58" t="s">
        <v>80</v>
      </c>
    </row>
    <row r="5" spans="1:16" ht="13.5" thickBot="1">
      <c r="I5" s="60" t="s">
        <v>82</v>
      </c>
      <c r="J5" s="61" t="s">
        <v>83</v>
      </c>
    </row>
    <row r="10" spans="1:16" ht="13.5" thickBot="1"/>
    <row r="11" spans="1:16" ht="12.75" customHeight="1" thickBot="1">
      <c r="A11" s="14" t="str">
        <f t="shared" ref="A11:A42" si="0">P11</f>
        <v> BBS 129 </v>
      </c>
      <c r="B11" s="3" t="str">
        <f t="shared" ref="B11:B42" si="1">IF(H11=INT(H11),"I","II")</f>
        <v>I</v>
      </c>
      <c r="C11" s="14">
        <f t="shared" ref="C11:C42" si="2">1*G11</f>
        <v>52745.539100000002</v>
      </c>
      <c r="D11" s="18" t="str">
        <f t="shared" ref="D11:D42" si="3">VLOOKUP(F11,I$1:J$5,2,FALSE)</f>
        <v>vis</v>
      </c>
      <c r="E11" s="62">
        <f>VLOOKUP(C11,Active!C$21:E$968,3,FALSE)</f>
        <v>2184.936036650126</v>
      </c>
      <c r="F11" s="3" t="s">
        <v>82</v>
      </c>
      <c r="G11" s="18" t="str">
        <f t="shared" ref="G11:G42" si="4">MID(I11,3,LEN(I11)-3)</f>
        <v>52745.5391</v>
      </c>
      <c r="H11" s="14">
        <f t="shared" ref="H11:H42" si="5">1*K11</f>
        <v>778</v>
      </c>
      <c r="I11" s="63" t="s">
        <v>118</v>
      </c>
      <c r="J11" s="64" t="s">
        <v>119</v>
      </c>
      <c r="K11" s="63">
        <v>778</v>
      </c>
      <c r="L11" s="63" t="s">
        <v>120</v>
      </c>
      <c r="M11" s="64" t="s">
        <v>87</v>
      </c>
      <c r="N11" s="64" t="s">
        <v>88</v>
      </c>
      <c r="O11" s="65" t="s">
        <v>89</v>
      </c>
      <c r="P11" s="65" t="s">
        <v>121</v>
      </c>
    </row>
    <row r="12" spans="1:16" ht="12.75" customHeight="1" thickBot="1">
      <c r="A12" s="14" t="str">
        <f t="shared" si="0"/>
        <v> BBS 130 </v>
      </c>
      <c r="B12" s="3" t="str">
        <f t="shared" si="1"/>
        <v>II</v>
      </c>
      <c r="C12" s="14">
        <f t="shared" si="2"/>
        <v>53096.423000000003</v>
      </c>
      <c r="D12" s="18" t="str">
        <f t="shared" si="3"/>
        <v>vis</v>
      </c>
      <c r="E12" s="62">
        <f>VLOOKUP(C12,Active!C$21:E$968,3,FALSE)</f>
        <v>3297.3875687586201</v>
      </c>
      <c r="F12" s="3" t="s">
        <v>82</v>
      </c>
      <c r="G12" s="18" t="str">
        <f t="shared" si="4"/>
        <v>53096.423</v>
      </c>
      <c r="H12" s="14">
        <f t="shared" si="5"/>
        <v>1890.5</v>
      </c>
      <c r="I12" s="63" t="s">
        <v>122</v>
      </c>
      <c r="J12" s="64" t="s">
        <v>123</v>
      </c>
      <c r="K12" s="63">
        <v>1890.5</v>
      </c>
      <c r="L12" s="63" t="s">
        <v>124</v>
      </c>
      <c r="M12" s="64" t="s">
        <v>87</v>
      </c>
      <c r="N12" s="64" t="s">
        <v>88</v>
      </c>
      <c r="O12" s="65" t="s">
        <v>89</v>
      </c>
      <c r="P12" s="65" t="s">
        <v>125</v>
      </c>
    </row>
    <row r="13" spans="1:16" ht="12.75" customHeight="1" thickBot="1">
      <c r="A13" s="14" t="str">
        <f t="shared" si="0"/>
        <v>BAVM 173 </v>
      </c>
      <c r="B13" s="3" t="str">
        <f t="shared" si="1"/>
        <v>I</v>
      </c>
      <c r="C13" s="14">
        <f t="shared" si="2"/>
        <v>53117.404199999997</v>
      </c>
      <c r="D13" s="18" t="str">
        <f t="shared" si="3"/>
        <v>vis</v>
      </c>
      <c r="E13" s="62">
        <f>VLOOKUP(C13,Active!C$21:E$968,3,FALSE)</f>
        <v>3363.9069162848782</v>
      </c>
      <c r="F13" s="3" t="s">
        <v>82</v>
      </c>
      <c r="G13" s="18" t="str">
        <f t="shared" si="4"/>
        <v>53117.4042</v>
      </c>
      <c r="H13" s="14">
        <f t="shared" si="5"/>
        <v>1957</v>
      </c>
      <c r="I13" s="63" t="s">
        <v>126</v>
      </c>
      <c r="J13" s="64" t="s">
        <v>127</v>
      </c>
      <c r="K13" s="63">
        <v>1957</v>
      </c>
      <c r="L13" s="63" t="s">
        <v>128</v>
      </c>
      <c r="M13" s="64" t="s">
        <v>87</v>
      </c>
      <c r="N13" s="64" t="s">
        <v>129</v>
      </c>
      <c r="O13" s="65" t="s">
        <v>130</v>
      </c>
      <c r="P13" s="66" t="s">
        <v>131</v>
      </c>
    </row>
    <row r="14" spans="1:16" ht="12.75" customHeight="1" thickBot="1">
      <c r="A14" s="14" t="str">
        <f t="shared" si="0"/>
        <v>BAVM 173 </v>
      </c>
      <c r="B14" s="3" t="str">
        <f t="shared" si="1"/>
        <v>II</v>
      </c>
      <c r="C14" s="14">
        <f t="shared" si="2"/>
        <v>53117.568399999996</v>
      </c>
      <c r="D14" s="18" t="str">
        <f t="shared" si="3"/>
        <v>vis</v>
      </c>
      <c r="E14" s="62">
        <f>VLOOKUP(C14,Active!C$21:E$968,3,FALSE)</f>
        <v>3364.4275002773938</v>
      </c>
      <c r="F14" s="3" t="s">
        <v>82</v>
      </c>
      <c r="G14" s="18" t="str">
        <f t="shared" si="4"/>
        <v>53117.5684</v>
      </c>
      <c r="H14" s="14">
        <f t="shared" si="5"/>
        <v>1957.5</v>
      </c>
      <c r="I14" s="63" t="s">
        <v>132</v>
      </c>
      <c r="J14" s="64" t="s">
        <v>133</v>
      </c>
      <c r="K14" s="63">
        <v>1957.5</v>
      </c>
      <c r="L14" s="63" t="s">
        <v>116</v>
      </c>
      <c r="M14" s="64" t="s">
        <v>87</v>
      </c>
      <c r="N14" s="64" t="s">
        <v>129</v>
      </c>
      <c r="O14" s="65" t="s">
        <v>130</v>
      </c>
      <c r="P14" s="66" t="s">
        <v>131</v>
      </c>
    </row>
    <row r="15" spans="1:16" ht="12.75" customHeight="1" thickBot="1">
      <c r="A15" s="14" t="str">
        <f t="shared" si="0"/>
        <v>BAVM 173 </v>
      </c>
      <c r="B15" s="3" t="str">
        <f t="shared" si="1"/>
        <v>I</v>
      </c>
      <c r="C15" s="14">
        <f t="shared" si="2"/>
        <v>53151.467900000003</v>
      </c>
      <c r="D15" s="18" t="str">
        <f t="shared" si="3"/>
        <v>vis</v>
      </c>
      <c r="E15" s="62">
        <f>VLOOKUP(C15,Active!C$21:E$968,3,FALSE)</f>
        <v>3471.9033654074819</v>
      </c>
      <c r="F15" s="3" t="s">
        <v>82</v>
      </c>
      <c r="G15" s="18" t="str">
        <f t="shared" si="4"/>
        <v>53151.4679</v>
      </c>
      <c r="H15" s="14">
        <f t="shared" si="5"/>
        <v>2065</v>
      </c>
      <c r="I15" s="63" t="s">
        <v>134</v>
      </c>
      <c r="J15" s="64" t="s">
        <v>135</v>
      </c>
      <c r="K15" s="63">
        <v>2065</v>
      </c>
      <c r="L15" s="63" t="s">
        <v>136</v>
      </c>
      <c r="M15" s="64" t="s">
        <v>87</v>
      </c>
      <c r="N15" s="64" t="s">
        <v>137</v>
      </c>
      <c r="O15" s="65" t="s">
        <v>130</v>
      </c>
      <c r="P15" s="66" t="s">
        <v>131</v>
      </c>
    </row>
    <row r="16" spans="1:16" ht="12.75" customHeight="1" thickBot="1">
      <c r="A16" s="14" t="str">
        <f t="shared" si="0"/>
        <v>BAVM 178 </v>
      </c>
      <c r="B16" s="3" t="str">
        <f t="shared" si="1"/>
        <v>I</v>
      </c>
      <c r="C16" s="14">
        <f t="shared" si="2"/>
        <v>53515.4444</v>
      </c>
      <c r="D16" s="18" t="str">
        <f t="shared" si="3"/>
        <v>vis</v>
      </c>
      <c r="E16" s="62">
        <f>VLOOKUP(C16,Active!C$21:E$968,3,FALSE)</f>
        <v>4625.864020417539</v>
      </c>
      <c r="F16" s="3" t="s">
        <v>82</v>
      </c>
      <c r="G16" s="18" t="str">
        <f t="shared" si="4"/>
        <v>53515.4444</v>
      </c>
      <c r="H16" s="14">
        <f t="shared" si="5"/>
        <v>3219</v>
      </c>
      <c r="I16" s="63" t="s">
        <v>138</v>
      </c>
      <c r="J16" s="64" t="s">
        <v>139</v>
      </c>
      <c r="K16" s="63" t="s">
        <v>140</v>
      </c>
      <c r="L16" s="63" t="s">
        <v>141</v>
      </c>
      <c r="M16" s="64" t="s">
        <v>142</v>
      </c>
      <c r="N16" s="64" t="s">
        <v>137</v>
      </c>
      <c r="O16" s="65" t="s">
        <v>143</v>
      </c>
      <c r="P16" s="66" t="s">
        <v>144</v>
      </c>
    </row>
    <row r="17" spans="1:16" ht="12.75" customHeight="1" thickBot="1">
      <c r="A17" s="14" t="str">
        <f t="shared" si="0"/>
        <v>IBVS 5713 </v>
      </c>
      <c r="B17" s="3" t="str">
        <f t="shared" si="1"/>
        <v>II</v>
      </c>
      <c r="C17" s="14">
        <f t="shared" si="2"/>
        <v>53614.329700000002</v>
      </c>
      <c r="D17" s="18" t="str">
        <f t="shared" si="3"/>
        <v>vis</v>
      </c>
      <c r="E17" s="62">
        <f>VLOOKUP(C17,Active!C$21:E$968,3,FALSE)</f>
        <v>4939.3725726423909</v>
      </c>
      <c r="F17" s="3" t="s">
        <v>82</v>
      </c>
      <c r="G17" s="18" t="str">
        <f t="shared" si="4"/>
        <v>53614.3297</v>
      </c>
      <c r="H17" s="14">
        <f t="shared" si="5"/>
        <v>3532.5</v>
      </c>
      <c r="I17" s="63" t="s">
        <v>145</v>
      </c>
      <c r="J17" s="64" t="s">
        <v>146</v>
      </c>
      <c r="K17" s="63" t="s">
        <v>147</v>
      </c>
      <c r="L17" s="63" t="s">
        <v>148</v>
      </c>
      <c r="M17" s="64" t="s">
        <v>87</v>
      </c>
      <c r="N17" s="64" t="s">
        <v>88</v>
      </c>
      <c r="O17" s="65" t="s">
        <v>149</v>
      </c>
      <c r="P17" s="66" t="s">
        <v>150</v>
      </c>
    </row>
    <row r="18" spans="1:16" ht="12.75" customHeight="1" thickBot="1">
      <c r="A18" s="14" t="str">
        <f t="shared" si="0"/>
        <v>BAVM 178 </v>
      </c>
      <c r="B18" s="3" t="str">
        <f t="shared" si="1"/>
        <v>I</v>
      </c>
      <c r="C18" s="14">
        <f t="shared" si="2"/>
        <v>53849.467700000001</v>
      </c>
      <c r="D18" s="18" t="str">
        <f t="shared" si="3"/>
        <v>vis</v>
      </c>
      <c r="E18" s="62">
        <f>VLOOKUP(C18,Active!C$21:E$968,3,FALSE)</f>
        <v>5684.8602634624185</v>
      </c>
      <c r="F18" s="3" t="s">
        <v>82</v>
      </c>
      <c r="G18" s="18" t="str">
        <f t="shared" si="4"/>
        <v>53849.4677</v>
      </c>
      <c r="H18" s="14">
        <f t="shared" si="5"/>
        <v>4278</v>
      </c>
      <c r="I18" s="63" t="s">
        <v>151</v>
      </c>
      <c r="J18" s="64" t="s">
        <v>152</v>
      </c>
      <c r="K18" s="63" t="s">
        <v>153</v>
      </c>
      <c r="L18" s="63" t="s">
        <v>154</v>
      </c>
      <c r="M18" s="64" t="s">
        <v>142</v>
      </c>
      <c r="N18" s="64" t="s">
        <v>137</v>
      </c>
      <c r="O18" s="65" t="s">
        <v>143</v>
      </c>
      <c r="P18" s="66" t="s">
        <v>144</v>
      </c>
    </row>
    <row r="19" spans="1:16" ht="12.75" customHeight="1" thickBot="1">
      <c r="A19" s="14" t="str">
        <f t="shared" si="0"/>
        <v> BBS 133 (=IBVS 5781) </v>
      </c>
      <c r="B19" s="3" t="str">
        <f t="shared" si="1"/>
        <v>I</v>
      </c>
      <c r="C19" s="14">
        <f t="shared" si="2"/>
        <v>53992.352200000001</v>
      </c>
      <c r="D19" s="18" t="str">
        <f t="shared" si="3"/>
        <v>vis</v>
      </c>
      <c r="E19" s="62">
        <f>VLOOKUP(C19,Active!C$21:E$968,3,FALSE)</f>
        <v>6137.8650349539457</v>
      </c>
      <c r="F19" s="3" t="s">
        <v>82</v>
      </c>
      <c r="G19" s="18" t="str">
        <f t="shared" si="4"/>
        <v>53992.3522</v>
      </c>
      <c r="H19" s="14">
        <f t="shared" si="5"/>
        <v>4731</v>
      </c>
      <c r="I19" s="63" t="s">
        <v>155</v>
      </c>
      <c r="J19" s="64" t="s">
        <v>156</v>
      </c>
      <c r="K19" s="63" t="s">
        <v>157</v>
      </c>
      <c r="L19" s="63" t="s">
        <v>158</v>
      </c>
      <c r="M19" s="64" t="s">
        <v>142</v>
      </c>
      <c r="N19" s="64" t="s">
        <v>159</v>
      </c>
      <c r="O19" s="65" t="s">
        <v>149</v>
      </c>
      <c r="P19" s="65" t="s">
        <v>160</v>
      </c>
    </row>
    <row r="20" spans="1:16" ht="12.75" customHeight="1" thickBot="1">
      <c r="A20" s="14" t="str">
        <f t="shared" si="0"/>
        <v> BBS 133 (=IBVS 5781) </v>
      </c>
      <c r="B20" s="3" t="str">
        <f t="shared" si="1"/>
        <v>I</v>
      </c>
      <c r="C20" s="14">
        <f t="shared" si="2"/>
        <v>54202.411800000002</v>
      </c>
      <c r="D20" s="18" t="str">
        <f t="shared" si="3"/>
        <v>vis</v>
      </c>
      <c r="E20" s="62">
        <f>VLOOKUP(C20,Active!C$21:E$968,3,FALSE)</f>
        <v>6803.8435077596159</v>
      </c>
      <c r="F20" s="3" t="s">
        <v>82</v>
      </c>
      <c r="G20" s="18" t="str">
        <f t="shared" si="4"/>
        <v>54202.4118</v>
      </c>
      <c r="H20" s="14">
        <f t="shared" si="5"/>
        <v>5397</v>
      </c>
      <c r="I20" s="63" t="s">
        <v>161</v>
      </c>
      <c r="J20" s="64" t="s">
        <v>162</v>
      </c>
      <c r="K20" s="63" t="s">
        <v>163</v>
      </c>
      <c r="L20" s="63" t="s">
        <v>164</v>
      </c>
      <c r="M20" s="64" t="s">
        <v>142</v>
      </c>
      <c r="N20" s="64" t="s">
        <v>129</v>
      </c>
      <c r="O20" s="65" t="s">
        <v>149</v>
      </c>
      <c r="P20" s="65" t="s">
        <v>160</v>
      </c>
    </row>
    <row r="21" spans="1:16" ht="12.75" customHeight="1" thickBot="1">
      <c r="A21" s="14" t="str">
        <f t="shared" si="0"/>
        <v> BBS 133 (=IBVS 5781) </v>
      </c>
      <c r="B21" s="3" t="str">
        <f t="shared" si="1"/>
        <v>II</v>
      </c>
      <c r="C21" s="14">
        <f t="shared" si="2"/>
        <v>54202.575199999999</v>
      </c>
      <c r="D21" s="18" t="str">
        <f t="shared" si="3"/>
        <v>vis</v>
      </c>
      <c r="E21" s="62">
        <f>VLOOKUP(C21,Active!C$21:E$968,3,FALSE)</f>
        <v>6804.3615554111157</v>
      </c>
      <c r="F21" s="3" t="s">
        <v>82</v>
      </c>
      <c r="G21" s="18" t="str">
        <f t="shared" si="4"/>
        <v>54202.5752</v>
      </c>
      <c r="H21" s="14">
        <f t="shared" si="5"/>
        <v>5397.5</v>
      </c>
      <c r="I21" s="63" t="s">
        <v>165</v>
      </c>
      <c r="J21" s="64" t="s">
        <v>166</v>
      </c>
      <c r="K21" s="63" t="s">
        <v>167</v>
      </c>
      <c r="L21" s="63" t="s">
        <v>168</v>
      </c>
      <c r="M21" s="64" t="s">
        <v>142</v>
      </c>
      <c r="N21" s="64" t="s">
        <v>129</v>
      </c>
      <c r="O21" s="65" t="s">
        <v>149</v>
      </c>
      <c r="P21" s="65" t="s">
        <v>160</v>
      </c>
    </row>
    <row r="22" spans="1:16" ht="12.75" customHeight="1" thickBot="1">
      <c r="A22" s="14" t="str">
        <f t="shared" si="0"/>
        <v>IBVS 5820 </v>
      </c>
      <c r="B22" s="3" t="str">
        <f t="shared" si="1"/>
        <v>I</v>
      </c>
      <c r="C22" s="14">
        <f t="shared" si="2"/>
        <v>54229.854299999999</v>
      </c>
      <c r="D22" s="18" t="str">
        <f t="shared" si="3"/>
        <v>vis</v>
      </c>
      <c r="E22" s="62">
        <f>VLOOKUP(C22,Active!C$21:E$968,3,FALSE)</f>
        <v>6890.8479305042456</v>
      </c>
      <c r="F22" s="3" t="s">
        <v>82</v>
      </c>
      <c r="G22" s="18" t="str">
        <f t="shared" si="4"/>
        <v>54229.8543</v>
      </c>
      <c r="H22" s="14">
        <f t="shared" si="5"/>
        <v>5484</v>
      </c>
      <c r="I22" s="63" t="s">
        <v>169</v>
      </c>
      <c r="J22" s="64" t="s">
        <v>170</v>
      </c>
      <c r="K22" s="63" t="s">
        <v>171</v>
      </c>
      <c r="L22" s="63" t="s">
        <v>172</v>
      </c>
      <c r="M22" s="64" t="s">
        <v>142</v>
      </c>
      <c r="N22" s="64" t="s">
        <v>159</v>
      </c>
      <c r="O22" s="65" t="s">
        <v>173</v>
      </c>
      <c r="P22" s="66" t="s">
        <v>174</v>
      </c>
    </row>
    <row r="23" spans="1:16" ht="12.75" customHeight="1" thickBot="1">
      <c r="A23" s="14" t="str">
        <f t="shared" si="0"/>
        <v>BAVM 186 </v>
      </c>
      <c r="B23" s="3" t="str">
        <f t="shared" si="1"/>
        <v>II</v>
      </c>
      <c r="C23" s="14">
        <f t="shared" si="2"/>
        <v>54240.425499999998</v>
      </c>
      <c r="D23" s="18" t="str">
        <f t="shared" si="3"/>
        <v>vis</v>
      </c>
      <c r="E23" s="62">
        <f>VLOOKUP(C23,Active!C$21:E$968,3,FALSE)</f>
        <v>6924.3631406242421</v>
      </c>
      <c r="F23" s="3" t="s">
        <v>82</v>
      </c>
      <c r="G23" s="18" t="str">
        <f t="shared" si="4"/>
        <v>54240.4255</v>
      </c>
      <c r="H23" s="14">
        <f t="shared" si="5"/>
        <v>5517.5</v>
      </c>
      <c r="I23" s="63" t="s">
        <v>175</v>
      </c>
      <c r="J23" s="64" t="s">
        <v>176</v>
      </c>
      <c r="K23" s="63" t="s">
        <v>177</v>
      </c>
      <c r="L23" s="63" t="s">
        <v>178</v>
      </c>
      <c r="M23" s="64" t="s">
        <v>142</v>
      </c>
      <c r="N23" s="64" t="s">
        <v>137</v>
      </c>
      <c r="O23" s="65" t="s">
        <v>130</v>
      </c>
      <c r="P23" s="66" t="s">
        <v>179</v>
      </c>
    </row>
    <row r="24" spans="1:16" ht="12.75" customHeight="1" thickBot="1">
      <c r="A24" s="14" t="str">
        <f t="shared" si="0"/>
        <v>BAVM 201 </v>
      </c>
      <c r="B24" s="3" t="str">
        <f t="shared" si="1"/>
        <v>II</v>
      </c>
      <c r="C24" s="14">
        <f t="shared" si="2"/>
        <v>54316.441200000001</v>
      </c>
      <c r="D24" s="18" t="str">
        <f t="shared" si="3"/>
        <v>vis</v>
      </c>
      <c r="E24" s="62">
        <f>VLOOKUP(C24,Active!C$21:E$968,3,FALSE)</f>
        <v>7165.3653123662434</v>
      </c>
      <c r="F24" s="3" t="s">
        <v>82</v>
      </c>
      <c r="G24" s="18" t="str">
        <f t="shared" si="4"/>
        <v>54316.4412</v>
      </c>
      <c r="H24" s="14">
        <f t="shared" si="5"/>
        <v>5758.5</v>
      </c>
      <c r="I24" s="63" t="s">
        <v>180</v>
      </c>
      <c r="J24" s="64" t="s">
        <v>181</v>
      </c>
      <c r="K24" s="63" t="s">
        <v>182</v>
      </c>
      <c r="L24" s="63" t="s">
        <v>183</v>
      </c>
      <c r="M24" s="64" t="s">
        <v>142</v>
      </c>
      <c r="N24" s="64" t="s">
        <v>129</v>
      </c>
      <c r="O24" s="65" t="s">
        <v>184</v>
      </c>
      <c r="P24" s="66" t="s">
        <v>185</v>
      </c>
    </row>
    <row r="25" spans="1:16" ht="12.75" customHeight="1" thickBot="1">
      <c r="A25" s="14" t="str">
        <f t="shared" si="0"/>
        <v>BAVM 201 </v>
      </c>
      <c r="B25" s="3" t="str">
        <f t="shared" si="1"/>
        <v>I</v>
      </c>
      <c r="C25" s="14">
        <f t="shared" si="2"/>
        <v>54337.407500000001</v>
      </c>
      <c r="D25" s="18" t="str">
        <f t="shared" si="3"/>
        <v>vis</v>
      </c>
      <c r="E25" s="62">
        <f>VLOOKUP(C25,Active!C$21:E$968,3,FALSE)</f>
        <v>7231.8374205411883</v>
      </c>
      <c r="F25" s="3" t="s">
        <v>82</v>
      </c>
      <c r="G25" s="18" t="str">
        <f t="shared" si="4"/>
        <v>54337.4075</v>
      </c>
      <c r="H25" s="14">
        <f t="shared" si="5"/>
        <v>5825</v>
      </c>
      <c r="I25" s="63" t="s">
        <v>192</v>
      </c>
      <c r="J25" s="64" t="s">
        <v>193</v>
      </c>
      <c r="K25" s="63" t="s">
        <v>194</v>
      </c>
      <c r="L25" s="63" t="s">
        <v>195</v>
      </c>
      <c r="M25" s="64" t="s">
        <v>142</v>
      </c>
      <c r="N25" s="64" t="s">
        <v>129</v>
      </c>
      <c r="O25" s="65" t="s">
        <v>184</v>
      </c>
      <c r="P25" s="66" t="s">
        <v>185</v>
      </c>
    </row>
    <row r="26" spans="1:16" ht="12.75" customHeight="1" thickBot="1">
      <c r="A26" s="14" t="str">
        <f t="shared" si="0"/>
        <v>IBVS 5871 </v>
      </c>
      <c r="B26" s="3" t="str">
        <f t="shared" si="1"/>
        <v>II</v>
      </c>
      <c r="C26" s="14">
        <f t="shared" si="2"/>
        <v>54697.457000000002</v>
      </c>
      <c r="D26" s="18" t="str">
        <f t="shared" si="3"/>
        <v>vis</v>
      </c>
      <c r="E26" s="62">
        <f>VLOOKUP(C26,Active!C$21:E$968,3,FALSE)</f>
        <v>8373.3478116132701</v>
      </c>
      <c r="F26" s="3" t="s">
        <v>82</v>
      </c>
      <c r="G26" s="18" t="str">
        <f t="shared" si="4"/>
        <v>54697.457</v>
      </c>
      <c r="H26" s="14">
        <f t="shared" si="5"/>
        <v>6966.5</v>
      </c>
      <c r="I26" s="63" t="s">
        <v>196</v>
      </c>
      <c r="J26" s="64" t="s">
        <v>197</v>
      </c>
      <c r="K26" s="63" t="s">
        <v>198</v>
      </c>
      <c r="L26" s="63" t="s">
        <v>199</v>
      </c>
      <c r="M26" s="64" t="s">
        <v>142</v>
      </c>
      <c r="N26" s="64" t="s">
        <v>74</v>
      </c>
      <c r="O26" s="65" t="s">
        <v>89</v>
      </c>
      <c r="P26" s="66" t="s">
        <v>200</v>
      </c>
    </row>
    <row r="27" spans="1:16" ht="12.75" customHeight="1" thickBot="1">
      <c r="A27" s="14" t="str">
        <f t="shared" si="0"/>
        <v>BAVM 209 </v>
      </c>
      <c r="B27" s="3" t="str">
        <f t="shared" si="1"/>
        <v>I</v>
      </c>
      <c r="C27" s="14">
        <f t="shared" si="2"/>
        <v>54737.352299999999</v>
      </c>
      <c r="D27" s="18" t="str">
        <f t="shared" si="3"/>
        <v>vis</v>
      </c>
      <c r="E27" s="62">
        <f>VLOOKUP(C27,Active!C$21:E$968,3,FALSE)</f>
        <v>8499.8329185358853</v>
      </c>
      <c r="F27" s="3" t="s">
        <v>82</v>
      </c>
      <c r="G27" s="18" t="str">
        <f t="shared" si="4"/>
        <v>54737.3523</v>
      </c>
      <c r="H27" s="14">
        <f t="shared" si="5"/>
        <v>7093</v>
      </c>
      <c r="I27" s="63" t="s">
        <v>201</v>
      </c>
      <c r="J27" s="64" t="s">
        <v>202</v>
      </c>
      <c r="K27" s="63" t="s">
        <v>203</v>
      </c>
      <c r="L27" s="63" t="s">
        <v>96</v>
      </c>
      <c r="M27" s="64" t="s">
        <v>142</v>
      </c>
      <c r="N27" s="64" t="s">
        <v>204</v>
      </c>
      <c r="O27" s="65" t="s">
        <v>205</v>
      </c>
      <c r="P27" s="66" t="s">
        <v>206</v>
      </c>
    </row>
    <row r="28" spans="1:16" ht="12.75" customHeight="1" thickBot="1">
      <c r="A28" s="14" t="str">
        <f t="shared" si="0"/>
        <v>BAVM 209 </v>
      </c>
      <c r="B28" s="3" t="str">
        <f t="shared" si="1"/>
        <v>II</v>
      </c>
      <c r="C28" s="14">
        <f t="shared" si="2"/>
        <v>54908.462299999999</v>
      </c>
      <c r="D28" s="18" t="str">
        <f t="shared" si="3"/>
        <v>vis</v>
      </c>
      <c r="E28" s="62">
        <f>VLOOKUP(C28,Active!C$21:E$968,3,FALSE)</f>
        <v>9042.324556536616</v>
      </c>
      <c r="F28" s="3" t="s">
        <v>82</v>
      </c>
      <c r="G28" s="18" t="str">
        <f t="shared" si="4"/>
        <v>54908.4623</v>
      </c>
      <c r="H28" s="14">
        <f t="shared" si="5"/>
        <v>7635.5</v>
      </c>
      <c r="I28" s="63" t="s">
        <v>207</v>
      </c>
      <c r="J28" s="64" t="s">
        <v>208</v>
      </c>
      <c r="K28" s="63" t="s">
        <v>209</v>
      </c>
      <c r="L28" s="63" t="s">
        <v>210</v>
      </c>
      <c r="M28" s="64" t="s">
        <v>142</v>
      </c>
      <c r="N28" s="64" t="s">
        <v>137</v>
      </c>
      <c r="O28" s="65" t="s">
        <v>130</v>
      </c>
      <c r="P28" s="66" t="s">
        <v>206</v>
      </c>
    </row>
    <row r="29" spans="1:16" ht="12.75" customHeight="1" thickBot="1">
      <c r="A29" s="14" t="str">
        <f t="shared" si="0"/>
        <v>BAVM 209 </v>
      </c>
      <c r="B29" s="3" t="str">
        <f t="shared" si="1"/>
        <v>I</v>
      </c>
      <c r="C29" s="14">
        <f t="shared" si="2"/>
        <v>54908.617299999998</v>
      </c>
      <c r="D29" s="18" t="str">
        <f t="shared" si="3"/>
        <v>vis</v>
      </c>
      <c r="E29" s="62">
        <f>VLOOKUP(C29,Active!C$21:E$968,3,FALSE)</f>
        <v>9042.8159726075028</v>
      </c>
      <c r="F29" s="3" t="s">
        <v>82</v>
      </c>
      <c r="G29" s="18" t="str">
        <f t="shared" si="4"/>
        <v>54908.6173</v>
      </c>
      <c r="H29" s="14">
        <f t="shared" si="5"/>
        <v>7636</v>
      </c>
      <c r="I29" s="63" t="s">
        <v>211</v>
      </c>
      <c r="J29" s="64" t="s">
        <v>212</v>
      </c>
      <c r="K29" s="63" t="s">
        <v>213</v>
      </c>
      <c r="L29" s="63" t="s">
        <v>105</v>
      </c>
      <c r="M29" s="64" t="s">
        <v>142</v>
      </c>
      <c r="N29" s="64" t="s">
        <v>137</v>
      </c>
      <c r="O29" s="65" t="s">
        <v>130</v>
      </c>
      <c r="P29" s="66" t="s">
        <v>206</v>
      </c>
    </row>
    <row r="30" spans="1:16" ht="12.75" customHeight="1" thickBot="1">
      <c r="A30" s="14" t="str">
        <f t="shared" si="0"/>
        <v>BAVM 214 </v>
      </c>
      <c r="B30" s="3" t="str">
        <f t="shared" si="1"/>
        <v>I</v>
      </c>
      <c r="C30" s="14">
        <f t="shared" si="2"/>
        <v>54933.535199999998</v>
      </c>
      <c r="D30" s="18" t="str">
        <f t="shared" si="3"/>
        <v>vis</v>
      </c>
      <c r="E30" s="62">
        <f>VLOOKUP(C30,Active!C$21:E$968,3,FALSE)</f>
        <v>9121.8163372065246</v>
      </c>
      <c r="F30" s="3" t="s">
        <v>82</v>
      </c>
      <c r="G30" s="18" t="str">
        <f t="shared" si="4"/>
        <v>54933.5352</v>
      </c>
      <c r="H30" s="14">
        <f t="shared" si="5"/>
        <v>7715</v>
      </c>
      <c r="I30" s="63" t="s">
        <v>214</v>
      </c>
      <c r="J30" s="64" t="s">
        <v>215</v>
      </c>
      <c r="K30" s="63" t="s">
        <v>216</v>
      </c>
      <c r="L30" s="63" t="s">
        <v>217</v>
      </c>
      <c r="M30" s="64" t="s">
        <v>142</v>
      </c>
      <c r="N30" s="64" t="s">
        <v>204</v>
      </c>
      <c r="O30" s="65" t="s">
        <v>218</v>
      </c>
      <c r="P30" s="66" t="s">
        <v>219</v>
      </c>
    </row>
    <row r="31" spans="1:16" ht="12.75" customHeight="1" thickBot="1">
      <c r="A31" s="14" t="str">
        <f t="shared" si="0"/>
        <v>BAVM 209 </v>
      </c>
      <c r="B31" s="3" t="str">
        <f t="shared" si="1"/>
        <v>II</v>
      </c>
      <c r="C31" s="14">
        <f t="shared" si="2"/>
        <v>54937.4804</v>
      </c>
      <c r="D31" s="18" t="str">
        <f t="shared" si="3"/>
        <v>vis</v>
      </c>
      <c r="E31" s="62">
        <f>VLOOKUP(C31,Active!C$21:E$968,3,FALSE)</f>
        <v>9134.3243029025198</v>
      </c>
      <c r="F31" s="3" t="s">
        <v>82</v>
      </c>
      <c r="G31" s="18" t="str">
        <f t="shared" si="4"/>
        <v>54937.4804</v>
      </c>
      <c r="H31" s="14">
        <f t="shared" si="5"/>
        <v>7727.5</v>
      </c>
      <c r="I31" s="63" t="s">
        <v>220</v>
      </c>
      <c r="J31" s="64" t="s">
        <v>221</v>
      </c>
      <c r="K31" s="63" t="s">
        <v>222</v>
      </c>
      <c r="L31" s="63" t="s">
        <v>223</v>
      </c>
      <c r="M31" s="64" t="s">
        <v>142</v>
      </c>
      <c r="N31" s="64" t="s">
        <v>137</v>
      </c>
      <c r="O31" s="65" t="s">
        <v>130</v>
      </c>
      <c r="P31" s="66" t="s">
        <v>206</v>
      </c>
    </row>
    <row r="32" spans="1:16" ht="12.75" customHeight="1" thickBot="1">
      <c r="A32" s="14" t="str">
        <f t="shared" si="0"/>
        <v>IBVS 5920 </v>
      </c>
      <c r="B32" s="3" t="str">
        <f t="shared" si="1"/>
        <v>II</v>
      </c>
      <c r="C32" s="14">
        <f t="shared" si="2"/>
        <v>55049.4493</v>
      </c>
      <c r="D32" s="18" t="str">
        <f t="shared" si="3"/>
        <v>vis</v>
      </c>
      <c r="E32" s="62">
        <f>VLOOKUP(C32,Active!C$21:E$968,3,FALSE)</f>
        <v>9489.3134441925649</v>
      </c>
      <c r="F32" s="3" t="s">
        <v>82</v>
      </c>
      <c r="G32" s="18" t="str">
        <f t="shared" si="4"/>
        <v>55049.4493</v>
      </c>
      <c r="H32" s="14">
        <f t="shared" si="5"/>
        <v>8082.5</v>
      </c>
      <c r="I32" s="63" t="s">
        <v>224</v>
      </c>
      <c r="J32" s="64" t="s">
        <v>225</v>
      </c>
      <c r="K32" s="63" t="s">
        <v>226</v>
      </c>
      <c r="L32" s="63" t="s">
        <v>227</v>
      </c>
      <c r="M32" s="64" t="s">
        <v>142</v>
      </c>
      <c r="N32" s="64" t="s">
        <v>74</v>
      </c>
      <c r="O32" s="65" t="s">
        <v>89</v>
      </c>
      <c r="P32" s="66" t="s">
        <v>228</v>
      </c>
    </row>
    <row r="33" spans="1:16" ht="12.75" customHeight="1" thickBot="1">
      <c r="A33" s="14" t="str">
        <f t="shared" si="0"/>
        <v>BAVM 214 </v>
      </c>
      <c r="B33" s="3" t="str">
        <f t="shared" si="1"/>
        <v>I</v>
      </c>
      <c r="C33" s="14">
        <f t="shared" si="2"/>
        <v>55082.409</v>
      </c>
      <c r="D33" s="18" t="str">
        <f t="shared" si="3"/>
        <v>vis</v>
      </c>
      <c r="E33" s="62">
        <f>VLOOKUP(C33,Active!C$21:E$968,3,FALSE)</f>
        <v>9593.8097427199009</v>
      </c>
      <c r="F33" s="3" t="s">
        <v>82</v>
      </c>
      <c r="G33" s="18" t="str">
        <f t="shared" si="4"/>
        <v>55082.4090</v>
      </c>
      <c r="H33" s="14">
        <f t="shared" si="5"/>
        <v>8187</v>
      </c>
      <c r="I33" s="63" t="s">
        <v>229</v>
      </c>
      <c r="J33" s="64" t="s">
        <v>230</v>
      </c>
      <c r="K33" s="63" t="s">
        <v>231</v>
      </c>
      <c r="L33" s="63" t="s">
        <v>232</v>
      </c>
      <c r="M33" s="64" t="s">
        <v>142</v>
      </c>
      <c r="N33" s="64" t="s">
        <v>204</v>
      </c>
      <c r="O33" s="65" t="s">
        <v>218</v>
      </c>
      <c r="P33" s="66" t="s">
        <v>219</v>
      </c>
    </row>
    <row r="34" spans="1:16" ht="12.75" customHeight="1" thickBot="1">
      <c r="A34" s="14" t="str">
        <f t="shared" si="0"/>
        <v>IBVS 5945 </v>
      </c>
      <c r="B34" s="3" t="str">
        <f t="shared" si="1"/>
        <v>I</v>
      </c>
      <c r="C34" s="14">
        <f t="shared" si="2"/>
        <v>55321.8</v>
      </c>
      <c r="D34" s="18" t="str">
        <f t="shared" si="3"/>
        <v>vis</v>
      </c>
      <c r="E34" s="62">
        <f>VLOOKUP(C34,Active!C$21:E$968,3,FALSE)</f>
        <v>10352.78125643993</v>
      </c>
      <c r="F34" s="3" t="s">
        <v>82</v>
      </c>
      <c r="G34" s="18" t="str">
        <f t="shared" si="4"/>
        <v>55321.8000</v>
      </c>
      <c r="H34" s="14">
        <f t="shared" si="5"/>
        <v>8946</v>
      </c>
      <c r="I34" s="63" t="s">
        <v>253</v>
      </c>
      <c r="J34" s="64" t="s">
        <v>254</v>
      </c>
      <c r="K34" s="63" t="s">
        <v>255</v>
      </c>
      <c r="L34" s="63" t="s">
        <v>256</v>
      </c>
      <c r="M34" s="64" t="s">
        <v>142</v>
      </c>
      <c r="N34" s="64" t="s">
        <v>82</v>
      </c>
      <c r="O34" s="65" t="s">
        <v>257</v>
      </c>
      <c r="P34" s="66" t="s">
        <v>258</v>
      </c>
    </row>
    <row r="35" spans="1:16" ht="12.75" customHeight="1" thickBot="1">
      <c r="A35" s="14" t="str">
        <f t="shared" si="0"/>
        <v>BAVM 214 </v>
      </c>
      <c r="B35" s="3" t="str">
        <f t="shared" si="1"/>
        <v>II</v>
      </c>
      <c r="C35" s="14">
        <f t="shared" si="2"/>
        <v>55341.517399999997</v>
      </c>
      <c r="D35" s="18" t="str">
        <f t="shared" si="3"/>
        <v>vis</v>
      </c>
      <c r="E35" s="62">
        <f>VLOOKUP(C35,Active!C$21:E$968,3,FALSE)</f>
        <v>10415.293819253982</v>
      </c>
      <c r="F35" s="3" t="s">
        <v>82</v>
      </c>
      <c r="G35" s="18" t="str">
        <f t="shared" si="4"/>
        <v>55341.5174</v>
      </c>
      <c r="H35" s="14">
        <f t="shared" si="5"/>
        <v>9008.5</v>
      </c>
      <c r="I35" s="63" t="s">
        <v>266</v>
      </c>
      <c r="J35" s="64" t="s">
        <v>267</v>
      </c>
      <c r="K35" s="63" t="s">
        <v>268</v>
      </c>
      <c r="L35" s="63" t="s">
        <v>269</v>
      </c>
      <c r="M35" s="64" t="s">
        <v>142</v>
      </c>
      <c r="N35" s="64" t="s">
        <v>137</v>
      </c>
      <c r="O35" s="65" t="s">
        <v>130</v>
      </c>
      <c r="P35" s="66" t="s">
        <v>219</v>
      </c>
    </row>
    <row r="36" spans="1:16" ht="12.75" customHeight="1" thickBot="1">
      <c r="A36" s="14" t="str">
        <f t="shared" si="0"/>
        <v>BAVM 214 </v>
      </c>
      <c r="B36" s="3" t="str">
        <f t="shared" si="1"/>
        <v>I</v>
      </c>
      <c r="C36" s="14">
        <f t="shared" si="2"/>
        <v>55374.4755</v>
      </c>
      <c r="D36" s="18" t="str">
        <f t="shared" si="3"/>
        <v>vis</v>
      </c>
      <c r="E36" s="62">
        <f>VLOOKUP(C36,Active!C$21:E$968,3,FALSE)</f>
        <v>10519.785045099308</v>
      </c>
      <c r="F36" s="3" t="s">
        <v>82</v>
      </c>
      <c r="G36" s="18" t="str">
        <f t="shared" si="4"/>
        <v>55374.4755</v>
      </c>
      <c r="H36" s="14">
        <f t="shared" si="5"/>
        <v>9113</v>
      </c>
      <c r="I36" s="63" t="s">
        <v>270</v>
      </c>
      <c r="J36" s="64" t="s">
        <v>271</v>
      </c>
      <c r="K36" s="63" t="s">
        <v>272</v>
      </c>
      <c r="L36" s="63" t="s">
        <v>273</v>
      </c>
      <c r="M36" s="64" t="s">
        <v>142</v>
      </c>
      <c r="N36" s="64" t="s">
        <v>129</v>
      </c>
      <c r="O36" s="65" t="s">
        <v>274</v>
      </c>
      <c r="P36" s="66" t="s">
        <v>219</v>
      </c>
    </row>
    <row r="37" spans="1:16" ht="12.75" customHeight="1" thickBot="1">
      <c r="A37" s="14" t="str">
        <f t="shared" si="0"/>
        <v>BAVM 214 </v>
      </c>
      <c r="B37" s="3" t="str">
        <f t="shared" si="1"/>
        <v>II</v>
      </c>
      <c r="C37" s="14">
        <f t="shared" si="2"/>
        <v>55376.527999999998</v>
      </c>
      <c r="D37" s="18" t="str">
        <f t="shared" si="3"/>
        <v>vis</v>
      </c>
      <c r="E37" s="62">
        <f>VLOOKUP(C37,Active!C$21:E$968,3,FALSE)</f>
        <v>10526.292345005773</v>
      </c>
      <c r="F37" s="3" t="s">
        <v>82</v>
      </c>
      <c r="G37" s="18" t="str">
        <f t="shared" si="4"/>
        <v>55376.5280</v>
      </c>
      <c r="H37" s="14">
        <f t="shared" si="5"/>
        <v>9119.5</v>
      </c>
      <c r="I37" s="63" t="s">
        <v>275</v>
      </c>
      <c r="J37" s="64" t="s">
        <v>276</v>
      </c>
      <c r="K37" s="63" t="s">
        <v>277</v>
      </c>
      <c r="L37" s="63" t="s">
        <v>227</v>
      </c>
      <c r="M37" s="64" t="s">
        <v>142</v>
      </c>
      <c r="N37" s="64" t="s">
        <v>137</v>
      </c>
      <c r="O37" s="65" t="s">
        <v>130</v>
      </c>
      <c r="P37" s="66" t="s">
        <v>219</v>
      </c>
    </row>
    <row r="38" spans="1:16" ht="12.75" customHeight="1" thickBot="1">
      <c r="A38" s="14" t="str">
        <f t="shared" si="0"/>
        <v>BAVM 215 </v>
      </c>
      <c r="B38" s="3" t="str">
        <f t="shared" si="1"/>
        <v>II</v>
      </c>
      <c r="C38" s="14">
        <f t="shared" si="2"/>
        <v>55388.5124</v>
      </c>
      <c r="D38" s="18" t="str">
        <f t="shared" si="3"/>
        <v>vis</v>
      </c>
      <c r="E38" s="62">
        <f>VLOOKUP(C38,Active!C$21:E$968,3,FALSE)</f>
        <v>10564.288001521796</v>
      </c>
      <c r="F38" s="3" t="s">
        <v>82</v>
      </c>
      <c r="G38" s="18" t="str">
        <f t="shared" si="4"/>
        <v>55388.5124</v>
      </c>
      <c r="H38" s="14">
        <f t="shared" si="5"/>
        <v>9157.5</v>
      </c>
      <c r="I38" s="63" t="s">
        <v>278</v>
      </c>
      <c r="J38" s="64" t="s">
        <v>279</v>
      </c>
      <c r="K38" s="63" t="s">
        <v>280</v>
      </c>
      <c r="L38" s="63" t="s">
        <v>281</v>
      </c>
      <c r="M38" s="64" t="s">
        <v>142</v>
      </c>
      <c r="N38" s="64" t="s">
        <v>137</v>
      </c>
      <c r="O38" s="65" t="s">
        <v>130</v>
      </c>
      <c r="P38" s="66" t="s">
        <v>282</v>
      </c>
    </row>
    <row r="39" spans="1:16" ht="12.75" customHeight="1" thickBot="1">
      <c r="A39" s="14" t="str">
        <f t="shared" si="0"/>
        <v>BAVM 220 </v>
      </c>
      <c r="B39" s="3" t="str">
        <f t="shared" si="1"/>
        <v>I</v>
      </c>
      <c r="C39" s="14">
        <f t="shared" si="2"/>
        <v>55397.500800000002</v>
      </c>
      <c r="D39" s="18" t="str">
        <f t="shared" si="3"/>
        <v>vis</v>
      </c>
      <c r="E39" s="62">
        <f>VLOOKUP(C39,Active!C$21:E$968,3,FALSE)</f>
        <v>10592.785060951443</v>
      </c>
      <c r="F39" s="3" t="s">
        <v>82</v>
      </c>
      <c r="G39" s="18" t="str">
        <f t="shared" si="4"/>
        <v>55397.5008</v>
      </c>
      <c r="H39" s="14">
        <f t="shared" si="5"/>
        <v>9186</v>
      </c>
      <c r="I39" s="63" t="s">
        <v>283</v>
      </c>
      <c r="J39" s="64" t="s">
        <v>284</v>
      </c>
      <c r="K39" s="63" t="s">
        <v>285</v>
      </c>
      <c r="L39" s="63" t="s">
        <v>286</v>
      </c>
      <c r="M39" s="64" t="s">
        <v>142</v>
      </c>
      <c r="N39" s="64" t="s">
        <v>137</v>
      </c>
      <c r="O39" s="65" t="s">
        <v>205</v>
      </c>
      <c r="P39" s="66" t="s">
        <v>287</v>
      </c>
    </row>
    <row r="40" spans="1:16" ht="12.75" customHeight="1" thickBot="1">
      <c r="A40" s="14" t="str">
        <f t="shared" si="0"/>
        <v>OEJV 0160 </v>
      </c>
      <c r="B40" s="3" t="str">
        <f t="shared" si="1"/>
        <v>I</v>
      </c>
      <c r="C40" s="14">
        <f t="shared" si="2"/>
        <v>55629.639569999999</v>
      </c>
      <c r="D40" s="18" t="str">
        <f t="shared" si="3"/>
        <v>vis</v>
      </c>
      <c r="E40" s="62">
        <f>VLOOKUP(C40,Active!C$21:E$968,3,FALSE)</f>
        <v>11328.763914208255</v>
      </c>
      <c r="F40" s="3" t="s">
        <v>82</v>
      </c>
      <c r="G40" s="18" t="str">
        <f t="shared" si="4"/>
        <v>55629.63957</v>
      </c>
      <c r="H40" s="14">
        <f t="shared" si="5"/>
        <v>9922</v>
      </c>
      <c r="I40" s="63" t="s">
        <v>288</v>
      </c>
      <c r="J40" s="64" t="s">
        <v>289</v>
      </c>
      <c r="K40" s="63" t="s">
        <v>290</v>
      </c>
      <c r="L40" s="63" t="s">
        <v>291</v>
      </c>
      <c r="M40" s="64" t="s">
        <v>142</v>
      </c>
      <c r="N40" s="64" t="s">
        <v>159</v>
      </c>
      <c r="O40" s="65" t="s">
        <v>292</v>
      </c>
      <c r="P40" s="66" t="s">
        <v>293</v>
      </c>
    </row>
    <row r="41" spans="1:16" ht="12.75" customHeight="1" thickBot="1">
      <c r="A41" s="14" t="str">
        <f t="shared" si="0"/>
        <v>BAVM 220 </v>
      </c>
      <c r="B41" s="3" t="str">
        <f t="shared" si="1"/>
        <v>I</v>
      </c>
      <c r="C41" s="14">
        <f t="shared" si="2"/>
        <v>55669.379699999998</v>
      </c>
      <c r="D41" s="18" t="str">
        <f t="shared" si="3"/>
        <v>vis</v>
      </c>
      <c r="E41" s="62">
        <f>VLOOKUP(C41,Active!C$21:E$968,3,FALSE)</f>
        <v>11454.757066087521</v>
      </c>
      <c r="F41" s="3" t="s">
        <v>82</v>
      </c>
      <c r="G41" s="18" t="str">
        <f t="shared" si="4"/>
        <v>55669.3797</v>
      </c>
      <c r="H41" s="14">
        <f t="shared" si="5"/>
        <v>10048</v>
      </c>
      <c r="I41" s="63" t="s">
        <v>294</v>
      </c>
      <c r="J41" s="64" t="s">
        <v>295</v>
      </c>
      <c r="K41" s="63" t="s">
        <v>296</v>
      </c>
      <c r="L41" s="63" t="s">
        <v>158</v>
      </c>
      <c r="M41" s="64" t="s">
        <v>142</v>
      </c>
      <c r="N41" s="64" t="s">
        <v>137</v>
      </c>
      <c r="O41" s="65" t="s">
        <v>130</v>
      </c>
      <c r="P41" s="66" t="s">
        <v>287</v>
      </c>
    </row>
    <row r="42" spans="1:16" ht="12.75" customHeight="1" thickBot="1">
      <c r="A42" s="14" t="str">
        <f t="shared" si="0"/>
        <v>BAVM 220 </v>
      </c>
      <c r="B42" s="3" t="str">
        <f t="shared" si="1"/>
        <v>II</v>
      </c>
      <c r="C42" s="14">
        <f t="shared" si="2"/>
        <v>55669.5406</v>
      </c>
      <c r="D42" s="18" t="str">
        <f t="shared" si="3"/>
        <v>vis</v>
      </c>
      <c r="E42" s="62">
        <f>VLOOKUP(C42,Active!C$21:E$968,3,FALSE)</f>
        <v>11455.267187673377</v>
      </c>
      <c r="F42" s="3" t="s">
        <v>82</v>
      </c>
      <c r="G42" s="18" t="str">
        <f t="shared" si="4"/>
        <v>55669.5406</v>
      </c>
      <c r="H42" s="14">
        <f t="shared" si="5"/>
        <v>10048.5</v>
      </c>
      <c r="I42" s="63" t="s">
        <v>297</v>
      </c>
      <c r="J42" s="64" t="s">
        <v>298</v>
      </c>
      <c r="K42" s="63" t="s">
        <v>299</v>
      </c>
      <c r="L42" s="63" t="s">
        <v>168</v>
      </c>
      <c r="M42" s="64" t="s">
        <v>142</v>
      </c>
      <c r="N42" s="64" t="s">
        <v>137</v>
      </c>
      <c r="O42" s="65" t="s">
        <v>130</v>
      </c>
      <c r="P42" s="66" t="s">
        <v>287</v>
      </c>
    </row>
    <row r="43" spans="1:16" ht="12.75" customHeight="1" thickBot="1">
      <c r="A43" s="14" t="str">
        <f t="shared" ref="A43:A74" si="6">P43</f>
        <v>OEJV 0160 </v>
      </c>
      <c r="B43" s="3" t="str">
        <f t="shared" ref="B43:B74" si="7">IF(H43=INT(H43),"I","II")</f>
        <v>II</v>
      </c>
      <c r="C43" s="14">
        <f t="shared" ref="C43:C74" si="8">1*G43</f>
        <v>55671.433100000002</v>
      </c>
      <c r="D43" s="18" t="str">
        <f t="shared" ref="D43:D74" si="9">VLOOKUP(F43,I$1:J$5,2,FALSE)</f>
        <v>vis</v>
      </c>
      <c r="E43" s="62">
        <f>VLOOKUP(C43,Active!C$21:E$968,3,FALSE)</f>
        <v>11461.267219377643</v>
      </c>
      <c r="F43" s="3" t="s">
        <v>82</v>
      </c>
      <c r="G43" s="18" t="str">
        <f t="shared" ref="G43:G74" si="10">MID(I43,3,LEN(I43)-3)</f>
        <v>55671.4331</v>
      </c>
      <c r="H43" s="14">
        <f t="shared" ref="H43:H74" si="11">1*K43</f>
        <v>10054.5</v>
      </c>
      <c r="I43" s="63" t="s">
        <v>300</v>
      </c>
      <c r="J43" s="64" t="s">
        <v>301</v>
      </c>
      <c r="K43" s="63" t="s">
        <v>302</v>
      </c>
      <c r="L43" s="63" t="s">
        <v>168</v>
      </c>
      <c r="M43" s="64" t="s">
        <v>142</v>
      </c>
      <c r="N43" s="64" t="s">
        <v>159</v>
      </c>
      <c r="O43" s="65" t="s">
        <v>292</v>
      </c>
      <c r="P43" s="66" t="s">
        <v>293</v>
      </c>
    </row>
    <row r="44" spans="1:16" ht="12.75" customHeight="1" thickBot="1">
      <c r="A44" s="14" t="str">
        <f t="shared" si="6"/>
        <v>OEJV 0160 </v>
      </c>
      <c r="B44" s="3" t="str">
        <f t="shared" si="7"/>
        <v>I</v>
      </c>
      <c r="C44" s="14">
        <f t="shared" si="8"/>
        <v>56006.553950000001</v>
      </c>
      <c r="D44" s="18" t="str">
        <f t="shared" si="9"/>
        <v>vis</v>
      </c>
      <c r="E44" s="62">
        <f>VLOOKUP(C44,Active!C$21:E$968,3,FALSE)</f>
        <v>12523.743163768366</v>
      </c>
      <c r="F44" s="3" t="s">
        <v>82</v>
      </c>
      <c r="G44" s="18" t="str">
        <f t="shared" si="10"/>
        <v>56006.55395</v>
      </c>
      <c r="H44" s="14">
        <f t="shared" si="11"/>
        <v>11117</v>
      </c>
      <c r="I44" s="63" t="s">
        <v>326</v>
      </c>
      <c r="J44" s="64" t="s">
        <v>327</v>
      </c>
      <c r="K44" s="63" t="s">
        <v>328</v>
      </c>
      <c r="L44" s="63" t="s">
        <v>329</v>
      </c>
      <c r="M44" s="64" t="s">
        <v>142</v>
      </c>
      <c r="N44" s="64" t="s">
        <v>159</v>
      </c>
      <c r="O44" s="65" t="s">
        <v>292</v>
      </c>
      <c r="P44" s="66" t="s">
        <v>293</v>
      </c>
    </row>
    <row r="45" spans="1:16" ht="12.75" customHeight="1" thickBot="1">
      <c r="A45" s="14" t="str">
        <f t="shared" si="6"/>
        <v>BAVM 228 </v>
      </c>
      <c r="B45" s="3" t="str">
        <f t="shared" si="7"/>
        <v>I</v>
      </c>
      <c r="C45" s="14">
        <f t="shared" si="8"/>
        <v>56055.444100000001</v>
      </c>
      <c r="D45" s="18" t="str">
        <f t="shared" si="9"/>
        <v>vis</v>
      </c>
      <c r="E45" s="62">
        <f>VLOOKUP(C45,Active!C$21:E$968,3,FALSE)</f>
        <v>12678.745779370031</v>
      </c>
      <c r="F45" s="3" t="s">
        <v>82</v>
      </c>
      <c r="G45" s="18" t="str">
        <f t="shared" si="10"/>
        <v>56055.4441</v>
      </c>
      <c r="H45" s="14">
        <f t="shared" si="11"/>
        <v>11272</v>
      </c>
      <c r="I45" s="63" t="s">
        <v>330</v>
      </c>
      <c r="J45" s="64" t="s">
        <v>331</v>
      </c>
      <c r="K45" s="63" t="s">
        <v>332</v>
      </c>
      <c r="L45" s="63" t="s">
        <v>333</v>
      </c>
      <c r="M45" s="64" t="s">
        <v>142</v>
      </c>
      <c r="N45" s="64" t="s">
        <v>82</v>
      </c>
      <c r="O45" s="65" t="s">
        <v>130</v>
      </c>
      <c r="P45" s="66" t="s">
        <v>334</v>
      </c>
    </row>
    <row r="46" spans="1:16" ht="12.75" customHeight="1" thickBot="1">
      <c r="A46" s="14" t="str">
        <f t="shared" si="6"/>
        <v>OEJV 0160 </v>
      </c>
      <c r="B46" s="3" t="str">
        <f t="shared" si="7"/>
        <v>II</v>
      </c>
      <c r="C46" s="14">
        <f t="shared" si="8"/>
        <v>56065.379070000003</v>
      </c>
      <c r="D46" s="18" t="str">
        <f t="shared" si="9"/>
        <v>vis</v>
      </c>
      <c r="E46" s="62">
        <f>VLOOKUP(C46,Active!C$21:E$968,3,FALSE)</f>
        <v>12710.243869188213</v>
      </c>
      <c r="F46" s="3" t="s">
        <v>82</v>
      </c>
      <c r="G46" s="18" t="str">
        <f t="shared" si="10"/>
        <v>56065.37907</v>
      </c>
      <c r="H46" s="14">
        <f t="shared" si="11"/>
        <v>11303.5</v>
      </c>
      <c r="I46" s="63" t="s">
        <v>335</v>
      </c>
      <c r="J46" s="64" t="s">
        <v>336</v>
      </c>
      <c r="K46" s="63" t="s">
        <v>337</v>
      </c>
      <c r="L46" s="63" t="s">
        <v>338</v>
      </c>
      <c r="M46" s="64" t="s">
        <v>142</v>
      </c>
      <c r="N46" s="64" t="s">
        <v>159</v>
      </c>
      <c r="O46" s="65" t="s">
        <v>292</v>
      </c>
      <c r="P46" s="66" t="s">
        <v>293</v>
      </c>
    </row>
    <row r="47" spans="1:16" ht="12.75" customHeight="1" thickBot="1">
      <c r="A47" s="14" t="str">
        <f t="shared" si="6"/>
        <v>BAVM 231 </v>
      </c>
      <c r="B47" s="3" t="str">
        <f t="shared" si="7"/>
        <v>I</v>
      </c>
      <c r="C47" s="14">
        <f t="shared" si="8"/>
        <v>56071.527999999998</v>
      </c>
      <c r="D47" s="18" t="str">
        <f t="shared" si="9"/>
        <v>vis</v>
      </c>
      <c r="E47" s="62">
        <f>VLOOKUP(C47,Active!C$21:E$968,3,FALSE)</f>
        <v>12729.738598354535</v>
      </c>
      <c r="F47" s="3" t="s">
        <v>82</v>
      </c>
      <c r="G47" s="18" t="str">
        <f t="shared" si="10"/>
        <v>56071.5280</v>
      </c>
      <c r="H47" s="14">
        <f t="shared" si="11"/>
        <v>11323</v>
      </c>
      <c r="I47" s="63" t="s">
        <v>339</v>
      </c>
      <c r="J47" s="64" t="s">
        <v>340</v>
      </c>
      <c r="K47" s="63" t="s">
        <v>341</v>
      </c>
      <c r="L47" s="63" t="s">
        <v>241</v>
      </c>
      <c r="M47" s="64" t="s">
        <v>142</v>
      </c>
      <c r="N47" s="64" t="s">
        <v>137</v>
      </c>
      <c r="O47" s="65" t="s">
        <v>205</v>
      </c>
      <c r="P47" s="66" t="s">
        <v>342</v>
      </c>
    </row>
    <row r="48" spans="1:16" ht="12.75" customHeight="1" thickBot="1">
      <c r="A48" s="14" t="str">
        <f t="shared" si="6"/>
        <v>BAVM 231 </v>
      </c>
      <c r="B48" s="3" t="str">
        <f t="shared" si="7"/>
        <v>I</v>
      </c>
      <c r="C48" s="14">
        <f t="shared" si="8"/>
        <v>56132.402800000003</v>
      </c>
      <c r="D48" s="18" t="str">
        <f t="shared" si="9"/>
        <v>vis</v>
      </c>
      <c r="E48" s="62">
        <f>VLOOKUP(C48,Active!C$21:E$968,3,FALSE)</f>
        <v>12922.737663078804</v>
      </c>
      <c r="F48" s="3" t="s">
        <v>82</v>
      </c>
      <c r="G48" s="18" t="str">
        <f t="shared" si="10"/>
        <v>56132.4028</v>
      </c>
      <c r="H48" s="14">
        <f t="shared" si="11"/>
        <v>11516</v>
      </c>
      <c r="I48" s="63" t="s">
        <v>343</v>
      </c>
      <c r="J48" s="64" t="s">
        <v>344</v>
      </c>
      <c r="K48" s="63" t="s">
        <v>345</v>
      </c>
      <c r="L48" s="63" t="s">
        <v>286</v>
      </c>
      <c r="M48" s="64" t="s">
        <v>142</v>
      </c>
      <c r="N48" s="64" t="s">
        <v>137</v>
      </c>
      <c r="O48" s="65" t="s">
        <v>130</v>
      </c>
      <c r="P48" s="66" t="s">
        <v>342</v>
      </c>
    </row>
    <row r="49" spans="1:16" ht="12.75" customHeight="1" thickBot="1">
      <c r="A49" s="14" t="str">
        <f t="shared" si="6"/>
        <v>BAVM 231 </v>
      </c>
      <c r="B49" s="3" t="str">
        <f t="shared" si="7"/>
        <v>II</v>
      </c>
      <c r="C49" s="14">
        <f t="shared" si="8"/>
        <v>56132.563099999999</v>
      </c>
      <c r="D49" s="18" t="str">
        <f t="shared" si="9"/>
        <v>vis</v>
      </c>
      <c r="E49" s="62">
        <f>VLOOKUP(C49,Active!C$21:E$968,3,FALSE)</f>
        <v>12923.245882408881</v>
      </c>
      <c r="F49" s="3" t="s">
        <v>82</v>
      </c>
      <c r="G49" s="18" t="str">
        <f t="shared" si="10"/>
        <v>56132.5631</v>
      </c>
      <c r="H49" s="14">
        <f t="shared" si="11"/>
        <v>11516.5</v>
      </c>
      <c r="I49" s="63" t="s">
        <v>346</v>
      </c>
      <c r="J49" s="64" t="s">
        <v>347</v>
      </c>
      <c r="K49" s="63" t="s">
        <v>348</v>
      </c>
      <c r="L49" s="63" t="s">
        <v>349</v>
      </c>
      <c r="M49" s="64" t="s">
        <v>142</v>
      </c>
      <c r="N49" s="64" t="s">
        <v>137</v>
      </c>
      <c r="O49" s="65" t="s">
        <v>130</v>
      </c>
      <c r="P49" s="66" t="s">
        <v>342</v>
      </c>
    </row>
    <row r="50" spans="1:16" ht="12.75" customHeight="1" thickBot="1">
      <c r="A50" s="14" t="str">
        <f t="shared" si="6"/>
        <v>BAVM 232 </v>
      </c>
      <c r="B50" s="3" t="str">
        <f t="shared" si="7"/>
        <v>II</v>
      </c>
      <c r="C50" s="14">
        <f t="shared" si="8"/>
        <v>56462.482499999998</v>
      </c>
      <c r="D50" s="18" t="str">
        <f t="shared" si="9"/>
        <v>vis</v>
      </c>
      <c r="E50" s="62">
        <f>VLOOKUP(C50,Active!C$21:E$968,3,FALSE)</f>
        <v>13969.2310131097</v>
      </c>
      <c r="F50" s="3" t="s">
        <v>82</v>
      </c>
      <c r="G50" s="18" t="str">
        <f t="shared" si="10"/>
        <v>56462.4825</v>
      </c>
      <c r="H50" s="14">
        <f t="shared" si="11"/>
        <v>12562.5</v>
      </c>
      <c r="I50" s="63" t="s">
        <v>358</v>
      </c>
      <c r="J50" s="64" t="s">
        <v>359</v>
      </c>
      <c r="K50" s="63" t="s">
        <v>360</v>
      </c>
      <c r="L50" s="63" t="s">
        <v>361</v>
      </c>
      <c r="M50" s="64" t="s">
        <v>142</v>
      </c>
      <c r="N50" s="64" t="s">
        <v>129</v>
      </c>
      <c r="O50" s="65" t="s">
        <v>274</v>
      </c>
      <c r="P50" s="66" t="s">
        <v>362</v>
      </c>
    </row>
    <row r="51" spans="1:16" ht="12.75" customHeight="1" thickBot="1">
      <c r="A51" s="14" t="str">
        <f t="shared" si="6"/>
        <v>BAVM 234 </v>
      </c>
      <c r="B51" s="3" t="str">
        <f t="shared" si="7"/>
        <v>I</v>
      </c>
      <c r="C51" s="14">
        <f t="shared" si="8"/>
        <v>56494.491999999998</v>
      </c>
      <c r="D51" s="18" t="str">
        <f t="shared" si="9"/>
        <v>vis</v>
      </c>
      <c r="E51" s="62">
        <f>VLOOKUP(C51,Active!C$21:E$968,3,FALSE)</f>
        <v>14070.714772601164</v>
      </c>
      <c r="F51" s="3" t="s">
        <v>82</v>
      </c>
      <c r="G51" s="18" t="str">
        <f t="shared" si="10"/>
        <v>56494.492</v>
      </c>
      <c r="H51" s="14">
        <f t="shared" si="11"/>
        <v>12664</v>
      </c>
      <c r="I51" s="63" t="s">
        <v>363</v>
      </c>
      <c r="J51" s="64" t="s">
        <v>364</v>
      </c>
      <c r="K51" s="63" t="s">
        <v>365</v>
      </c>
      <c r="L51" s="63" t="s">
        <v>366</v>
      </c>
      <c r="M51" s="64" t="s">
        <v>142</v>
      </c>
      <c r="N51" s="64" t="s">
        <v>82</v>
      </c>
      <c r="O51" s="65" t="s">
        <v>205</v>
      </c>
      <c r="P51" s="66" t="s">
        <v>367</v>
      </c>
    </row>
    <row r="52" spans="1:16" ht="12.75" customHeight="1" thickBot="1">
      <c r="A52" s="14" t="str">
        <f t="shared" si="6"/>
        <v>BAVM 234 </v>
      </c>
      <c r="B52" s="3" t="str">
        <f t="shared" si="7"/>
        <v>II</v>
      </c>
      <c r="C52" s="14">
        <f t="shared" si="8"/>
        <v>56540.385399999999</v>
      </c>
      <c r="D52" s="18" t="str">
        <f t="shared" si="9"/>
        <v>vis</v>
      </c>
      <c r="E52" s="62">
        <f>VLOOKUP(C52,Active!C$21:E$968,3,FALSE)</f>
        <v>14216.216413296757</v>
      </c>
      <c r="F52" s="3" t="s">
        <v>82</v>
      </c>
      <c r="G52" s="18" t="str">
        <f t="shared" si="10"/>
        <v>56540.3854</v>
      </c>
      <c r="H52" s="14">
        <f t="shared" si="11"/>
        <v>12809.5</v>
      </c>
      <c r="I52" s="63" t="s">
        <v>368</v>
      </c>
      <c r="J52" s="64" t="s">
        <v>369</v>
      </c>
      <c r="K52" s="63" t="s">
        <v>370</v>
      </c>
      <c r="L52" s="63" t="s">
        <v>371</v>
      </c>
      <c r="M52" s="64" t="s">
        <v>142</v>
      </c>
      <c r="N52" s="64" t="s">
        <v>137</v>
      </c>
      <c r="O52" s="65" t="s">
        <v>130</v>
      </c>
      <c r="P52" s="66" t="s">
        <v>367</v>
      </c>
    </row>
    <row r="53" spans="1:16" ht="12.75" customHeight="1" thickBot="1">
      <c r="A53" s="14" t="str">
        <f t="shared" si="6"/>
        <v>BAVM 238 </v>
      </c>
      <c r="B53" s="3" t="str">
        <f t="shared" si="7"/>
        <v>I</v>
      </c>
      <c r="C53" s="14">
        <f t="shared" si="8"/>
        <v>56764.4836</v>
      </c>
      <c r="D53" s="18" t="str">
        <f t="shared" si="9"/>
        <v>CCD</v>
      </c>
      <c r="E53" s="62">
        <f>VLOOKUP(C53,Active!C$21:E$968,3,FALSE)</f>
        <v>14926.703232249567</v>
      </c>
      <c r="F53" s="3" t="str">
        <f>LEFT(M53,1)</f>
        <v>C</v>
      </c>
      <c r="G53" s="18" t="str">
        <f t="shared" si="10"/>
        <v>56764.4836</v>
      </c>
      <c r="H53" s="14">
        <f t="shared" si="11"/>
        <v>13520</v>
      </c>
      <c r="I53" s="63" t="s">
        <v>372</v>
      </c>
      <c r="J53" s="64" t="s">
        <v>373</v>
      </c>
      <c r="K53" s="63" t="s">
        <v>374</v>
      </c>
      <c r="L53" s="63" t="s">
        <v>227</v>
      </c>
      <c r="M53" s="64" t="s">
        <v>142</v>
      </c>
      <c r="N53" s="64" t="s">
        <v>137</v>
      </c>
      <c r="O53" s="65" t="s">
        <v>130</v>
      </c>
      <c r="P53" s="66" t="s">
        <v>375</v>
      </c>
    </row>
    <row r="54" spans="1:16" ht="12.75" customHeight="1" thickBot="1">
      <c r="A54" s="14" t="str">
        <f t="shared" si="6"/>
        <v>BAVM 238 </v>
      </c>
      <c r="B54" s="3" t="str">
        <f t="shared" si="7"/>
        <v>I</v>
      </c>
      <c r="C54" s="14">
        <f t="shared" si="8"/>
        <v>56835.4516</v>
      </c>
      <c r="D54" s="18" t="str">
        <f t="shared" si="9"/>
        <v>CCD</v>
      </c>
      <c r="E54" s="62">
        <f>VLOOKUP(C54,Active!C$21:E$968,3,FALSE)</f>
        <v>15151.702043339721</v>
      </c>
      <c r="F54" s="3" t="str">
        <f>LEFT(M54,1)</f>
        <v>C</v>
      </c>
      <c r="G54" s="18" t="str">
        <f t="shared" si="10"/>
        <v>56835.4516</v>
      </c>
      <c r="H54" s="14">
        <f t="shared" si="11"/>
        <v>13745</v>
      </c>
      <c r="I54" s="63" t="s">
        <v>376</v>
      </c>
      <c r="J54" s="64" t="s">
        <v>377</v>
      </c>
      <c r="K54" s="63" t="s">
        <v>378</v>
      </c>
      <c r="L54" s="63" t="s">
        <v>223</v>
      </c>
      <c r="M54" s="64" t="s">
        <v>142</v>
      </c>
      <c r="N54" s="64" t="s">
        <v>129</v>
      </c>
      <c r="O54" s="65" t="s">
        <v>274</v>
      </c>
      <c r="P54" s="66" t="s">
        <v>375</v>
      </c>
    </row>
    <row r="55" spans="1:16" ht="12.75" customHeight="1" thickBot="1">
      <c r="A55" s="14" t="str">
        <f t="shared" si="6"/>
        <v>BAVM 238 </v>
      </c>
      <c r="B55" s="3" t="str">
        <f t="shared" si="7"/>
        <v>II</v>
      </c>
      <c r="C55" s="14">
        <f t="shared" si="8"/>
        <v>56886.390700000004</v>
      </c>
      <c r="D55" s="18" t="str">
        <f t="shared" si="9"/>
        <v>CCD</v>
      </c>
      <c r="E55" s="62">
        <f>VLOOKUP(C55,Active!C$21:E$968,3,FALSE)</f>
        <v>15313.200703834635</v>
      </c>
      <c r="F55" s="3" t="str">
        <f>LEFT(M55,1)</f>
        <v>C</v>
      </c>
      <c r="G55" s="18" t="str">
        <f t="shared" si="10"/>
        <v>56886.3907</v>
      </c>
      <c r="H55" s="14">
        <f t="shared" si="11"/>
        <v>13906.5</v>
      </c>
      <c r="I55" s="63" t="s">
        <v>379</v>
      </c>
      <c r="J55" s="64" t="s">
        <v>380</v>
      </c>
      <c r="K55" s="63" t="s">
        <v>381</v>
      </c>
      <c r="L55" s="63" t="s">
        <v>382</v>
      </c>
      <c r="M55" s="64" t="s">
        <v>142</v>
      </c>
      <c r="N55" s="64" t="s">
        <v>137</v>
      </c>
      <c r="O55" s="65" t="s">
        <v>130</v>
      </c>
      <c r="P55" s="66" t="s">
        <v>375</v>
      </c>
    </row>
    <row r="56" spans="1:16" ht="12.75" customHeight="1" thickBot="1">
      <c r="A56" s="14" t="str">
        <f t="shared" si="6"/>
        <v> BBS 126 </v>
      </c>
      <c r="B56" s="3" t="str">
        <f t="shared" si="7"/>
        <v>I</v>
      </c>
      <c r="C56" s="14">
        <f t="shared" si="8"/>
        <v>52056.374400000001</v>
      </c>
      <c r="D56" s="18" t="str">
        <f t="shared" si="9"/>
        <v>vis</v>
      </c>
      <c r="E56" s="62">
        <f>VLOOKUP(C56,Active!C$21:E$968,3,FALSE)</f>
        <v>-9.8283214232771001E-3</v>
      </c>
      <c r="F56" s="3" t="s">
        <v>82</v>
      </c>
      <c r="G56" s="18" t="str">
        <f t="shared" si="10"/>
        <v>52056.3744</v>
      </c>
      <c r="H56" s="14">
        <f t="shared" si="11"/>
        <v>-1407</v>
      </c>
      <c r="I56" s="63" t="s">
        <v>84</v>
      </c>
      <c r="J56" s="64" t="s">
        <v>85</v>
      </c>
      <c r="K56" s="63">
        <v>-1407</v>
      </c>
      <c r="L56" s="63" t="s">
        <v>86</v>
      </c>
      <c r="M56" s="64" t="s">
        <v>87</v>
      </c>
      <c r="N56" s="64" t="s">
        <v>88</v>
      </c>
      <c r="O56" s="65" t="s">
        <v>89</v>
      </c>
      <c r="P56" s="65" t="s">
        <v>90</v>
      </c>
    </row>
    <row r="57" spans="1:16" ht="12.75" customHeight="1" thickBot="1">
      <c r="A57" s="14" t="str">
        <f t="shared" si="6"/>
        <v> BBS 126 </v>
      </c>
      <c r="B57" s="3" t="str">
        <f t="shared" si="7"/>
        <v>II</v>
      </c>
      <c r="C57" s="14">
        <f t="shared" si="8"/>
        <v>52056.535499999998</v>
      </c>
      <c r="D57" s="18" t="str">
        <f t="shared" si="9"/>
        <v>vis</v>
      </c>
      <c r="E57" s="62">
        <f>VLOOKUP(C57,Active!C$21:E$968,3,FALSE)</f>
        <v>0.50092734966887764</v>
      </c>
      <c r="F57" s="3" t="s">
        <v>82</v>
      </c>
      <c r="G57" s="18" t="str">
        <f t="shared" si="10"/>
        <v>52056.5355</v>
      </c>
      <c r="H57" s="14">
        <f t="shared" si="11"/>
        <v>-1406.5</v>
      </c>
      <c r="I57" s="63" t="s">
        <v>91</v>
      </c>
      <c r="J57" s="64" t="s">
        <v>92</v>
      </c>
      <c r="K57" s="63">
        <v>-1406.5</v>
      </c>
      <c r="L57" s="63" t="s">
        <v>93</v>
      </c>
      <c r="M57" s="64" t="s">
        <v>87</v>
      </c>
      <c r="N57" s="64" t="s">
        <v>88</v>
      </c>
      <c r="O57" s="65" t="s">
        <v>89</v>
      </c>
      <c r="P57" s="65" t="s">
        <v>90</v>
      </c>
    </row>
    <row r="58" spans="1:16" ht="12.75" customHeight="1" thickBot="1">
      <c r="A58" s="14" t="str">
        <f t="shared" si="6"/>
        <v> BBS 126 </v>
      </c>
      <c r="B58" s="3" t="str">
        <f t="shared" si="7"/>
        <v>II</v>
      </c>
      <c r="C58" s="14">
        <f t="shared" si="8"/>
        <v>52058.429400000001</v>
      </c>
      <c r="D58" s="18" t="str">
        <f t="shared" si="9"/>
        <v>vis</v>
      </c>
      <c r="E58" s="62">
        <f>VLOOKUP(C58,Active!C$21:E$968,3,FALSE)</f>
        <v>6.5053976507095985</v>
      </c>
      <c r="F58" s="3" t="s">
        <v>82</v>
      </c>
      <c r="G58" s="18" t="str">
        <f t="shared" si="10"/>
        <v>52058.4294</v>
      </c>
      <c r="H58" s="14">
        <f t="shared" si="11"/>
        <v>-1400.5</v>
      </c>
      <c r="I58" s="63" t="s">
        <v>94</v>
      </c>
      <c r="J58" s="64" t="s">
        <v>95</v>
      </c>
      <c r="K58" s="63">
        <v>-1400.5</v>
      </c>
      <c r="L58" s="63" t="s">
        <v>96</v>
      </c>
      <c r="M58" s="64" t="s">
        <v>87</v>
      </c>
      <c r="N58" s="64" t="s">
        <v>88</v>
      </c>
      <c r="O58" s="65" t="s">
        <v>89</v>
      </c>
      <c r="P58" s="65" t="s">
        <v>90</v>
      </c>
    </row>
    <row r="59" spans="1:16" ht="12.75" customHeight="1" thickBot="1">
      <c r="A59" s="14" t="str">
        <f t="shared" si="6"/>
        <v> BBS 126 </v>
      </c>
      <c r="B59" s="3" t="str">
        <f t="shared" si="7"/>
        <v>I</v>
      </c>
      <c r="C59" s="14">
        <f t="shared" si="8"/>
        <v>52058.584600000002</v>
      </c>
      <c r="D59" s="18" t="str">
        <f t="shared" si="9"/>
        <v>vis</v>
      </c>
      <c r="E59" s="62">
        <f>VLOOKUP(C59,Active!C$21:E$968,3,FALSE)</f>
        <v>6.9974478068564512</v>
      </c>
      <c r="F59" s="3" t="s">
        <v>82</v>
      </c>
      <c r="G59" s="18" t="str">
        <f t="shared" si="10"/>
        <v>52058.5846</v>
      </c>
      <c r="H59" s="14">
        <f t="shared" si="11"/>
        <v>-1400</v>
      </c>
      <c r="I59" s="63" t="s">
        <v>97</v>
      </c>
      <c r="J59" s="64" t="s">
        <v>98</v>
      </c>
      <c r="K59" s="63">
        <v>-1400</v>
      </c>
      <c r="L59" s="63" t="s">
        <v>99</v>
      </c>
      <c r="M59" s="64" t="s">
        <v>87</v>
      </c>
      <c r="N59" s="64" t="s">
        <v>88</v>
      </c>
      <c r="O59" s="65" t="s">
        <v>89</v>
      </c>
      <c r="P59" s="65" t="s">
        <v>90</v>
      </c>
    </row>
    <row r="60" spans="1:16" ht="12.75" customHeight="1" thickBot="1">
      <c r="A60" s="14" t="str">
        <f t="shared" si="6"/>
        <v> BBS 126 </v>
      </c>
      <c r="B60" s="3" t="str">
        <f t="shared" si="7"/>
        <v>I</v>
      </c>
      <c r="C60" s="14">
        <f t="shared" si="8"/>
        <v>52065.523099999999</v>
      </c>
      <c r="D60" s="18" t="str">
        <f t="shared" si="9"/>
        <v>vis</v>
      </c>
      <c r="E60" s="62">
        <f>VLOOKUP(C60,Active!C$21:E$968,3,FALSE)</f>
        <v>28.995450438299361</v>
      </c>
      <c r="F60" s="3" t="s">
        <v>82</v>
      </c>
      <c r="G60" s="18" t="str">
        <f t="shared" si="10"/>
        <v>52065.5231</v>
      </c>
      <c r="H60" s="14">
        <f t="shared" si="11"/>
        <v>-1378</v>
      </c>
      <c r="I60" s="63" t="s">
        <v>100</v>
      </c>
      <c r="J60" s="64" t="s">
        <v>101</v>
      </c>
      <c r="K60" s="63">
        <v>-1378</v>
      </c>
      <c r="L60" s="63" t="s">
        <v>102</v>
      </c>
      <c r="M60" s="64" t="s">
        <v>87</v>
      </c>
      <c r="N60" s="64" t="s">
        <v>88</v>
      </c>
      <c r="O60" s="65" t="s">
        <v>89</v>
      </c>
      <c r="P60" s="65" t="s">
        <v>90</v>
      </c>
    </row>
    <row r="61" spans="1:16" ht="12.75" customHeight="1" thickBot="1">
      <c r="A61" s="14" t="str">
        <f t="shared" si="6"/>
        <v> BBS 126 </v>
      </c>
      <c r="B61" s="3" t="str">
        <f t="shared" si="7"/>
        <v>I</v>
      </c>
      <c r="C61" s="14">
        <f t="shared" si="8"/>
        <v>52073.409399999997</v>
      </c>
      <c r="D61" s="18" t="str">
        <f t="shared" si="9"/>
        <v>vis</v>
      </c>
      <c r="E61" s="62">
        <f>VLOOKUP(C61,Active!C$21:E$968,3,FALSE)</f>
        <v>53.998383082587999</v>
      </c>
      <c r="F61" s="3" t="s">
        <v>82</v>
      </c>
      <c r="G61" s="18" t="str">
        <f t="shared" si="10"/>
        <v>52073.4094</v>
      </c>
      <c r="H61" s="14">
        <f t="shared" si="11"/>
        <v>-1353</v>
      </c>
      <c r="I61" s="63" t="s">
        <v>103</v>
      </c>
      <c r="J61" s="64" t="s">
        <v>104</v>
      </c>
      <c r="K61" s="63">
        <v>-1353</v>
      </c>
      <c r="L61" s="63" t="s">
        <v>105</v>
      </c>
      <c r="M61" s="64" t="s">
        <v>87</v>
      </c>
      <c r="N61" s="64" t="s">
        <v>88</v>
      </c>
      <c r="O61" s="65" t="s">
        <v>89</v>
      </c>
      <c r="P61" s="65" t="s">
        <v>90</v>
      </c>
    </row>
    <row r="62" spans="1:16" ht="12.75" customHeight="1" thickBot="1">
      <c r="A62" s="14" t="str">
        <f t="shared" si="6"/>
        <v> BBS 126 </v>
      </c>
      <c r="B62" s="3" t="str">
        <f t="shared" si="7"/>
        <v>II</v>
      </c>
      <c r="C62" s="14">
        <f t="shared" si="8"/>
        <v>52073.569000000003</v>
      </c>
      <c r="D62" s="18" t="str">
        <f t="shared" si="9"/>
        <v>vis</v>
      </c>
      <c r="E62" s="62">
        <f>VLOOKUP(C62,Active!C$21:E$968,3,FALSE)</f>
        <v>54.504383114312304</v>
      </c>
      <c r="F62" s="3" t="s">
        <v>82</v>
      </c>
      <c r="G62" s="18" t="str">
        <f t="shared" si="10"/>
        <v>52073.5690</v>
      </c>
      <c r="H62" s="14">
        <f t="shared" si="11"/>
        <v>-1352.5</v>
      </c>
      <c r="I62" s="63" t="s">
        <v>106</v>
      </c>
      <c r="J62" s="64" t="s">
        <v>107</v>
      </c>
      <c r="K62" s="63">
        <v>-1352.5</v>
      </c>
      <c r="L62" s="63" t="s">
        <v>96</v>
      </c>
      <c r="M62" s="64" t="s">
        <v>87</v>
      </c>
      <c r="N62" s="64" t="s">
        <v>88</v>
      </c>
      <c r="O62" s="65" t="s">
        <v>89</v>
      </c>
      <c r="P62" s="65" t="s">
        <v>90</v>
      </c>
    </row>
    <row r="63" spans="1:16" ht="12.75" customHeight="1" thickBot="1">
      <c r="A63" s="14" t="str">
        <f t="shared" si="6"/>
        <v> BBS 126 </v>
      </c>
      <c r="B63" s="3" t="str">
        <f t="shared" si="7"/>
        <v>II</v>
      </c>
      <c r="C63" s="14">
        <f t="shared" si="8"/>
        <v>52075.4594</v>
      </c>
      <c r="D63" s="18" t="str">
        <f t="shared" si="9"/>
        <v>vis</v>
      </c>
      <c r="E63" s="62">
        <f>VLOOKUP(C63,Active!C$21:E$968,3,FALSE)</f>
        <v>60.497756923410122</v>
      </c>
      <c r="F63" s="3" t="s">
        <v>82</v>
      </c>
      <c r="G63" s="18" t="str">
        <f t="shared" si="10"/>
        <v>52075.4594</v>
      </c>
      <c r="H63" s="14">
        <f t="shared" si="11"/>
        <v>-1346.5</v>
      </c>
      <c r="I63" s="63" t="s">
        <v>108</v>
      </c>
      <c r="J63" s="64" t="s">
        <v>109</v>
      </c>
      <c r="K63" s="63">
        <v>-1346.5</v>
      </c>
      <c r="L63" s="63" t="s">
        <v>110</v>
      </c>
      <c r="M63" s="64" t="s">
        <v>87</v>
      </c>
      <c r="N63" s="64" t="s">
        <v>88</v>
      </c>
      <c r="O63" s="65" t="s">
        <v>89</v>
      </c>
      <c r="P63" s="65" t="s">
        <v>90</v>
      </c>
    </row>
    <row r="64" spans="1:16" ht="12.75" customHeight="1" thickBot="1">
      <c r="A64" s="14" t="str">
        <f t="shared" si="6"/>
        <v> BBS 126 </v>
      </c>
      <c r="B64" s="3" t="str">
        <f t="shared" si="7"/>
        <v>II</v>
      </c>
      <c r="C64" s="14">
        <f t="shared" si="8"/>
        <v>52082.399899999997</v>
      </c>
      <c r="D64" s="18" t="str">
        <f t="shared" si="9"/>
        <v>vis</v>
      </c>
      <c r="E64" s="62">
        <f>VLOOKUP(C64,Active!C$21:E$968,3,FALSE)</f>
        <v>82.502100407381946</v>
      </c>
      <c r="F64" s="3" t="s">
        <v>82</v>
      </c>
      <c r="G64" s="18" t="str">
        <f t="shared" si="10"/>
        <v>52082.3999</v>
      </c>
      <c r="H64" s="14">
        <f t="shared" si="11"/>
        <v>-1324.5</v>
      </c>
      <c r="I64" s="63" t="s">
        <v>111</v>
      </c>
      <c r="J64" s="64" t="s">
        <v>112</v>
      </c>
      <c r="K64" s="63">
        <v>-1324.5</v>
      </c>
      <c r="L64" s="63" t="s">
        <v>113</v>
      </c>
      <c r="M64" s="64" t="s">
        <v>87</v>
      </c>
      <c r="N64" s="64" t="s">
        <v>88</v>
      </c>
      <c r="O64" s="65" t="s">
        <v>89</v>
      </c>
      <c r="P64" s="65" t="s">
        <v>90</v>
      </c>
    </row>
    <row r="65" spans="1:16" ht="12.75" customHeight="1" thickBot="1">
      <c r="A65" s="14" t="str">
        <f t="shared" si="6"/>
        <v> BBS 128 </v>
      </c>
      <c r="B65" s="3" t="str">
        <f t="shared" si="7"/>
        <v>I</v>
      </c>
      <c r="C65" s="14">
        <f t="shared" si="8"/>
        <v>52442.436300000001</v>
      </c>
      <c r="D65" s="18" t="str">
        <f t="shared" si="9"/>
        <v>vis</v>
      </c>
      <c r="E65" s="62">
        <f>VLOOKUP(C65,Active!C$21:E$968,3,FALSE)</f>
        <v>1223.9709588954199</v>
      </c>
      <c r="F65" s="3" t="s">
        <v>82</v>
      </c>
      <c r="G65" s="18" t="str">
        <f t="shared" si="10"/>
        <v>52442.4363</v>
      </c>
      <c r="H65" s="14">
        <f t="shared" si="11"/>
        <v>-183</v>
      </c>
      <c r="I65" s="63" t="s">
        <v>114</v>
      </c>
      <c r="J65" s="64" t="s">
        <v>115</v>
      </c>
      <c r="K65" s="63">
        <v>-183</v>
      </c>
      <c r="L65" s="63" t="s">
        <v>116</v>
      </c>
      <c r="M65" s="64" t="s">
        <v>87</v>
      </c>
      <c r="N65" s="64" t="s">
        <v>88</v>
      </c>
      <c r="O65" s="65" t="s">
        <v>89</v>
      </c>
      <c r="P65" s="65" t="s">
        <v>117</v>
      </c>
    </row>
    <row r="66" spans="1:16" ht="12.75" customHeight="1" thickBot="1">
      <c r="A66" s="14" t="str">
        <f t="shared" si="6"/>
        <v>VSB 46 </v>
      </c>
      <c r="B66" s="3" t="str">
        <f t="shared" si="7"/>
        <v>I</v>
      </c>
      <c r="C66" s="14">
        <f t="shared" si="8"/>
        <v>54325.101900000001</v>
      </c>
      <c r="D66" s="18" t="str">
        <f t="shared" si="9"/>
        <v>vis</v>
      </c>
      <c r="E66" s="62">
        <f>VLOOKUP(C66,Active!C$21:E$968,3,FALSE)</f>
        <v>7192.8234231092347</v>
      </c>
      <c r="F66" s="3" t="s">
        <v>82</v>
      </c>
      <c r="G66" s="18" t="str">
        <f t="shared" si="10"/>
        <v>54325.1019</v>
      </c>
      <c r="H66" s="14">
        <f t="shared" si="11"/>
        <v>5786</v>
      </c>
      <c r="I66" s="63" t="s">
        <v>186</v>
      </c>
      <c r="J66" s="64" t="s">
        <v>187</v>
      </c>
      <c r="K66" s="63" t="s">
        <v>188</v>
      </c>
      <c r="L66" s="63" t="s">
        <v>189</v>
      </c>
      <c r="M66" s="64" t="s">
        <v>142</v>
      </c>
      <c r="N66" s="64" t="s">
        <v>82</v>
      </c>
      <c r="O66" s="65" t="s">
        <v>190</v>
      </c>
      <c r="P66" s="66" t="s">
        <v>191</v>
      </c>
    </row>
    <row r="67" spans="1:16" ht="12.75" customHeight="1" thickBot="1">
      <c r="A67" s="14" t="str">
        <f t="shared" si="6"/>
        <v>BAVM 212 </v>
      </c>
      <c r="B67" s="3" t="str">
        <f t="shared" si="7"/>
        <v>I</v>
      </c>
      <c r="C67" s="14">
        <f t="shared" si="8"/>
        <v>55125.304300000003</v>
      </c>
      <c r="D67" s="18" t="str">
        <f t="shared" si="9"/>
        <v>vis</v>
      </c>
      <c r="E67" s="62">
        <f>VLOOKUP(C67,Active!C$21:E$968,3,FALSE)</f>
        <v>9729.806128433971</v>
      </c>
      <c r="F67" s="3" t="s">
        <v>82</v>
      </c>
      <c r="G67" s="18" t="str">
        <f t="shared" si="10"/>
        <v>55125.3043</v>
      </c>
      <c r="H67" s="14">
        <f t="shared" si="11"/>
        <v>8323</v>
      </c>
      <c r="I67" s="63" t="s">
        <v>233</v>
      </c>
      <c r="J67" s="64" t="s">
        <v>234</v>
      </c>
      <c r="K67" s="63" t="s">
        <v>235</v>
      </c>
      <c r="L67" s="63" t="s">
        <v>178</v>
      </c>
      <c r="M67" s="64" t="s">
        <v>142</v>
      </c>
      <c r="N67" s="64" t="s">
        <v>137</v>
      </c>
      <c r="O67" s="65" t="s">
        <v>236</v>
      </c>
      <c r="P67" s="66" t="s">
        <v>237</v>
      </c>
    </row>
    <row r="68" spans="1:16" ht="12.75" customHeight="1" thickBot="1">
      <c r="A68" s="14" t="str">
        <f t="shared" si="6"/>
        <v>VSB 51 </v>
      </c>
      <c r="B68" s="3" t="str">
        <f t="shared" si="7"/>
        <v>I</v>
      </c>
      <c r="C68" s="14">
        <f t="shared" si="8"/>
        <v>55318.963100000001</v>
      </c>
      <c r="D68" s="18" t="str">
        <f t="shared" si="9"/>
        <v>vis</v>
      </c>
      <c r="E68" s="62">
        <f>VLOOKUP(C68,Active!C$21:E$968,3,FALSE)</f>
        <v>10343.787074172118</v>
      </c>
      <c r="F68" s="3" t="s">
        <v>82</v>
      </c>
      <c r="G68" s="18" t="str">
        <f t="shared" si="10"/>
        <v>55318.9631</v>
      </c>
      <c r="H68" s="14">
        <f t="shared" si="11"/>
        <v>8937</v>
      </c>
      <c r="I68" s="63" t="s">
        <v>238</v>
      </c>
      <c r="J68" s="64" t="s">
        <v>239</v>
      </c>
      <c r="K68" s="63" t="s">
        <v>240</v>
      </c>
      <c r="L68" s="63" t="s">
        <v>241</v>
      </c>
      <c r="M68" s="64" t="s">
        <v>142</v>
      </c>
      <c r="N68" s="64" t="s">
        <v>242</v>
      </c>
      <c r="O68" s="65" t="s">
        <v>243</v>
      </c>
      <c r="P68" s="66" t="s">
        <v>244</v>
      </c>
    </row>
    <row r="69" spans="1:16" ht="12.75" customHeight="1" thickBot="1">
      <c r="A69" s="14" t="str">
        <f t="shared" si="6"/>
        <v>VSB 51 </v>
      </c>
      <c r="B69" s="3" t="str">
        <f t="shared" si="7"/>
        <v>II</v>
      </c>
      <c r="C69" s="14">
        <f t="shared" si="8"/>
        <v>55319.121899999998</v>
      </c>
      <c r="D69" s="18" t="str">
        <f t="shared" si="9"/>
        <v>vis</v>
      </c>
      <c r="E69" s="62">
        <f>VLOOKUP(C69,Active!C$21:E$968,3,FALSE)</f>
        <v>10344.290537862802</v>
      </c>
      <c r="F69" s="3" t="s">
        <v>82</v>
      </c>
      <c r="G69" s="18" t="str">
        <f t="shared" si="10"/>
        <v>55319.1219</v>
      </c>
      <c r="H69" s="14">
        <f t="shared" si="11"/>
        <v>8937.5</v>
      </c>
      <c r="I69" s="63" t="s">
        <v>245</v>
      </c>
      <c r="J69" s="64" t="s">
        <v>246</v>
      </c>
      <c r="K69" s="63" t="s">
        <v>247</v>
      </c>
      <c r="L69" s="63" t="s">
        <v>248</v>
      </c>
      <c r="M69" s="64" t="s">
        <v>142</v>
      </c>
      <c r="N69" s="64" t="s">
        <v>242</v>
      </c>
      <c r="O69" s="65" t="s">
        <v>243</v>
      </c>
      <c r="P69" s="66" t="s">
        <v>244</v>
      </c>
    </row>
    <row r="70" spans="1:16" ht="12.75" customHeight="1" thickBot="1">
      <c r="A70" s="14" t="str">
        <f t="shared" si="6"/>
        <v>VSB 51 </v>
      </c>
      <c r="B70" s="3" t="str">
        <f t="shared" si="7"/>
        <v>I</v>
      </c>
      <c r="C70" s="14">
        <f t="shared" si="8"/>
        <v>55319.278599999998</v>
      </c>
      <c r="D70" s="18" t="str">
        <f t="shared" si="9"/>
        <v>vis</v>
      </c>
      <c r="E70" s="62">
        <f>VLOOKUP(C70,Active!C$21:E$968,3,FALSE)</f>
        <v>10344.787343658341</v>
      </c>
      <c r="F70" s="3" t="s">
        <v>82</v>
      </c>
      <c r="G70" s="18" t="str">
        <f t="shared" si="10"/>
        <v>55319.2786</v>
      </c>
      <c r="H70" s="14">
        <f t="shared" si="11"/>
        <v>8938</v>
      </c>
      <c r="I70" s="63" t="s">
        <v>249</v>
      </c>
      <c r="J70" s="64" t="s">
        <v>250</v>
      </c>
      <c r="K70" s="63" t="s">
        <v>251</v>
      </c>
      <c r="L70" s="63" t="s">
        <v>252</v>
      </c>
      <c r="M70" s="64" t="s">
        <v>142</v>
      </c>
      <c r="N70" s="64" t="s">
        <v>242</v>
      </c>
      <c r="O70" s="65" t="s">
        <v>243</v>
      </c>
      <c r="P70" s="66" t="s">
        <v>244</v>
      </c>
    </row>
    <row r="71" spans="1:16" ht="12.75" customHeight="1" thickBot="1">
      <c r="A71" s="14" t="str">
        <f t="shared" si="6"/>
        <v>VSB 51 </v>
      </c>
      <c r="B71" s="3" t="str">
        <f t="shared" si="7"/>
        <v>I</v>
      </c>
      <c r="C71" s="14">
        <f t="shared" si="8"/>
        <v>55329.056400000001</v>
      </c>
      <c r="D71" s="18" t="str">
        <f t="shared" si="9"/>
        <v>vis</v>
      </c>
      <c r="E71" s="62">
        <f>VLOOKUP(C71,Active!C$21:E$968,3,FALSE)</f>
        <v>10375.787137580644</v>
      </c>
      <c r="F71" s="3" t="s">
        <v>82</v>
      </c>
      <c r="G71" s="18" t="str">
        <f t="shared" si="10"/>
        <v>55329.0564</v>
      </c>
      <c r="H71" s="14">
        <f t="shared" si="11"/>
        <v>8969</v>
      </c>
      <c r="I71" s="63" t="s">
        <v>259</v>
      </c>
      <c r="J71" s="64" t="s">
        <v>260</v>
      </c>
      <c r="K71" s="63" t="s">
        <v>261</v>
      </c>
      <c r="L71" s="63" t="s">
        <v>262</v>
      </c>
      <c r="M71" s="64" t="s">
        <v>142</v>
      </c>
      <c r="N71" s="64" t="s">
        <v>242</v>
      </c>
      <c r="O71" s="65" t="s">
        <v>243</v>
      </c>
      <c r="P71" s="66" t="s">
        <v>244</v>
      </c>
    </row>
    <row r="72" spans="1:16" ht="12.75" customHeight="1" thickBot="1">
      <c r="A72" s="14" t="str">
        <f t="shared" si="6"/>
        <v>VSB 51 </v>
      </c>
      <c r="B72" s="3" t="str">
        <f t="shared" si="7"/>
        <v>II</v>
      </c>
      <c r="C72" s="14">
        <f t="shared" si="8"/>
        <v>55329.214599999999</v>
      </c>
      <c r="D72" s="18" t="str">
        <f t="shared" si="9"/>
        <v>vis</v>
      </c>
      <c r="E72" s="62">
        <f>VLOOKUP(C72,Active!C$21:E$968,3,FALSE)</f>
        <v>10376.288699015573</v>
      </c>
      <c r="F72" s="3" t="s">
        <v>82</v>
      </c>
      <c r="G72" s="18" t="str">
        <f t="shared" si="10"/>
        <v>55329.2146</v>
      </c>
      <c r="H72" s="14">
        <f t="shared" si="11"/>
        <v>8969.5</v>
      </c>
      <c r="I72" s="63" t="s">
        <v>263</v>
      </c>
      <c r="J72" s="64" t="s">
        <v>264</v>
      </c>
      <c r="K72" s="63" t="s">
        <v>265</v>
      </c>
      <c r="L72" s="63" t="s">
        <v>105</v>
      </c>
      <c r="M72" s="64" t="s">
        <v>142</v>
      </c>
      <c r="N72" s="64" t="s">
        <v>242</v>
      </c>
      <c r="O72" s="65" t="s">
        <v>243</v>
      </c>
      <c r="P72" s="66" t="s">
        <v>244</v>
      </c>
    </row>
    <row r="73" spans="1:16" ht="12.75" customHeight="1" thickBot="1">
      <c r="A73" s="14" t="str">
        <f t="shared" si="6"/>
        <v>VSB 53 </v>
      </c>
      <c r="B73" s="3" t="str">
        <f t="shared" si="7"/>
        <v>II</v>
      </c>
      <c r="C73" s="14">
        <f t="shared" si="8"/>
        <v>55695.087299999999</v>
      </c>
      <c r="D73" s="18" t="str">
        <f t="shared" si="9"/>
        <v>vis</v>
      </c>
      <c r="E73" s="62">
        <f>VLOOKUP(C73,Active!C$21:E$968,3,FALSE)</f>
        <v>11536.261116307078</v>
      </c>
      <c r="F73" s="3" t="s">
        <v>82</v>
      </c>
      <c r="G73" s="18" t="str">
        <f t="shared" si="10"/>
        <v>55695.0873</v>
      </c>
      <c r="H73" s="14">
        <f t="shared" si="11"/>
        <v>10129.5</v>
      </c>
      <c r="I73" s="63" t="s">
        <v>303</v>
      </c>
      <c r="J73" s="64" t="s">
        <v>304</v>
      </c>
      <c r="K73" s="63" t="s">
        <v>305</v>
      </c>
      <c r="L73" s="63" t="s">
        <v>306</v>
      </c>
      <c r="M73" s="64" t="s">
        <v>142</v>
      </c>
      <c r="N73" s="64" t="s">
        <v>242</v>
      </c>
      <c r="O73" s="65" t="s">
        <v>243</v>
      </c>
      <c r="P73" s="66" t="s">
        <v>307</v>
      </c>
    </row>
    <row r="74" spans="1:16" ht="12.75" customHeight="1" thickBot="1">
      <c r="A74" s="14" t="str">
        <f t="shared" si="6"/>
        <v>VSB 53 </v>
      </c>
      <c r="B74" s="3" t="str">
        <f t="shared" si="7"/>
        <v>I</v>
      </c>
      <c r="C74" s="14">
        <f t="shared" si="8"/>
        <v>55695.243499999997</v>
      </c>
      <c r="D74" s="18" t="str">
        <f t="shared" si="9"/>
        <v>vis</v>
      </c>
      <c r="E74" s="62">
        <f>VLOOKUP(C74,Active!C$21:E$968,3,FALSE)</f>
        <v>11536.756336889477</v>
      </c>
      <c r="F74" s="3" t="s">
        <v>82</v>
      </c>
      <c r="G74" s="18" t="str">
        <f t="shared" si="10"/>
        <v>55695.2435</v>
      </c>
      <c r="H74" s="14">
        <f t="shared" si="11"/>
        <v>10130</v>
      </c>
      <c r="I74" s="63" t="s">
        <v>308</v>
      </c>
      <c r="J74" s="64" t="s">
        <v>309</v>
      </c>
      <c r="K74" s="63" t="s">
        <v>310</v>
      </c>
      <c r="L74" s="63" t="s">
        <v>311</v>
      </c>
      <c r="M74" s="64" t="s">
        <v>142</v>
      </c>
      <c r="N74" s="64" t="s">
        <v>242</v>
      </c>
      <c r="O74" s="65" t="s">
        <v>243</v>
      </c>
      <c r="P74" s="66" t="s">
        <v>307</v>
      </c>
    </row>
    <row r="75" spans="1:16" ht="12.75" customHeight="1" thickBot="1">
      <c r="A75" s="14" t="str">
        <f t="shared" ref="A75:A81" si="12">P75</f>
        <v>VSB 53 </v>
      </c>
      <c r="B75" s="3" t="str">
        <f t="shared" ref="B75:B81" si="13">IF(H75=INT(H75),"I","II")</f>
        <v>II</v>
      </c>
      <c r="C75" s="14">
        <f t="shared" ref="C75:C81" si="14">1*G75</f>
        <v>55696.034</v>
      </c>
      <c r="D75" s="18" t="str">
        <f t="shared" ref="D75:D81" si="15">VLOOKUP(F75,I$1:J$5,2,FALSE)</f>
        <v>vis</v>
      </c>
      <c r="E75" s="62">
        <f>VLOOKUP(C75,Active!C$21:E$968,3,FALSE)</f>
        <v>11539.262558851029</v>
      </c>
      <c r="F75" s="3" t="s">
        <v>82</v>
      </c>
      <c r="G75" s="18" t="str">
        <f t="shared" ref="G75:G81" si="16">MID(I75,3,LEN(I75)-3)</f>
        <v>55696.034</v>
      </c>
      <c r="H75" s="14">
        <f t="shared" ref="H75:H81" si="17">1*K75</f>
        <v>10132.5</v>
      </c>
      <c r="I75" s="63" t="s">
        <v>312</v>
      </c>
      <c r="J75" s="64" t="s">
        <v>313</v>
      </c>
      <c r="K75" s="63" t="s">
        <v>314</v>
      </c>
      <c r="L75" s="63" t="s">
        <v>315</v>
      </c>
      <c r="M75" s="64" t="s">
        <v>142</v>
      </c>
      <c r="N75" s="64" t="s">
        <v>242</v>
      </c>
      <c r="O75" s="65" t="s">
        <v>243</v>
      </c>
      <c r="P75" s="66" t="s">
        <v>307</v>
      </c>
    </row>
    <row r="76" spans="1:16" ht="12.75" customHeight="1" thickBot="1">
      <c r="A76" s="14" t="str">
        <f t="shared" si="12"/>
        <v>VSB 53 </v>
      </c>
      <c r="B76" s="3" t="str">
        <f t="shared" si="13"/>
        <v>I</v>
      </c>
      <c r="C76" s="14">
        <f t="shared" si="14"/>
        <v>55696.189599999998</v>
      </c>
      <c r="D76" s="18" t="str">
        <f t="shared" si="15"/>
        <v>vis</v>
      </c>
      <c r="E76" s="62">
        <f>VLOOKUP(C76,Active!C$21:E$968,3,FALSE)</f>
        <v>11539.755877177673</v>
      </c>
      <c r="F76" s="3" t="s">
        <v>82</v>
      </c>
      <c r="G76" s="18" t="str">
        <f t="shared" si="16"/>
        <v>55696.1896</v>
      </c>
      <c r="H76" s="14">
        <f t="shared" si="17"/>
        <v>10133</v>
      </c>
      <c r="I76" s="63" t="s">
        <v>316</v>
      </c>
      <c r="J76" s="64" t="s">
        <v>317</v>
      </c>
      <c r="K76" s="63" t="s">
        <v>318</v>
      </c>
      <c r="L76" s="63" t="s">
        <v>86</v>
      </c>
      <c r="M76" s="64" t="s">
        <v>142</v>
      </c>
      <c r="N76" s="64" t="s">
        <v>242</v>
      </c>
      <c r="O76" s="65" t="s">
        <v>243</v>
      </c>
      <c r="P76" s="66" t="s">
        <v>307</v>
      </c>
    </row>
    <row r="77" spans="1:16" ht="12.75" customHeight="1" thickBot="1">
      <c r="A77" s="14" t="str">
        <f t="shared" si="12"/>
        <v>VSB 53 </v>
      </c>
      <c r="B77" s="3" t="str">
        <f t="shared" si="13"/>
        <v>II</v>
      </c>
      <c r="C77" s="14">
        <f t="shared" si="14"/>
        <v>55700.135900000001</v>
      </c>
      <c r="D77" s="18" t="str">
        <f t="shared" si="15"/>
        <v>vis</v>
      </c>
      <c r="E77" s="62">
        <f>VLOOKUP(C77,Active!C$21:E$968,3,FALSE)</f>
        <v>11552.26733034256</v>
      </c>
      <c r="F77" s="3" t="s">
        <v>82</v>
      </c>
      <c r="G77" s="18" t="str">
        <f t="shared" si="16"/>
        <v>55700.1359</v>
      </c>
      <c r="H77" s="14">
        <f t="shared" si="17"/>
        <v>10145.5</v>
      </c>
      <c r="I77" s="63" t="s">
        <v>319</v>
      </c>
      <c r="J77" s="64" t="s">
        <v>320</v>
      </c>
      <c r="K77" s="63" t="s">
        <v>321</v>
      </c>
      <c r="L77" s="63" t="s">
        <v>217</v>
      </c>
      <c r="M77" s="64" t="s">
        <v>142</v>
      </c>
      <c r="N77" s="64" t="s">
        <v>242</v>
      </c>
      <c r="O77" s="65" t="s">
        <v>243</v>
      </c>
      <c r="P77" s="66" t="s">
        <v>307</v>
      </c>
    </row>
    <row r="78" spans="1:16" ht="12.75" customHeight="1" thickBot="1">
      <c r="A78" s="14" t="str">
        <f t="shared" si="12"/>
        <v>BAVM 225 </v>
      </c>
      <c r="B78" s="3" t="str">
        <f t="shared" si="13"/>
        <v>II</v>
      </c>
      <c r="C78" s="14">
        <f t="shared" si="14"/>
        <v>55705.496800000001</v>
      </c>
      <c r="D78" s="18" t="str">
        <f t="shared" si="15"/>
        <v>vis</v>
      </c>
      <c r="E78" s="62">
        <f>VLOOKUP(C78,Active!C$21:E$968,3,FALSE)</f>
        <v>11569.263668500225</v>
      </c>
      <c r="F78" s="3" t="s">
        <v>82</v>
      </c>
      <c r="G78" s="18" t="str">
        <f t="shared" si="16"/>
        <v>55705.4968</v>
      </c>
      <c r="H78" s="14">
        <f t="shared" si="17"/>
        <v>10162.5</v>
      </c>
      <c r="I78" s="63" t="s">
        <v>322</v>
      </c>
      <c r="J78" s="64" t="s">
        <v>323</v>
      </c>
      <c r="K78" s="63" t="s">
        <v>324</v>
      </c>
      <c r="L78" s="63" t="s">
        <v>273</v>
      </c>
      <c r="M78" s="64" t="s">
        <v>142</v>
      </c>
      <c r="N78" s="64" t="s">
        <v>137</v>
      </c>
      <c r="O78" s="65" t="s">
        <v>205</v>
      </c>
      <c r="P78" s="66" t="s">
        <v>325</v>
      </c>
    </row>
    <row r="79" spans="1:16" ht="12.75" customHeight="1" thickBot="1">
      <c r="A79" s="14" t="str">
        <f t="shared" si="12"/>
        <v>VSB 56 </v>
      </c>
      <c r="B79" s="3" t="str">
        <f t="shared" si="13"/>
        <v>II</v>
      </c>
      <c r="C79" s="14">
        <f t="shared" si="14"/>
        <v>56410.122499999998</v>
      </c>
      <c r="D79" s="18" t="str">
        <f t="shared" si="15"/>
        <v>vis</v>
      </c>
      <c r="E79" s="62">
        <f>VLOOKUP(C79,Active!C$21:E$968,3,FALSE)</f>
        <v>13803.227493936545</v>
      </c>
      <c r="F79" s="3" t="s">
        <v>82</v>
      </c>
      <c r="G79" s="18" t="str">
        <f t="shared" si="16"/>
        <v>56410.1225</v>
      </c>
      <c r="H79" s="14">
        <f t="shared" si="17"/>
        <v>12396.5</v>
      </c>
      <c r="I79" s="63" t="s">
        <v>350</v>
      </c>
      <c r="J79" s="64" t="s">
        <v>351</v>
      </c>
      <c r="K79" s="63" t="s">
        <v>352</v>
      </c>
      <c r="L79" s="63" t="s">
        <v>353</v>
      </c>
      <c r="M79" s="64" t="s">
        <v>142</v>
      </c>
      <c r="N79" s="64" t="s">
        <v>242</v>
      </c>
      <c r="O79" s="65" t="s">
        <v>243</v>
      </c>
      <c r="P79" s="66" t="s">
        <v>354</v>
      </c>
    </row>
    <row r="80" spans="1:16" ht="12.75" customHeight="1" thickBot="1">
      <c r="A80" s="14" t="str">
        <f t="shared" si="12"/>
        <v>VSB 56 </v>
      </c>
      <c r="B80" s="3" t="str">
        <f t="shared" si="13"/>
        <v>I</v>
      </c>
      <c r="C80" s="14">
        <f t="shared" si="14"/>
        <v>56410.277699999999</v>
      </c>
      <c r="D80" s="18" t="str">
        <f t="shared" si="15"/>
        <v>vis</v>
      </c>
      <c r="E80" s="62">
        <f>VLOOKUP(C80,Active!C$21:E$968,3,FALSE)</f>
        <v>13803.719544092692</v>
      </c>
      <c r="F80" s="3" t="s">
        <v>82</v>
      </c>
      <c r="G80" s="18" t="str">
        <f t="shared" si="16"/>
        <v>56410.2777</v>
      </c>
      <c r="H80" s="14">
        <f t="shared" si="17"/>
        <v>12397</v>
      </c>
      <c r="I80" s="63" t="s">
        <v>355</v>
      </c>
      <c r="J80" s="64" t="s">
        <v>356</v>
      </c>
      <c r="K80" s="63" t="s">
        <v>357</v>
      </c>
      <c r="L80" s="63" t="s">
        <v>168</v>
      </c>
      <c r="M80" s="64" t="s">
        <v>142</v>
      </c>
      <c r="N80" s="64" t="s">
        <v>242</v>
      </c>
      <c r="O80" s="65" t="s">
        <v>243</v>
      </c>
      <c r="P80" s="66" t="s">
        <v>354</v>
      </c>
    </row>
    <row r="81" spans="1:16" ht="12.75" customHeight="1" thickBot="1">
      <c r="A81" s="14" t="str">
        <f t="shared" si="12"/>
        <v>BAVM 241 (=IBVS 6157) </v>
      </c>
      <c r="B81" s="3" t="str">
        <f t="shared" si="13"/>
        <v>II</v>
      </c>
      <c r="C81" s="14">
        <f t="shared" si="14"/>
        <v>57178.460400000004</v>
      </c>
      <c r="D81" s="18" t="str">
        <f t="shared" si="15"/>
        <v>CCD</v>
      </c>
      <c r="E81" s="62">
        <f>VLOOKUP(C81,Active!C$21:E$968,3,FALSE)</f>
        <v>16239.186151578084</v>
      </c>
      <c r="F81" s="3" t="str">
        <f>LEFT(M81,1)</f>
        <v>C</v>
      </c>
      <c r="G81" s="18" t="str">
        <f t="shared" si="16"/>
        <v>57178.4604</v>
      </c>
      <c r="H81" s="14">
        <f t="shared" si="17"/>
        <v>14832.5</v>
      </c>
      <c r="I81" s="63" t="s">
        <v>383</v>
      </c>
      <c r="J81" s="64" t="s">
        <v>384</v>
      </c>
      <c r="K81" s="63" t="s">
        <v>385</v>
      </c>
      <c r="L81" s="63" t="s">
        <v>386</v>
      </c>
      <c r="M81" s="64" t="s">
        <v>142</v>
      </c>
      <c r="N81" s="64" t="s">
        <v>129</v>
      </c>
      <c r="O81" s="65" t="s">
        <v>274</v>
      </c>
      <c r="P81" s="66" t="s">
        <v>387</v>
      </c>
    </row>
    <row r="82" spans="1:16">
      <c r="B82" s="3"/>
      <c r="E82" s="62"/>
      <c r="F82" s="3"/>
    </row>
    <row r="83" spans="1:16">
      <c r="B83" s="3"/>
      <c r="E83" s="62"/>
      <c r="F83" s="3"/>
    </row>
    <row r="84" spans="1:16">
      <c r="B84" s="3"/>
      <c r="E84" s="62"/>
      <c r="F84" s="3"/>
    </row>
    <row r="85" spans="1:16">
      <c r="B85" s="3"/>
      <c r="E85" s="62"/>
      <c r="F85" s="3"/>
    </row>
    <row r="86" spans="1:16">
      <c r="B86" s="3"/>
      <c r="E86" s="62"/>
      <c r="F86" s="3"/>
    </row>
    <row r="87" spans="1:16">
      <c r="B87" s="3"/>
      <c r="E87" s="62"/>
      <c r="F87" s="3"/>
    </row>
    <row r="88" spans="1:16">
      <c r="B88" s="3"/>
      <c r="E88" s="62"/>
      <c r="F88" s="3"/>
    </row>
    <row r="89" spans="1:16">
      <c r="B89" s="3"/>
      <c r="E89" s="62"/>
      <c r="F89" s="3"/>
    </row>
    <row r="90" spans="1:16">
      <c r="B90" s="3"/>
      <c r="E90" s="62"/>
      <c r="F90" s="3"/>
    </row>
    <row r="91" spans="1:16">
      <c r="B91" s="3"/>
      <c r="E91" s="62"/>
      <c r="F91" s="3"/>
    </row>
    <row r="92" spans="1:16">
      <c r="B92" s="3"/>
      <c r="E92" s="62"/>
      <c r="F92" s="3"/>
    </row>
    <row r="93" spans="1:16">
      <c r="B93" s="3"/>
      <c r="E93" s="62"/>
      <c r="F93" s="3"/>
    </row>
    <row r="94" spans="1:16">
      <c r="B94" s="3"/>
      <c r="E94" s="62"/>
      <c r="F94" s="3"/>
    </row>
    <row r="95" spans="1:16">
      <c r="B95" s="3"/>
      <c r="E95" s="62"/>
      <c r="F95" s="3"/>
    </row>
    <row r="96" spans="1:16">
      <c r="B96" s="3"/>
      <c r="E96" s="62"/>
      <c r="F96" s="3"/>
    </row>
    <row r="97" spans="2:6">
      <c r="B97" s="3"/>
      <c r="E97" s="62"/>
      <c r="F97" s="3"/>
    </row>
    <row r="98" spans="2:6">
      <c r="B98" s="3"/>
      <c r="E98" s="62"/>
      <c r="F98" s="3"/>
    </row>
    <row r="99" spans="2:6">
      <c r="B99" s="3"/>
      <c r="E99" s="62"/>
      <c r="F99" s="3"/>
    </row>
    <row r="100" spans="2:6">
      <c r="B100" s="3"/>
      <c r="E100" s="62"/>
      <c r="F100" s="3"/>
    </row>
    <row r="101" spans="2:6">
      <c r="B101" s="3"/>
      <c r="E101" s="62"/>
      <c r="F101" s="3"/>
    </row>
    <row r="102" spans="2:6">
      <c r="B102" s="3"/>
      <c r="E102" s="62"/>
      <c r="F102" s="3"/>
    </row>
    <row r="103" spans="2:6">
      <c r="B103" s="3"/>
      <c r="E103" s="62"/>
      <c r="F103" s="3"/>
    </row>
    <row r="104" spans="2:6">
      <c r="B104" s="3"/>
      <c r="E104" s="62"/>
      <c r="F104" s="3"/>
    </row>
    <row r="105" spans="2:6">
      <c r="B105" s="3"/>
      <c r="E105" s="62"/>
      <c r="F105" s="3"/>
    </row>
    <row r="106" spans="2:6">
      <c r="B106" s="3"/>
      <c r="E106" s="62"/>
      <c r="F106" s="3"/>
    </row>
    <row r="107" spans="2:6">
      <c r="B107" s="3"/>
      <c r="E107" s="62"/>
      <c r="F107" s="3"/>
    </row>
    <row r="108" spans="2:6">
      <c r="B108" s="3"/>
      <c r="E108" s="62"/>
      <c r="F108" s="3"/>
    </row>
    <row r="109" spans="2:6">
      <c r="B109" s="3"/>
      <c r="E109" s="62"/>
      <c r="F109" s="3"/>
    </row>
    <row r="110" spans="2:6">
      <c r="B110" s="3"/>
      <c r="E110" s="62"/>
      <c r="F110" s="3"/>
    </row>
    <row r="111" spans="2:6">
      <c r="B111" s="3"/>
      <c r="E111" s="62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</sheetData>
  <phoneticPr fontId="8" type="noConversion"/>
  <hyperlinks>
    <hyperlink ref="P13" r:id="rId1" display="http://www.bav-astro.de/sfs/BAVM_link.php?BAVMnr=173"/>
    <hyperlink ref="P14" r:id="rId2" display="http://www.bav-astro.de/sfs/BAVM_link.php?BAVMnr=173"/>
    <hyperlink ref="P15" r:id="rId3" display="http://www.bav-astro.de/sfs/BAVM_link.php?BAVMnr=173"/>
    <hyperlink ref="P16" r:id="rId4" display="http://www.bav-astro.de/sfs/BAVM_link.php?BAVMnr=178"/>
    <hyperlink ref="P17" r:id="rId5" display="http://www.konkoly.hu/cgi-bin/IBVS?5713"/>
    <hyperlink ref="P18" r:id="rId6" display="http://www.bav-astro.de/sfs/BAVM_link.php?BAVMnr=178"/>
    <hyperlink ref="P22" r:id="rId7" display="http://www.konkoly.hu/cgi-bin/IBVS?5820"/>
    <hyperlink ref="P23" r:id="rId8" display="http://www.bav-astro.de/sfs/BAVM_link.php?BAVMnr=186"/>
    <hyperlink ref="P24" r:id="rId9" display="http://www.bav-astro.de/sfs/BAVM_link.php?BAVMnr=201"/>
    <hyperlink ref="P66" r:id="rId10" display="http://vsolj.cetus-net.org/no46.pdf"/>
    <hyperlink ref="P25" r:id="rId11" display="http://www.bav-astro.de/sfs/BAVM_link.php?BAVMnr=201"/>
    <hyperlink ref="P26" r:id="rId12" display="http://www.konkoly.hu/cgi-bin/IBVS?5871"/>
    <hyperlink ref="P27" r:id="rId13" display="http://www.bav-astro.de/sfs/BAVM_link.php?BAVMnr=209"/>
    <hyperlink ref="P28" r:id="rId14" display="http://www.bav-astro.de/sfs/BAVM_link.php?BAVMnr=209"/>
    <hyperlink ref="P29" r:id="rId15" display="http://www.bav-astro.de/sfs/BAVM_link.php?BAVMnr=209"/>
    <hyperlink ref="P30" r:id="rId16" display="http://www.bav-astro.de/sfs/BAVM_link.php?BAVMnr=214"/>
    <hyperlink ref="P31" r:id="rId17" display="http://www.bav-astro.de/sfs/BAVM_link.php?BAVMnr=209"/>
    <hyperlink ref="P32" r:id="rId18" display="http://www.konkoly.hu/cgi-bin/IBVS?5920"/>
    <hyperlink ref="P33" r:id="rId19" display="http://www.bav-astro.de/sfs/BAVM_link.php?BAVMnr=214"/>
    <hyperlink ref="P67" r:id="rId20" display="http://www.bav-astro.de/sfs/BAVM_link.php?BAVMnr=212"/>
    <hyperlink ref="P68" r:id="rId21" display="http://vsolj.cetus-net.org/vsoljno51.pdf"/>
    <hyperlink ref="P69" r:id="rId22" display="http://vsolj.cetus-net.org/vsoljno51.pdf"/>
    <hyperlink ref="P70" r:id="rId23" display="http://vsolj.cetus-net.org/vsoljno51.pdf"/>
    <hyperlink ref="P34" r:id="rId24" display="http://www.konkoly.hu/cgi-bin/IBVS?5945"/>
    <hyperlink ref="P71" r:id="rId25" display="http://vsolj.cetus-net.org/vsoljno51.pdf"/>
    <hyperlink ref="P72" r:id="rId26" display="http://vsolj.cetus-net.org/vsoljno51.pdf"/>
    <hyperlink ref="P35" r:id="rId27" display="http://www.bav-astro.de/sfs/BAVM_link.php?BAVMnr=214"/>
    <hyperlink ref="P36" r:id="rId28" display="http://www.bav-astro.de/sfs/BAVM_link.php?BAVMnr=214"/>
    <hyperlink ref="P37" r:id="rId29" display="http://www.bav-astro.de/sfs/BAVM_link.php?BAVMnr=214"/>
    <hyperlink ref="P38" r:id="rId30" display="http://www.bav-astro.de/sfs/BAVM_link.php?BAVMnr=215"/>
    <hyperlink ref="P39" r:id="rId31" display="http://www.bav-astro.de/sfs/BAVM_link.php?BAVMnr=220"/>
    <hyperlink ref="P40" r:id="rId32" display="http://var.astro.cz/oejv/issues/oejv0160.pdf"/>
    <hyperlink ref="P41" r:id="rId33" display="http://www.bav-astro.de/sfs/BAVM_link.php?BAVMnr=220"/>
    <hyperlink ref="P42" r:id="rId34" display="http://www.bav-astro.de/sfs/BAVM_link.php?BAVMnr=220"/>
    <hyperlink ref="P43" r:id="rId35" display="http://var.astro.cz/oejv/issues/oejv0160.pdf"/>
    <hyperlink ref="P73" r:id="rId36" display="http://vsolj.cetus-net.org/vsoljno53.pdf"/>
    <hyperlink ref="P74" r:id="rId37" display="http://vsolj.cetus-net.org/vsoljno53.pdf"/>
    <hyperlink ref="P75" r:id="rId38" display="http://vsolj.cetus-net.org/vsoljno53.pdf"/>
    <hyperlink ref="P76" r:id="rId39" display="http://vsolj.cetus-net.org/vsoljno53.pdf"/>
    <hyperlink ref="P77" r:id="rId40" display="http://vsolj.cetus-net.org/vsoljno53.pdf"/>
    <hyperlink ref="P78" r:id="rId41" display="http://www.bav-astro.de/sfs/BAVM_link.php?BAVMnr=225"/>
    <hyperlink ref="P44" r:id="rId42" display="http://var.astro.cz/oejv/issues/oejv0160.pdf"/>
    <hyperlink ref="P45" r:id="rId43" display="http://www.bav-astro.de/sfs/BAVM_link.php?BAVMnr=228"/>
    <hyperlink ref="P46" r:id="rId44" display="http://var.astro.cz/oejv/issues/oejv0160.pdf"/>
    <hyperlink ref="P47" r:id="rId45" display="http://www.bav-astro.de/sfs/BAVM_link.php?BAVMnr=231"/>
    <hyperlink ref="P48" r:id="rId46" display="http://www.bav-astro.de/sfs/BAVM_link.php?BAVMnr=231"/>
    <hyperlink ref="P49" r:id="rId47" display="http://www.bav-astro.de/sfs/BAVM_link.php?BAVMnr=231"/>
    <hyperlink ref="P79" r:id="rId48" display="http://vsolj.cetus-net.org/vsoljno56.pdf"/>
    <hyperlink ref="P80" r:id="rId49" display="http://vsolj.cetus-net.org/vsoljno56.pdf"/>
    <hyperlink ref="P50" r:id="rId50" display="http://www.bav-astro.de/sfs/BAVM_link.php?BAVMnr=232"/>
    <hyperlink ref="P51" r:id="rId51" display="http://www.bav-astro.de/sfs/BAVM_link.php?BAVMnr=234"/>
    <hyperlink ref="P52" r:id="rId52" display="http://www.bav-astro.de/sfs/BAVM_link.php?BAVMnr=234"/>
    <hyperlink ref="P53" r:id="rId53" display="http://www.bav-astro.de/sfs/BAVM_link.php?BAVMnr=238"/>
    <hyperlink ref="P54" r:id="rId54" display="http://www.bav-astro.de/sfs/BAVM_link.php?BAVMnr=238"/>
    <hyperlink ref="P55" r:id="rId55" display="http://www.bav-astro.de/sfs/BAVM_link.php?BAVMnr=238"/>
    <hyperlink ref="P81" r:id="rId56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2023-01-16T04:04:32Z</dcterms:modified>
</cp:coreProperties>
</file>