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BE014B2-7FA0-4867-B43D-B8D25EDBCA20}" xr6:coauthVersionLast="47" xr6:coauthVersionMax="47" xr10:uidLastSave="{00000000-0000-0000-0000-000000000000}"/>
  <bookViews>
    <workbookView xWindow="14760" yWindow="435" windowWidth="13980" windowHeight="14595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E62" i="1"/>
  <c r="F62" i="1"/>
  <c r="G62" i="1" s="1"/>
  <c r="K62" i="1" s="1"/>
  <c r="Q62" i="1"/>
  <c r="E63" i="1"/>
  <c r="F63" i="1"/>
  <c r="G63" i="1"/>
  <c r="K63" i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/>
  <c r="K67" i="1"/>
  <c r="Q67" i="1"/>
  <c r="E68" i="1"/>
  <c r="F68" i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/>
  <c r="G71" i="1"/>
  <c r="K71" i="1"/>
  <c r="Q71" i="1"/>
  <c r="E72" i="1"/>
  <c r="F72" i="1"/>
  <c r="G72" i="1" s="1"/>
  <c r="K72" i="1" s="1"/>
  <c r="Q72" i="1"/>
  <c r="E73" i="1"/>
  <c r="F73" i="1" s="1"/>
  <c r="G73" i="1" s="1"/>
  <c r="K73" i="1" s="1"/>
  <c r="Q73" i="1"/>
  <c r="E61" i="3"/>
  <c r="F61" i="3"/>
  <c r="G61" i="3"/>
  <c r="I61" i="3" s="1"/>
  <c r="Q61" i="3"/>
  <c r="E62" i="3"/>
  <c r="F62" i="3" s="1"/>
  <c r="G62" i="3" s="1"/>
  <c r="I62" i="3" s="1"/>
  <c r="Q62" i="3"/>
  <c r="E63" i="3"/>
  <c r="F63" i="3"/>
  <c r="G63" i="3"/>
  <c r="I63" i="3" s="1"/>
  <c r="Q63" i="3"/>
  <c r="E64" i="3"/>
  <c r="F64" i="3" s="1"/>
  <c r="G64" i="3" s="1"/>
  <c r="I64" i="3" s="1"/>
  <c r="Q64" i="3"/>
  <c r="E65" i="3"/>
  <c r="F65" i="3"/>
  <c r="G65" i="3"/>
  <c r="I65" i="3" s="1"/>
  <c r="Q65" i="3"/>
  <c r="E66" i="3"/>
  <c r="F66" i="3" s="1"/>
  <c r="G66" i="3" s="1"/>
  <c r="I66" i="3" s="1"/>
  <c r="Q66" i="3"/>
  <c r="E67" i="3"/>
  <c r="F67" i="3"/>
  <c r="G67" i="3"/>
  <c r="I67" i="3" s="1"/>
  <c r="Q67" i="3"/>
  <c r="E68" i="3"/>
  <c r="F68" i="3" s="1"/>
  <c r="G68" i="3" s="1"/>
  <c r="I68" i="3" s="1"/>
  <c r="Q68" i="3"/>
  <c r="E69" i="3"/>
  <c r="F69" i="3"/>
  <c r="G69" i="3"/>
  <c r="I69" i="3" s="1"/>
  <c r="Q69" i="3"/>
  <c r="E70" i="3"/>
  <c r="F70" i="3" s="1"/>
  <c r="G70" i="3" s="1"/>
  <c r="I70" i="3" s="1"/>
  <c r="Q70" i="3"/>
  <c r="E71" i="3"/>
  <c r="F71" i="3"/>
  <c r="G71" i="3"/>
  <c r="I71" i="3" s="1"/>
  <c r="Q71" i="3"/>
  <c r="E72" i="3"/>
  <c r="F72" i="3" s="1"/>
  <c r="G72" i="3" s="1"/>
  <c r="I72" i="3" s="1"/>
  <c r="Q72" i="3"/>
  <c r="E73" i="3"/>
  <c r="F73" i="3"/>
  <c r="G73" i="3"/>
  <c r="I73" i="3" s="1"/>
  <c r="Q73" i="3"/>
  <c r="E54" i="3"/>
  <c r="F54" i="3"/>
  <c r="G54" i="3"/>
  <c r="I54" i="3"/>
  <c r="Q54" i="3"/>
  <c r="E55" i="3"/>
  <c r="F55" i="3"/>
  <c r="G55" i="3"/>
  <c r="I55" i="3"/>
  <c r="Q55" i="3"/>
  <c r="E56" i="3"/>
  <c r="F56" i="3"/>
  <c r="G56" i="3"/>
  <c r="I56" i="3"/>
  <c r="Q56" i="3"/>
  <c r="E57" i="3"/>
  <c r="F57" i="3"/>
  <c r="G57" i="3"/>
  <c r="I57" i="3"/>
  <c r="Q57" i="3"/>
  <c r="E58" i="3"/>
  <c r="F58" i="3"/>
  <c r="G58" i="3"/>
  <c r="I58" i="3"/>
  <c r="Q58" i="3"/>
  <c r="E59" i="3"/>
  <c r="F59" i="3"/>
  <c r="G59" i="3"/>
  <c r="I59" i="3"/>
  <c r="Q59" i="3"/>
  <c r="E60" i="3"/>
  <c r="F60" i="3"/>
  <c r="G60" i="3"/>
  <c r="I60" i="3"/>
  <c r="Q60" i="3"/>
  <c r="D9" i="1"/>
  <c r="C9" i="1"/>
  <c r="Q60" i="1"/>
  <c r="Q57" i="1"/>
  <c r="Q59" i="1"/>
  <c r="Q58" i="1"/>
  <c r="Q55" i="1"/>
  <c r="Q56" i="1"/>
  <c r="Q54" i="1"/>
  <c r="B2" i="3"/>
  <c r="C4" i="3"/>
  <c r="C7" i="3"/>
  <c r="D4" i="3"/>
  <c r="C8" i="3"/>
  <c r="F11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8" i="3"/>
  <c r="Q49" i="3"/>
  <c r="Q50" i="3"/>
  <c r="Q51" i="3"/>
  <c r="Q52" i="3"/>
  <c r="Q53" i="3"/>
  <c r="Q47" i="3"/>
  <c r="Q47" i="1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Q52" i="1"/>
  <c r="Q53" i="1"/>
  <c r="Q49" i="1"/>
  <c r="Q50" i="1"/>
  <c r="Q51" i="1"/>
  <c r="Q48" i="1"/>
  <c r="Q46" i="1"/>
  <c r="Q45" i="1"/>
  <c r="Q44" i="1"/>
  <c r="Q43" i="1"/>
  <c r="Q38" i="1"/>
  <c r="Q22" i="1"/>
  <c r="Q21" i="1"/>
  <c r="F16" i="1"/>
  <c r="C17" i="1"/>
  <c r="Q41" i="1"/>
  <c r="Q40" i="1"/>
  <c r="Q33" i="1"/>
  <c r="Q32" i="1"/>
  <c r="Q31" i="1"/>
  <c r="Q30" i="1"/>
  <c r="Q29" i="1"/>
  <c r="Q28" i="1"/>
  <c r="Q27" i="1"/>
  <c r="Q26" i="1"/>
  <c r="Q25" i="1"/>
  <c r="Q24" i="1"/>
  <c r="Q42" i="1"/>
  <c r="Q37" i="1"/>
  <c r="Q39" i="1"/>
  <c r="Q34" i="1"/>
  <c r="Q35" i="1"/>
  <c r="Q36" i="1"/>
  <c r="D4" i="1"/>
  <c r="C4" i="1"/>
  <c r="B2" i="1"/>
  <c r="C7" i="1"/>
  <c r="E57" i="1"/>
  <c r="F57" i="1"/>
  <c r="Q23" i="1"/>
  <c r="E20" i="2"/>
  <c r="E19" i="2"/>
  <c r="E27" i="2"/>
  <c r="E24" i="3"/>
  <c r="F24" i="3"/>
  <c r="G24" i="3"/>
  <c r="I24" i="3"/>
  <c r="E32" i="3"/>
  <c r="F32" i="3"/>
  <c r="E40" i="3"/>
  <c r="F40" i="3"/>
  <c r="G40" i="3"/>
  <c r="I40" i="3"/>
  <c r="E43" i="3"/>
  <c r="F43" i="3"/>
  <c r="G43" i="3"/>
  <c r="E48" i="3"/>
  <c r="F48" i="3"/>
  <c r="G48" i="3"/>
  <c r="I48" i="3"/>
  <c r="G49" i="3"/>
  <c r="K49" i="3"/>
  <c r="E52" i="3"/>
  <c r="F52" i="3"/>
  <c r="E21" i="3"/>
  <c r="F21" i="3"/>
  <c r="G21" i="3"/>
  <c r="I21" i="3"/>
  <c r="E29" i="3"/>
  <c r="F29" i="3"/>
  <c r="E37" i="3"/>
  <c r="F37" i="3"/>
  <c r="G37" i="3"/>
  <c r="I37" i="3"/>
  <c r="E26" i="3"/>
  <c r="F26" i="3"/>
  <c r="G26" i="3"/>
  <c r="I26" i="3"/>
  <c r="G32" i="3"/>
  <c r="I32" i="3"/>
  <c r="E34" i="3"/>
  <c r="F34" i="3"/>
  <c r="G34" i="3"/>
  <c r="I34" i="3"/>
  <c r="E42" i="3"/>
  <c r="F42" i="3"/>
  <c r="G42" i="3"/>
  <c r="J42" i="3"/>
  <c r="E46" i="3"/>
  <c r="F46" i="3"/>
  <c r="G46" i="3"/>
  <c r="I46" i="3"/>
  <c r="E51" i="3"/>
  <c r="F51" i="3"/>
  <c r="G52" i="3"/>
  <c r="I52" i="3"/>
  <c r="E23" i="3"/>
  <c r="F23" i="3"/>
  <c r="G23" i="3"/>
  <c r="H23" i="3"/>
  <c r="G29" i="3"/>
  <c r="I29" i="3"/>
  <c r="E31" i="3"/>
  <c r="F31" i="3"/>
  <c r="G31" i="3"/>
  <c r="I31" i="3"/>
  <c r="E39" i="3"/>
  <c r="F39" i="3"/>
  <c r="G39" i="3"/>
  <c r="J39" i="3"/>
  <c r="E28" i="3"/>
  <c r="F28" i="3"/>
  <c r="G28" i="3"/>
  <c r="I28" i="3"/>
  <c r="E36" i="3"/>
  <c r="F36" i="3"/>
  <c r="E45" i="3"/>
  <c r="F45" i="3"/>
  <c r="G45" i="3"/>
  <c r="I45" i="3"/>
  <c r="E50" i="3"/>
  <c r="F50" i="3"/>
  <c r="G50" i="3"/>
  <c r="I50" i="3"/>
  <c r="G51" i="3"/>
  <c r="I51" i="3"/>
  <c r="E47" i="3"/>
  <c r="F47" i="3"/>
  <c r="G47" i="3"/>
  <c r="I47" i="3"/>
  <c r="E25" i="3"/>
  <c r="F25" i="3"/>
  <c r="E33" i="3"/>
  <c r="F33" i="3"/>
  <c r="E41" i="3"/>
  <c r="F41" i="3"/>
  <c r="G41" i="3"/>
  <c r="I41" i="3"/>
  <c r="E22" i="3"/>
  <c r="F22" i="3"/>
  <c r="G22" i="3"/>
  <c r="I22" i="3"/>
  <c r="E30" i="3"/>
  <c r="F30" i="3"/>
  <c r="G30" i="3"/>
  <c r="I30" i="3"/>
  <c r="G36" i="3"/>
  <c r="I36" i="3"/>
  <c r="E38" i="3"/>
  <c r="F38" i="3"/>
  <c r="G38" i="3"/>
  <c r="I38" i="3"/>
  <c r="E44" i="3"/>
  <c r="F44" i="3"/>
  <c r="G44" i="3"/>
  <c r="I44" i="3"/>
  <c r="E49" i="3"/>
  <c r="F49" i="3"/>
  <c r="E53" i="3"/>
  <c r="F53" i="3"/>
  <c r="G53" i="3"/>
  <c r="I53" i="3"/>
  <c r="G25" i="3"/>
  <c r="I25" i="3"/>
  <c r="E27" i="3"/>
  <c r="F27" i="3"/>
  <c r="G27" i="3"/>
  <c r="I27" i="3"/>
  <c r="G33" i="3"/>
  <c r="I33" i="3"/>
  <c r="E35" i="3"/>
  <c r="F35" i="3"/>
  <c r="G35" i="3"/>
  <c r="I35" i="3"/>
  <c r="E15" i="2"/>
  <c r="E23" i="2"/>
  <c r="E33" i="1"/>
  <c r="F33" i="1"/>
  <c r="G33" i="1"/>
  <c r="J33" i="1"/>
  <c r="E40" i="1"/>
  <c r="F40" i="1"/>
  <c r="G40" i="1"/>
  <c r="K40" i="1"/>
  <c r="E22" i="1"/>
  <c r="F22" i="1"/>
  <c r="E48" i="1"/>
  <c r="F48" i="1"/>
  <c r="E30" i="1"/>
  <c r="F30" i="1"/>
  <c r="G30" i="1"/>
  <c r="K30" i="1"/>
  <c r="E28" i="1"/>
  <c r="F28" i="1"/>
  <c r="E26" i="1"/>
  <c r="F26" i="1"/>
  <c r="E24" i="1"/>
  <c r="F24" i="1"/>
  <c r="E56" i="1"/>
  <c r="F56" i="1"/>
  <c r="E60" i="1"/>
  <c r="F60" i="1"/>
  <c r="E46" i="1"/>
  <c r="F46" i="1"/>
  <c r="G46" i="1"/>
  <c r="J46" i="1"/>
  <c r="E44" i="1"/>
  <c r="E38" i="1"/>
  <c r="F38" i="1"/>
  <c r="E47" i="1"/>
  <c r="F47" i="1"/>
  <c r="E35" i="1"/>
  <c r="F35" i="1"/>
  <c r="G35" i="1"/>
  <c r="K35" i="1"/>
  <c r="G49" i="1"/>
  <c r="K49" i="1"/>
  <c r="E53" i="1"/>
  <c r="F53" i="1"/>
  <c r="G21" i="1"/>
  <c r="E51" i="1"/>
  <c r="F51" i="1"/>
  <c r="G51" i="1"/>
  <c r="J51" i="1"/>
  <c r="E59" i="1"/>
  <c r="F59" i="1"/>
  <c r="G59" i="1"/>
  <c r="K59" i="1"/>
  <c r="G45" i="1"/>
  <c r="J45" i="1"/>
  <c r="G43" i="1"/>
  <c r="J43" i="1"/>
  <c r="G34" i="1"/>
  <c r="K34" i="1"/>
  <c r="E49" i="1"/>
  <c r="F49" i="1"/>
  <c r="E42" i="1"/>
  <c r="F42" i="1"/>
  <c r="G42" i="1"/>
  <c r="K42" i="1"/>
  <c r="G58" i="1"/>
  <c r="K58" i="1"/>
  <c r="E55" i="1"/>
  <c r="F55" i="1"/>
  <c r="G55" i="1"/>
  <c r="K55" i="1"/>
  <c r="E21" i="1"/>
  <c r="F21" i="1"/>
  <c r="E41" i="1"/>
  <c r="F41" i="1"/>
  <c r="G41" i="1"/>
  <c r="K41" i="1"/>
  <c r="E32" i="1"/>
  <c r="F32" i="1"/>
  <c r="G32" i="1"/>
  <c r="K32" i="1"/>
  <c r="E31" i="1"/>
  <c r="F31" i="1"/>
  <c r="G31" i="1"/>
  <c r="K31" i="1"/>
  <c r="E29" i="1"/>
  <c r="F29" i="1"/>
  <c r="G29" i="1"/>
  <c r="K29" i="1"/>
  <c r="E27" i="1"/>
  <c r="F27" i="1"/>
  <c r="G27" i="1"/>
  <c r="K27" i="1"/>
  <c r="E25" i="1"/>
  <c r="F25" i="1"/>
  <c r="G25" i="1"/>
  <c r="K25" i="1"/>
  <c r="G54" i="1"/>
  <c r="K54" i="1"/>
  <c r="E52" i="1"/>
  <c r="E45" i="1"/>
  <c r="F45" i="1"/>
  <c r="E43" i="1"/>
  <c r="F43" i="1"/>
  <c r="E37" i="1"/>
  <c r="F37" i="1"/>
  <c r="G37" i="1"/>
  <c r="J37" i="1"/>
  <c r="E50" i="1"/>
  <c r="F50" i="1"/>
  <c r="G50" i="1"/>
  <c r="J50" i="1"/>
  <c r="E36" i="1"/>
  <c r="E34" i="1"/>
  <c r="F34" i="1"/>
  <c r="G23" i="1"/>
  <c r="K23" i="1"/>
  <c r="E58" i="1"/>
  <c r="F58" i="1"/>
  <c r="G57" i="1"/>
  <c r="K57" i="1"/>
  <c r="G22" i="1"/>
  <c r="K22" i="1"/>
  <c r="G48" i="1"/>
  <c r="J48" i="1"/>
  <c r="G28" i="1"/>
  <c r="K28" i="1"/>
  <c r="G26" i="1"/>
  <c r="K26" i="1"/>
  <c r="G24" i="1"/>
  <c r="K24" i="1"/>
  <c r="G56" i="1"/>
  <c r="K56" i="1"/>
  <c r="E54" i="1"/>
  <c r="F54" i="1"/>
  <c r="G60" i="1"/>
  <c r="K60" i="1"/>
  <c r="G38" i="1"/>
  <c r="J38" i="1"/>
  <c r="G47" i="1"/>
  <c r="K47" i="1"/>
  <c r="E23" i="1"/>
  <c r="F23" i="1"/>
  <c r="E39" i="1"/>
  <c r="F39" i="1"/>
  <c r="G39" i="1"/>
  <c r="K39" i="1"/>
  <c r="G53" i="1"/>
  <c r="J53" i="1"/>
  <c r="E17" i="2"/>
  <c r="E12" i="2"/>
  <c r="E22" i="2"/>
  <c r="E30" i="2"/>
  <c r="E29" i="2"/>
  <c r="F52" i="1"/>
  <c r="G52" i="1"/>
  <c r="J52" i="1"/>
  <c r="E14" i="2"/>
  <c r="F36" i="1"/>
  <c r="G36" i="1"/>
  <c r="E13" i="2"/>
  <c r="E26" i="2"/>
  <c r="E24" i="2"/>
  <c r="E11" i="2"/>
  <c r="I43" i="3"/>
  <c r="E18" i="2"/>
  <c r="E16" i="2"/>
  <c r="E25" i="2"/>
  <c r="K21" i="1"/>
  <c r="E21" i="2"/>
  <c r="F44" i="1"/>
  <c r="G44" i="1"/>
  <c r="J44" i="1"/>
  <c r="E28" i="2"/>
  <c r="K36" i="1"/>
  <c r="C11" i="1"/>
  <c r="C11" i="3"/>
  <c r="C12" i="3"/>
  <c r="C12" i="1"/>
  <c r="O63" i="1" l="1"/>
  <c r="O67" i="1"/>
  <c r="O71" i="1"/>
  <c r="O64" i="1"/>
  <c r="O62" i="1"/>
  <c r="O66" i="1"/>
  <c r="O70" i="1"/>
  <c r="O72" i="1"/>
  <c r="O61" i="1"/>
  <c r="O65" i="1"/>
  <c r="O69" i="1"/>
  <c r="O73" i="1"/>
  <c r="O68" i="1"/>
  <c r="O63" i="3"/>
  <c r="O67" i="3"/>
  <c r="O71" i="3"/>
  <c r="O68" i="3"/>
  <c r="O72" i="3"/>
  <c r="O61" i="3"/>
  <c r="O65" i="3"/>
  <c r="O69" i="3"/>
  <c r="O73" i="3"/>
  <c r="O64" i="3"/>
  <c r="O62" i="3"/>
  <c r="O66" i="3"/>
  <c r="O70" i="3"/>
  <c r="C16" i="1"/>
  <c r="D18" i="1" s="1"/>
  <c r="C16" i="3"/>
  <c r="D18" i="3" s="1"/>
  <c r="O60" i="3"/>
  <c r="O45" i="3"/>
  <c r="O52" i="3"/>
  <c r="O50" i="3"/>
  <c r="O55" i="3"/>
  <c r="O42" i="3"/>
  <c r="O48" i="3"/>
  <c r="O59" i="3"/>
  <c r="O47" i="3"/>
  <c r="O46" i="3"/>
  <c r="O54" i="3"/>
  <c r="O51" i="3"/>
  <c r="O57" i="3"/>
  <c r="O44" i="3"/>
  <c r="O53" i="3"/>
  <c r="O58" i="3"/>
  <c r="O49" i="3"/>
  <c r="C15" i="3"/>
  <c r="O56" i="3"/>
  <c r="O43" i="3"/>
  <c r="O27" i="1"/>
  <c r="O44" i="1"/>
  <c r="O38" i="1"/>
  <c r="O39" i="1"/>
  <c r="O33" i="1"/>
  <c r="C15" i="1"/>
  <c r="F18" i="1" s="1"/>
  <c r="O35" i="1"/>
  <c r="O59" i="1"/>
  <c r="O24" i="1"/>
  <c r="O40" i="1"/>
  <c r="O53" i="1"/>
  <c r="O25" i="1"/>
  <c r="O21" i="1"/>
  <c r="O41" i="1"/>
  <c r="O43" i="1"/>
  <c r="O31" i="1"/>
  <c r="O57" i="1"/>
  <c r="O29" i="1"/>
  <c r="O48" i="1"/>
  <c r="O32" i="1"/>
  <c r="O58" i="1"/>
  <c r="O55" i="1"/>
  <c r="O50" i="1"/>
  <c r="O42" i="1"/>
  <c r="O34" i="1"/>
  <c r="O37" i="1"/>
  <c r="O47" i="1"/>
  <c r="O54" i="1"/>
  <c r="O36" i="1"/>
  <c r="O51" i="1"/>
  <c r="O56" i="1"/>
  <c r="O49" i="1"/>
  <c r="O60" i="1"/>
  <c r="O26" i="1"/>
  <c r="O30" i="1"/>
  <c r="O52" i="1"/>
  <c r="O28" i="1"/>
  <c r="O22" i="1"/>
  <c r="O23" i="1"/>
  <c r="O46" i="1"/>
  <c r="O45" i="1"/>
  <c r="F17" i="1"/>
  <c r="E16" i="3" l="1"/>
  <c r="E17" i="3" s="1"/>
  <c r="C18" i="3"/>
  <c r="F19" i="1"/>
  <c r="C18" i="1"/>
</calcChain>
</file>

<file path=xl/sharedStrings.xml><?xml version="1.0" encoding="utf-8"?>
<sst xmlns="http://schemas.openxmlformats.org/spreadsheetml/2006/main" count="481" uniqueCount="179">
  <si>
    <t>VSB-063</t>
  </si>
  <si>
    <t>s5</t>
  </si>
  <si>
    <t>Period OK's bt ToMcat 2017-11-30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</si>
  <si>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</si>
  <si>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</si>
  <si>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</si>
  <si>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</si>
  <si>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</si>
  <si>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</si>
  <si>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</si>
  <si>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</si>
  <si>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</si>
  <si>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</si>
  <si>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</si>
  <si>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</si>
  <si>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</si>
  <si>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</si>
  <si>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</si>
  <si>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</si>
  <si>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</si>
  <si>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</si>
  <si>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</si>
  <si>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</si>
  <si>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</si>
  <si>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</si>
  <si>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</si>
  <si>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</si>
  <si>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</si>
  <si>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</si>
  <si>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</si>
  <si>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</si>
  <si>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</si>
  <si>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</si>
  <si>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</si>
  <si>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</si>
  <si>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</si>
  <si>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</si>
  <si>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</si>
  <si>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</si>
  <si>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</si>
  <si>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</si>
  <si>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</si>
  <si>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</si>
  <si>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V1103 Her / GSC 2629-1932               </t>
  </si>
  <si>
    <t xml:space="preserve">EW        </t>
  </si>
  <si>
    <t>IBVS 5781</t>
  </si>
  <si>
    <t>II</t>
  </si>
  <si>
    <t>Nelson</t>
  </si>
  <si>
    <t>IBVS 5874</t>
  </si>
  <si>
    <t>IBVS 5929</t>
  </si>
  <si>
    <t>IBVS 5438</t>
  </si>
  <si>
    <t>IBVS 5543</t>
  </si>
  <si>
    <t>IBVS 5713</t>
  </si>
  <si>
    <t>IBVS 5920</t>
  </si>
  <si>
    <t>Add cycle</t>
  </si>
  <si>
    <t>Old Cycle</t>
  </si>
  <si>
    <t>IBVS 5966</t>
  </si>
  <si>
    <t>IBVS 5333</t>
  </si>
  <si>
    <t>IBVS 5918</t>
  </si>
  <si>
    <t>IBVS 6010</t>
  </si>
  <si>
    <t>OEJV 0160</t>
  </si>
  <si>
    <t>IBVS 6070</t>
  </si>
  <si>
    <t>OEJV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</si>
  <si>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</si>
  <si>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</si>
  <si>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</si>
  <si>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</si>
  <si>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</si>
  <si>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</si>
  <si>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</si>
  <si>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</si>
  <si>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</si>
  <si>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</si>
  <si>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</si>
  <si>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</si>
  <si>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2454000.3242 </t>
  </si>
  <si>
    <t> 21.09.2006 19:46 </t>
  </si>
  <si>
    <t> -0.0010 </t>
  </si>
  <si>
    <t>C </t>
  </si>
  <si>
    <t>R</t>
  </si>
  <si>
    <t> E.Blättler </t>
  </si>
  <si>
    <t>IBVS 5781 </t>
  </si>
  <si>
    <t>2454217.3771 </t>
  </si>
  <si>
    <t> 26.04.2007 21:03 </t>
  </si>
  <si>
    <t> -0.0061 </t>
  </si>
  <si>
    <t>2454217.5251 </t>
  </si>
  <si>
    <t> 27.04.2007 00:36 </t>
  </si>
  <si>
    <t> -0.0038 </t>
  </si>
  <si>
    <t>2454349.3634 </t>
  </si>
  <si>
    <t> 05.09.2007 20:43 </t>
  </si>
  <si>
    <t> -0.0027 </t>
  </si>
  <si>
    <t>o</t>
  </si>
  <si>
    <t> K.&amp; M.Rätz </t>
  </si>
  <si>
    <t>BAVM 201 </t>
  </si>
  <si>
    <t>2454593.5145 </t>
  </si>
  <si>
    <t> 07.05.2008 00:20 </t>
  </si>
  <si>
    <t> -0.0054 </t>
  </si>
  <si>
    <t>-I</t>
  </si>
  <si>
    <t>BAVM 209 </t>
  </si>
  <si>
    <t>2454985.8244 </t>
  </si>
  <si>
    <t> 03.06.2009 07:47 </t>
  </si>
  <si>
    <t>8441.5</t>
  </si>
  <si>
    <t> -0.0023 </t>
  </si>
  <si>
    <t> R.Nelson </t>
  </si>
  <si>
    <t>IBVS 5929 </t>
  </si>
  <si>
    <t>2455067.4051 </t>
  </si>
  <si>
    <t> 23.08.2009 21:43 </t>
  </si>
  <si>
    <t>8721.5</t>
  </si>
  <si>
    <t> -0.0005 </t>
  </si>
  <si>
    <t>IBVS 5920 </t>
  </si>
  <si>
    <t>2455067.5437 </t>
  </si>
  <si>
    <t> 24.08.2009 01:02 </t>
  </si>
  <si>
    <t>8722</t>
  </si>
  <si>
    <t> -0.0076 </t>
  </si>
  <si>
    <t>2455303.9829 </t>
  </si>
  <si>
    <t> 17.04.2010 11:35 </t>
  </si>
  <si>
    <t>9533.5</t>
  </si>
  <si>
    <t> -0.0013 </t>
  </si>
  <si>
    <t>IBVS 5966 </t>
  </si>
  <si>
    <t>2455670.3594 </t>
  </si>
  <si>
    <t> 18.04.2011 20:37 </t>
  </si>
  <si>
    <t>10791</t>
  </si>
  <si>
    <t> -0.0012 </t>
  </si>
  <si>
    <t> F.Agerer </t>
  </si>
  <si>
    <t>BAVM 220 </t>
  </si>
  <si>
    <t>2455670.5077 </t>
  </si>
  <si>
    <t> 19.04.2011 00:11 </t>
  </si>
  <si>
    <t>10791.5</t>
  </si>
  <si>
    <t> 0.0014 </t>
  </si>
  <si>
    <t>2455673.4209 </t>
  </si>
  <si>
    <t> 21.04.2011 22:06 </t>
  </si>
  <si>
    <t>10801.5</t>
  </si>
  <si>
    <t> 0.0011 </t>
  </si>
  <si>
    <t>2455673.5640 </t>
  </si>
  <si>
    <t> 22.04.2011 01:32 </t>
  </si>
  <si>
    <t>10802</t>
  </si>
  <si>
    <t> -0.0015 </t>
  </si>
  <si>
    <t>2455691.4854 </t>
  </si>
  <si>
    <t> 09.05.2011 23:38 </t>
  </si>
  <si>
    <t>10863.5</t>
  </si>
  <si>
    <t> 0.0017 </t>
  </si>
  <si>
    <t>-U;-I</t>
  </si>
  <si>
    <t> M.&amp; K.Rätz </t>
  </si>
  <si>
    <t>BAVM 225 </t>
  </si>
  <si>
    <t>2455705.4705 </t>
  </si>
  <si>
    <t> 23.05.2011 23:17 </t>
  </si>
  <si>
    <t>10911.5</t>
  </si>
  <si>
    <t> 0.0018 </t>
  </si>
  <si>
    <t>2455740.43337 </t>
  </si>
  <si>
    <t> 27.06.2011 22:24 </t>
  </si>
  <si>
    <t>11031.5</t>
  </si>
  <si>
    <t> 0.00235 </t>
  </si>
  <si>
    <t> J.Starzomski </t>
  </si>
  <si>
    <t>OEJV 0160 </t>
  </si>
  <si>
    <t>2456062.5170 </t>
  </si>
  <si>
    <t> 15.05.2012 00:24 </t>
  </si>
  <si>
    <t>12137</t>
  </si>
  <si>
    <t> -0.0048 </t>
  </si>
  <si>
    <t>BAVM 231 </t>
  </si>
  <si>
    <t>2456172.3554 </t>
  </si>
  <si>
    <t> 01.09.2012 20:31 </t>
  </si>
  <si>
    <t>12514</t>
  </si>
  <si>
    <t> -0.0064 </t>
  </si>
  <si>
    <t>2456506.385 </t>
  </si>
  <si>
    <t> 01.08.2013 21:14 </t>
  </si>
  <si>
    <t>13660.5</t>
  </si>
  <si>
    <t> -0.013 </t>
  </si>
  <si>
    <t>BAVM 234 </t>
  </si>
  <si>
    <t>2456506.5286 </t>
  </si>
  <si>
    <t> 02.08.2013 00:41 </t>
  </si>
  <si>
    <t>13661</t>
  </si>
  <si>
    <t> -0.0151 </t>
  </si>
  <si>
    <t>wt</t>
  </si>
  <si>
    <t>VSX</t>
  </si>
  <si>
    <t>IBVS 6195</t>
  </si>
  <si>
    <t>RHN 2021</t>
  </si>
  <si>
    <t>IBVS 6262</t>
  </si>
  <si>
    <t>2020JAVSO..48….1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</si>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</sst>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8" fillId="24" borderId="17" xfId="38" applyFill="1" applyBorder="1" applyAlignment="1" applyProtection="1">
      <alignment horizontal="right" wrapText="1"/>
    </xf>
    <xf numFmtId="0" fontId="0" fillId="24" borderId="18" xfId="0" applyFill="1" applyBorder="1" applyAlignment="1">
      <alignment horizontal="left" wrapText="1" indent="1"/>
    </xf>
    <xf numFmtId="0" fontId="0" fillId="24" borderId="18" xfId="0" applyFill="1" applyBorder="1" applyAlignment="1">
      <alignment horizontal="center" wrapText="1"/>
    </xf>
    <xf numFmtId="0" fontId="0" fillId="24" borderId="18" xfId="0" applyFill="1" applyBorder="1" applyAlignment="1">
      <alignment horizontal="right" wrapText="1"/>
    </xf>
    <xf numFmtId="0" fontId="18" fillId="24" borderId="18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4" borderId="0" xfId="0" applyFont="1" applyFill="1" applyBorder="1" applyAlignment="1">
      <alignment horizontal="left" vertical="top" wrapText="1" indent="1"/>
    </xf>
    <xf numFmtId="0" fontId="5" fillId="24" borderId="0" xfId="0" applyFont="1" applyFill="1" applyBorder="1" applyAlignment="1">
      <alignment horizontal="center" vertical="top" wrapText="1"/>
    </xf>
    <xf numFmtId="0" fontId="5" fillId="24" borderId="0" xfId="0" applyFont="1" applyFill="1" applyBorder="1" applyAlignment="1">
      <alignment horizontal="right" vertical="top" wrapText="1"/>
    </xf>
    <xf numFmtId="0" fontId="18" fillId="24" borderId="0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7" fillId="0" borderId="8" xfId="0" applyFont="1" applyFill="1" applyBorder="1" applyAlignment="1">
      <alignment horizontal="center"/>
    </xf>
    <xf numFmtId="0" fontId="19" fillId="0" borderId="5" xfId="0" applyFont="1" applyBorder="1">
      <alignment vertical="top"/>
    </xf>
    <xf numFmtId="0" fontId="12" fillId="0" borderId="0" xfId="0" applyFont="1" applyAlignment="1"/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6" fillId="0" borderId="0" xfId="0" applyFont="1" applyAlignment="1"/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D-4092-B65B-F2597A74666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D-4092-B65B-F2597A74666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12">
                  <c:v>1.3146999990567565E-3</c:v>
                </c:pt>
                <c:pt idx="16">
                  <c:v>-1.1407799975131638E-3</c:v>
                </c:pt>
                <c:pt idx="17">
                  <c:v>-3.636900000856258E-3</c:v>
                </c:pt>
                <c:pt idx="22">
                  <c:v>1.536060000944417E-3</c:v>
                </c:pt>
                <c:pt idx="23">
                  <c:v>4.159690004598815E-3</c:v>
                </c:pt>
                <c:pt idx="24">
                  <c:v>3.8322899999911897E-3</c:v>
                </c:pt>
                <c:pt idx="25">
                  <c:v>1.2559199967654422E-3</c:v>
                </c:pt>
                <c:pt idx="27">
                  <c:v>4.6308900055009872E-3</c:v>
                </c:pt>
                <c:pt idx="29">
                  <c:v>-1.651979997404851E-3</c:v>
                </c:pt>
                <c:pt idx="30">
                  <c:v>-3.2349600005545653E-3</c:v>
                </c:pt>
                <c:pt idx="31">
                  <c:v>-9.5513699925504625E-3</c:v>
                </c:pt>
                <c:pt idx="32">
                  <c:v>-1.1627740001131315E-2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D-4092-B65B-F2597A74666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0">
                  <c:v>-1.8581999756861478E-4</c:v>
                </c:pt>
                <c:pt idx="1">
                  <c:v>1.1830100047518499E-3</c:v>
                </c:pt>
                <c:pt idx="2">
                  <c:v>0</c:v>
                </c:pt>
                <c:pt idx="3">
                  <c:v>-4.2191999818896875E-4</c:v>
                </c:pt>
                <c:pt idx="4">
                  <c:v>1.1534000004758127E-3</c:v>
                </c:pt>
                <c:pt idx="5">
                  <c:v>-6.229699938558042E-4</c:v>
                </c:pt>
                <c:pt idx="6">
                  <c:v>4.8764000530354679E-4</c:v>
                </c:pt>
                <c:pt idx="7">
                  <c:v>-2.0929000311298296E-4</c:v>
                </c:pt>
                <c:pt idx="8">
                  <c:v>-5.784699969808571E-4</c:v>
                </c:pt>
                <c:pt idx="9">
                  <c:v>1.5884000458754599E-4</c:v>
                </c:pt>
                <c:pt idx="10">
                  <c:v>3.9292000292334706E-4</c:v>
                </c:pt>
                <c:pt idx="11">
                  <c:v>5.0080001528840512E-5</c:v>
                </c:pt>
                <c:pt idx="13">
                  <c:v>2.4174000282073393E-4</c:v>
                </c:pt>
                <c:pt idx="14">
                  <c:v>-4.64955999632366E-3</c:v>
                </c:pt>
                <c:pt idx="15">
                  <c:v>-2.3259299996425398E-3</c:v>
                </c:pt>
                <c:pt idx="18">
                  <c:v>-2.013100020121783E-4</c:v>
                </c:pt>
                <c:pt idx="19">
                  <c:v>1.7314900032943115E-3</c:v>
                </c:pt>
                <c:pt idx="20">
                  <c:v>-5.3448799953912385E-3</c:v>
                </c:pt>
                <c:pt idx="21">
                  <c:v>1.1066100050811656E-3</c:v>
                </c:pt>
                <c:pt idx="26">
                  <c:v>4.4624099973589182E-3</c:v>
                </c:pt>
                <c:pt idx="28">
                  <c:v>5.1720900009968318E-3</c:v>
                </c:pt>
                <c:pt idx="33">
                  <c:v>-7.7937199966982007E-3</c:v>
                </c:pt>
                <c:pt idx="34">
                  <c:v>-7.7937199966982007E-3</c:v>
                </c:pt>
                <c:pt idx="35">
                  <c:v>-7.3663599978317507E-3</c:v>
                </c:pt>
                <c:pt idx="36">
                  <c:v>-7.0074800023576245E-3</c:v>
                </c:pt>
                <c:pt idx="37">
                  <c:v>-4.4906299954163842E-3</c:v>
                </c:pt>
                <c:pt idx="38">
                  <c:v>-5.070430001069326E-3</c:v>
                </c:pt>
                <c:pt idx="39">
                  <c:v>-8.5903499930282123E-3</c:v>
                </c:pt>
                <c:pt idx="40">
                  <c:v>-7.9643100034445524E-3</c:v>
                </c:pt>
                <c:pt idx="41">
                  <c:v>-5.4646600037813187E-3</c:v>
                </c:pt>
                <c:pt idx="42">
                  <c:v>-7.3304199977428652E-3</c:v>
                </c:pt>
                <c:pt idx="43">
                  <c:v>-5.0276999972993508E-3</c:v>
                </c:pt>
                <c:pt idx="44">
                  <c:v>-7.3246300016762689E-3</c:v>
                </c:pt>
                <c:pt idx="45">
                  <c:v>-5.000999997719191E-3</c:v>
                </c:pt>
                <c:pt idx="46">
                  <c:v>-8.3410399965941906E-3</c:v>
                </c:pt>
                <c:pt idx="47">
                  <c:v>-9.7174099937546998E-3</c:v>
                </c:pt>
                <c:pt idx="48">
                  <c:v>-9.1379699952085502E-3</c:v>
                </c:pt>
                <c:pt idx="49">
                  <c:v>-8.8143399989348836E-3</c:v>
                </c:pt>
                <c:pt idx="50">
                  <c:v>-8.1348999956389889E-3</c:v>
                </c:pt>
                <c:pt idx="51">
                  <c:v>-9.7112699950230308E-3</c:v>
                </c:pt>
                <c:pt idx="52">
                  <c:v>-8.5972399974707514E-3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1D-4092-B65B-F2597A746661}"/>
            </c:ext>
          </c:extLst>
        </c:ser>
        <c:ser>
          <c:idx val="5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1D-4092-B65B-F2597A746661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1D-4092-B65B-F2597A746661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2.692315938427065E-3</c:v>
                </c:pt>
                <c:pt idx="1">
                  <c:v>2.6851393354950575E-3</c:v>
                </c:pt>
                <c:pt idx="2">
                  <c:v>1.2020330759120812E-3</c:v>
                </c:pt>
                <c:pt idx="3">
                  <c:v>1.1992324503776392E-3</c:v>
                </c:pt>
                <c:pt idx="4">
                  <c:v>1.1705260386496079E-3</c:v>
                </c:pt>
                <c:pt idx="5">
                  <c:v>1.1703509995537053E-3</c:v>
                </c:pt>
                <c:pt idx="6">
                  <c:v>1.1621241620462818E-3</c:v>
                </c:pt>
                <c:pt idx="7">
                  <c:v>1.1465456825109478E-3</c:v>
                </c:pt>
                <c:pt idx="8">
                  <c:v>1.1440951351683109E-3</c:v>
                </c:pt>
                <c:pt idx="9">
                  <c:v>1.1201147790296509E-3</c:v>
                </c:pt>
                <c:pt idx="10">
                  <c:v>9.0726723841205378E-4</c:v>
                </c:pt>
                <c:pt idx="11">
                  <c:v>4.2906042840607124E-4</c:v>
                </c:pt>
                <c:pt idx="12">
                  <c:v>-1.4401757157913643E-4</c:v>
                </c:pt>
                <c:pt idx="13">
                  <c:v>-6.0051953369319303E-4</c:v>
                </c:pt>
                <c:pt idx="14">
                  <c:v>-8.6132778658811046E-4</c:v>
                </c:pt>
                <c:pt idx="15">
                  <c:v>-8.6150282568401302E-4</c:v>
                </c:pt>
                <c:pt idx="16">
                  <c:v>-1.0199132074758923E-3</c:v>
                </c:pt>
                <c:pt idx="17">
                  <c:v>-1.3132787322086988E-3</c:v>
                </c:pt>
                <c:pt idx="18">
                  <c:v>-1.7846590174744785E-3</c:v>
                </c:pt>
                <c:pt idx="19">
                  <c:v>-1.8826809111799508E-3</c:v>
                </c:pt>
                <c:pt idx="20">
                  <c:v>-1.8828559502758538E-3</c:v>
                </c:pt>
                <c:pt idx="21">
                  <c:v>-2.1669444029258208E-3</c:v>
                </c:pt>
                <c:pt idx="22">
                  <c:v>-2.6071677291209325E-3</c:v>
                </c:pt>
                <c:pt idx="23">
                  <c:v>-2.6073427682168355E-3</c:v>
                </c:pt>
                <c:pt idx="24">
                  <c:v>-2.610843550134888E-3</c:v>
                </c:pt>
                <c:pt idx="25">
                  <c:v>-2.6110185892307906E-3</c:v>
                </c:pt>
                <c:pt idx="26">
                  <c:v>-2.6325483980268139E-3</c:v>
                </c:pt>
                <c:pt idx="27">
                  <c:v>-2.6493521512334665E-3</c:v>
                </c:pt>
                <c:pt idx="28">
                  <c:v>-2.6913615342500975E-3</c:v>
                </c:pt>
                <c:pt idx="29">
                  <c:v>-3.0783729752908101E-3</c:v>
                </c:pt>
                <c:pt idx="30">
                  <c:v>-3.2103524536013922E-3</c:v>
                </c:pt>
                <c:pt idx="31">
                  <c:v>-3.6117171005061212E-3</c:v>
                </c:pt>
                <c:pt idx="32">
                  <c:v>-3.6118921396020237E-3</c:v>
                </c:pt>
                <c:pt idx="33">
                  <c:v>-4.7766022837381177E-3</c:v>
                </c:pt>
                <c:pt idx="34">
                  <c:v>-4.7766022837381177E-3</c:v>
                </c:pt>
                <c:pt idx="35">
                  <c:v>-4.8242129178236327E-3</c:v>
                </c:pt>
                <c:pt idx="36">
                  <c:v>-4.8550197987024951E-3</c:v>
                </c:pt>
                <c:pt idx="37">
                  <c:v>-5.6418205347848133E-3</c:v>
                </c:pt>
                <c:pt idx="38">
                  <c:v>-6.0864198383774907E-3</c:v>
                </c:pt>
                <c:pt idx="39">
                  <c:v>-7.0344315817861295E-3</c:v>
                </c:pt>
                <c:pt idx="40">
                  <c:v>-7.0183279849630889E-3</c:v>
                </c:pt>
                <c:pt idx="41">
                  <c:v>-7.0279551352377323E-3</c:v>
                </c:pt>
                <c:pt idx="42">
                  <c:v>-7.0363570118410585E-3</c:v>
                </c:pt>
                <c:pt idx="43">
                  <c:v>-7.0615626416510374E-3</c:v>
                </c:pt>
                <c:pt idx="44">
                  <c:v>-7.0771411211863712E-3</c:v>
                </c:pt>
                <c:pt idx="45">
                  <c:v>-7.0773161602822746E-3</c:v>
                </c:pt>
                <c:pt idx="46">
                  <c:v>-7.4785057680911001E-3</c:v>
                </c:pt>
                <c:pt idx="47">
                  <c:v>-7.4786808071870018E-3</c:v>
                </c:pt>
                <c:pt idx="48">
                  <c:v>-7.4940842476264339E-3</c:v>
                </c:pt>
                <c:pt idx="49">
                  <c:v>-7.4942592867223374E-3</c:v>
                </c:pt>
                <c:pt idx="50">
                  <c:v>-7.5096627271617677E-3</c:v>
                </c:pt>
                <c:pt idx="51">
                  <c:v>-7.5098377662576711E-3</c:v>
                </c:pt>
                <c:pt idx="52">
                  <c:v>-7.5240159330257827E-3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1D-4092-B65B-F2597A74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1864"/>
        <c:axId val="1"/>
      </c:scatterChart>
      <c:valAx>
        <c:axId val="8315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72932330827067"/>
          <c:y val="0.92397937099967764"/>
          <c:w val="0.5548872180451127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2'!$D$21:$D$222</c:f>
                <c:numCache>
                  <c:formatCode>General</c:formatCode>
                  <c:ptCount val="20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6-479E-BC7B-8152DDBC89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2'!$I$21:$I$982</c:f>
              <c:numCache>
                <c:formatCode>General</c:formatCode>
                <c:ptCount val="962"/>
                <c:pt idx="0">
                  <c:v>-1.20749999769032E-3</c:v>
                </c:pt>
                <c:pt idx="1">
                  <c:v>1.6625000716885552E-4</c:v>
                </c:pt>
                <c:pt idx="3">
                  <c:v>-4.200000039418228E-4</c:v>
                </c:pt>
                <c:pt idx="4">
                  <c:v>1.1749999976018444E-3</c:v>
                </c:pt>
                <c:pt idx="5">
                  <c:v>-6.0124999436084181E-4</c:v>
                </c:pt>
                <c:pt idx="6">
                  <c:v>5.1500000699888915E-4</c:v>
                </c:pt>
                <c:pt idx="7">
                  <c:v>-1.7125000158557668E-4</c:v>
                </c:pt>
                <c:pt idx="8">
                  <c:v>-5.3874999866820872E-4</c:v>
                </c:pt>
                <c:pt idx="9">
                  <c:v>2.1500000002561137E-4</c:v>
                </c:pt>
                <c:pt idx="10">
                  <c:v>5.9499999770196155E-4</c:v>
                </c:pt>
                <c:pt idx="11">
                  <c:v>5.7999999989988282E-4</c:v>
                </c:pt>
                <c:pt idx="12">
                  <c:v>2.2374999971361831E-3</c:v>
                </c:pt>
                <c:pt idx="13">
                  <c:v>1.4775000017834827E-3</c:v>
                </c:pt>
                <c:pt idx="14">
                  <c:v>-3.2349999964935705E-3</c:v>
                </c:pt>
                <c:pt idx="15">
                  <c:v>-9.1124999744351953E-4</c:v>
                </c:pt>
                <c:pt idx="16">
                  <c:v>3.8250000216066837E-4</c:v>
                </c:pt>
                <c:pt idx="17">
                  <c:v>-1.9125000035273843E-3</c:v>
                </c:pt>
                <c:pt idx="19">
                  <c:v>3.8462500087916851E-3</c:v>
                </c:pt>
                <c:pt idx="20">
                  <c:v>-3.2299999948008917E-3</c:v>
                </c:pt>
                <c:pt idx="22">
                  <c:v>4.1475000034552068E-3</c:v>
                </c:pt>
                <c:pt idx="23">
                  <c:v>6.7712500022025779E-3</c:v>
                </c:pt>
                <c:pt idx="24">
                  <c:v>6.4462500013178214E-3</c:v>
                </c:pt>
                <c:pt idx="25">
                  <c:v>3.8700000004610047E-3</c:v>
                </c:pt>
                <c:pt idx="26">
                  <c:v>7.0912500013946556E-3</c:v>
                </c:pt>
                <c:pt idx="27">
                  <c:v>7.2712500041234307E-3</c:v>
                </c:pt>
                <c:pt idx="29">
                  <c:v>1.2825000012526289E-3</c:v>
                </c:pt>
                <c:pt idx="30">
                  <c:v>-2.0999999833293259E-4</c:v>
                </c:pt>
                <c:pt idx="31">
                  <c:v>-6.25124999351101E-3</c:v>
                </c:pt>
                <c:pt idx="32">
                  <c:v>-8.3274999997229315E-3</c:v>
                </c:pt>
                <c:pt idx="33">
                  <c:v>-3.6949999994249083E-3</c:v>
                </c:pt>
                <c:pt idx="34">
                  <c:v>-3.6949999994249083E-3</c:v>
                </c:pt>
                <c:pt idx="35">
                  <c:v>-3.2349999964935705E-3</c:v>
                </c:pt>
                <c:pt idx="36">
                  <c:v>-2.8549999988172203E-3</c:v>
                </c:pt>
                <c:pt idx="37">
                  <c:v>2.0125000446569175E-4</c:v>
                </c:pt>
                <c:pt idx="38">
                  <c:v>-7.375000132014975E-5</c:v>
                </c:pt>
                <c:pt idx="39">
                  <c:v>-2.9437499979394488E-3</c:v>
                </c:pt>
                <c:pt idx="40">
                  <c:v>-2.3287500007427298E-3</c:v>
                </c:pt>
                <c:pt idx="41">
                  <c:v>1.7749999824445695E-4</c:v>
                </c:pt>
                <c:pt idx="42">
                  <c:v>-1.6824999984237365E-3</c:v>
                </c:pt>
                <c:pt idx="43">
                  <c:v>6.3750000117579475E-4</c:v>
                </c:pt>
                <c:pt idx="44">
                  <c:v>-1.6487500033690594E-3</c:v>
                </c:pt>
                <c:pt idx="45">
                  <c:v>6.7500000295694917E-4</c:v>
                </c:pt>
                <c:pt idx="46">
                  <c:v>-2.3899999941932037E-3</c:v>
                </c:pt>
                <c:pt idx="47">
                  <c:v>-3.7662499962607399E-3</c:v>
                </c:pt>
                <c:pt idx="48">
                  <c:v>-3.1762500002514571E-3</c:v>
                </c:pt>
                <c:pt idx="49">
                  <c:v>-2.8524999943329021E-3</c:v>
                </c:pt>
                <c:pt idx="50">
                  <c:v>-2.1624999935738742E-3</c:v>
                </c:pt>
                <c:pt idx="51">
                  <c:v>-3.738749997864943E-3</c:v>
                </c:pt>
                <c:pt idx="52">
                  <c:v>-2.6149999976041727E-3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6-479E-BC7B-8152DDBC89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2'!$J$21:$J$982</c:f>
              <c:numCache>
                <c:formatCode>General</c:formatCode>
                <c:ptCount val="962"/>
                <c:pt idx="18">
                  <c:v>1.8462500011082739E-3</c:v>
                </c:pt>
                <c:pt idx="21">
                  <c:v>3.4162500014645047E-3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6-479E-BC7B-8152DDBC89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2'!$K$21:$K$982</c:f>
              <c:numCache>
                <c:formatCode>General</c:formatCode>
                <c:ptCount val="962"/>
                <c:pt idx="28">
                  <c:v>7.841250000637956E-3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6-479E-BC7B-8152DDBC89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6-479E-BC7B-8152DDBC89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6-479E-BC7B-8152DDBC89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5.0000000000000001E-4</c:v>
                  </c:pt>
                  <c:pt idx="1">
                    <c:v>5.0000000000000001E-4</c:v>
                  </c:pt>
                  <c:pt idx="3">
                    <c:v>5.0000000000000001E-4</c:v>
                  </c:pt>
                  <c:pt idx="4">
                    <c:v>1.1999999999999999E-3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1.6000000000000001E-3</c:v>
                  </c:pt>
                  <c:pt idx="8">
                    <c:v>1.1999999999999999E-3</c:v>
                  </c:pt>
                  <c:pt idx="9">
                    <c:v>1.1000000000000001E-3</c:v>
                  </c:pt>
                  <c:pt idx="10">
                    <c:v>1.8E-3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8.9999999999999998E-4</c:v>
                  </c:pt>
                  <c:pt idx="15">
                    <c:v>8.0000000000000004E-4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1E-3</c:v>
                  </c:pt>
                  <c:pt idx="20">
                    <c:v>8.0000000000000004E-4</c:v>
                  </c:pt>
                  <c:pt idx="21">
                    <c:v>4.0000000000000002E-4</c:v>
                  </c:pt>
                  <c:pt idx="22">
                    <c:v>1.2999999999999999E-3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1.5E-3</c:v>
                  </c:pt>
                  <c:pt idx="26">
                    <c:v>0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8.9999999999999998E-4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1.9E-3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  <c:pt idx="49">
                    <c:v>3.5000000000000001E-3</c:v>
                  </c:pt>
                  <c:pt idx="50">
                    <c:v>3.5000000000000001E-3</c:v>
                  </c:pt>
                  <c:pt idx="51">
                    <c:v>3.5000000000000001E-3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6-479E-BC7B-8152DDBC89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2'!$F$21:$F$982</c:f>
              <c:numCache>
                <c:formatCode>General</c:formatCode>
                <c:ptCount val="962"/>
                <c:pt idx="0">
                  <c:v>-4257</c:v>
                </c:pt>
                <c:pt idx="1">
                  <c:v>-4236.5</c:v>
                </c:pt>
                <c:pt idx="2">
                  <c:v>0</c:v>
                </c:pt>
                <c:pt idx="3">
                  <c:v>8</c:v>
                </c:pt>
                <c:pt idx="4">
                  <c:v>90</c:v>
                </c:pt>
                <c:pt idx="5">
                  <c:v>90.5</c:v>
                </c:pt>
                <c:pt idx="6">
                  <c:v>114</c:v>
                </c:pt>
                <c:pt idx="7">
                  <c:v>158.5</c:v>
                </c:pt>
                <c:pt idx="8">
                  <c:v>165.5</c:v>
                </c:pt>
                <c:pt idx="9">
                  <c:v>234</c:v>
                </c:pt>
                <c:pt idx="10">
                  <c:v>842</c:v>
                </c:pt>
                <c:pt idx="11">
                  <c:v>2208</c:v>
                </c:pt>
                <c:pt idx="12">
                  <c:v>3845</c:v>
                </c:pt>
                <c:pt idx="13">
                  <c:v>5149</c:v>
                </c:pt>
                <c:pt idx="14">
                  <c:v>5894</c:v>
                </c:pt>
                <c:pt idx="15">
                  <c:v>5894.5</c:v>
                </c:pt>
                <c:pt idx="16">
                  <c:v>6347</c:v>
                </c:pt>
                <c:pt idx="17">
                  <c:v>7185</c:v>
                </c:pt>
                <c:pt idx="18">
                  <c:v>8531.5</c:v>
                </c:pt>
                <c:pt idx="19">
                  <c:v>8811.5</c:v>
                </c:pt>
                <c:pt idx="20">
                  <c:v>8812</c:v>
                </c:pt>
                <c:pt idx="21">
                  <c:v>9623.5</c:v>
                </c:pt>
                <c:pt idx="22">
                  <c:v>10881</c:v>
                </c:pt>
                <c:pt idx="23">
                  <c:v>10881.5</c:v>
                </c:pt>
                <c:pt idx="24">
                  <c:v>10891.5</c:v>
                </c:pt>
                <c:pt idx="25">
                  <c:v>10892</c:v>
                </c:pt>
                <c:pt idx="26">
                  <c:v>10953.5</c:v>
                </c:pt>
                <c:pt idx="27">
                  <c:v>11001.5</c:v>
                </c:pt>
                <c:pt idx="28">
                  <c:v>11121.5</c:v>
                </c:pt>
                <c:pt idx="29">
                  <c:v>12227</c:v>
                </c:pt>
                <c:pt idx="30">
                  <c:v>12604</c:v>
                </c:pt>
                <c:pt idx="31">
                  <c:v>13750.5</c:v>
                </c:pt>
                <c:pt idx="32">
                  <c:v>13751</c:v>
                </c:pt>
                <c:pt idx="33">
                  <c:v>17078</c:v>
                </c:pt>
                <c:pt idx="34">
                  <c:v>17078</c:v>
                </c:pt>
                <c:pt idx="35">
                  <c:v>17214</c:v>
                </c:pt>
                <c:pt idx="36">
                  <c:v>17302</c:v>
                </c:pt>
                <c:pt idx="37">
                  <c:v>19549.5</c:v>
                </c:pt>
                <c:pt idx="38">
                  <c:v>20819.5</c:v>
                </c:pt>
                <c:pt idx="39">
                  <c:v>23527.5</c:v>
                </c:pt>
                <c:pt idx="40">
                  <c:v>23481.5</c:v>
                </c:pt>
                <c:pt idx="41">
                  <c:v>23509</c:v>
                </c:pt>
                <c:pt idx="42">
                  <c:v>23533</c:v>
                </c:pt>
                <c:pt idx="43">
                  <c:v>23605</c:v>
                </c:pt>
                <c:pt idx="44">
                  <c:v>23649.5</c:v>
                </c:pt>
                <c:pt idx="45">
                  <c:v>23650</c:v>
                </c:pt>
                <c:pt idx="46">
                  <c:v>24796</c:v>
                </c:pt>
                <c:pt idx="47">
                  <c:v>24796.5</c:v>
                </c:pt>
                <c:pt idx="48">
                  <c:v>24840.5</c:v>
                </c:pt>
                <c:pt idx="49">
                  <c:v>24841</c:v>
                </c:pt>
                <c:pt idx="50">
                  <c:v>24885</c:v>
                </c:pt>
                <c:pt idx="51">
                  <c:v>24885.5</c:v>
                </c:pt>
                <c:pt idx="52">
                  <c:v>24926</c:v>
                </c:pt>
              </c:numCache>
            </c:numRef>
          </c:xVal>
          <c:yVal>
            <c:numRef>
              <c:f>'Active 2'!$O$21:$O$982</c:f>
              <c:numCache>
                <c:formatCode>General</c:formatCode>
                <c:ptCount val="962"/>
                <c:pt idx="21">
                  <c:v>3.3710830613295903E-3</c:v>
                </c:pt>
                <c:pt idx="22">
                  <c:v>2.8486686551689126E-3</c:v>
                </c:pt>
                <c:pt idx="23">
                  <c:v>2.8484609357231228E-3</c:v>
                </c:pt>
                <c:pt idx="24">
                  <c:v>2.8443065468073325E-3</c:v>
                </c:pt>
                <c:pt idx="25">
                  <c:v>2.8440988273615428E-3</c:v>
                </c:pt>
                <c:pt idx="26">
                  <c:v>2.8185493355294307E-3</c:v>
                </c:pt>
                <c:pt idx="27">
                  <c:v>2.7986082687336353E-3</c:v>
                </c:pt>
                <c:pt idx="28">
                  <c:v>2.748755601744147E-3</c:v>
                </c:pt>
                <c:pt idx="29">
                  <c:v>2.2894879071034876E-3</c:v>
                </c:pt>
                <c:pt idx="30">
                  <c:v>2.1328674449781785E-3</c:v>
                </c:pt>
                <c:pt idx="31">
                  <c:v>1.6565667557827774E-3</c:v>
                </c:pt>
                <c:pt idx="32">
                  <c:v>1.6563590363369877E-3</c:v>
                </c:pt>
                <c:pt idx="33">
                  <c:v>2.7419384405342855E-4</c:v>
                </c:pt>
                <c:pt idx="34">
                  <c:v>2.7419384405342855E-4</c:v>
                </c:pt>
                <c:pt idx="35">
                  <c:v>2.1769415479867566E-4</c:v>
                </c:pt>
                <c:pt idx="36">
                  <c:v>1.8113553233971812E-4</c:v>
                </c:pt>
                <c:pt idx="37">
                  <c:v>-7.5256337648423738E-4</c:v>
                </c:pt>
                <c:pt idx="38">
                  <c:v>-1.2801707687896541E-3</c:v>
                </c:pt>
                <c:pt idx="39">
                  <c:v>-2.4051792871857703E-3</c:v>
                </c:pt>
                <c:pt idx="40">
                  <c:v>-2.3860690981731322E-3</c:v>
                </c:pt>
                <c:pt idx="41">
                  <c:v>-2.3974936676915571E-3</c:v>
                </c:pt>
                <c:pt idx="42">
                  <c:v>-2.4074642010894539E-3</c:v>
                </c:pt>
                <c:pt idx="43">
                  <c:v>-2.4373758012831478E-3</c:v>
                </c:pt>
                <c:pt idx="44">
                  <c:v>-2.455862831958415E-3</c:v>
                </c:pt>
                <c:pt idx="45">
                  <c:v>-2.4560705514042047E-3</c:v>
                </c:pt>
                <c:pt idx="46">
                  <c:v>-2.9321635211538178E-3</c:v>
                </c:pt>
                <c:pt idx="47">
                  <c:v>-2.9323712405996075E-3</c:v>
                </c:pt>
                <c:pt idx="48">
                  <c:v>-2.950650551829085E-3</c:v>
                </c:pt>
                <c:pt idx="49">
                  <c:v>-2.9508582712748747E-3</c:v>
                </c:pt>
                <c:pt idx="50">
                  <c:v>-2.9691375825043539E-3</c:v>
                </c:pt>
                <c:pt idx="51">
                  <c:v>-2.9693453019501437E-3</c:v>
                </c:pt>
                <c:pt idx="52">
                  <c:v>-2.9861705770590965E-3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C6-479E-BC7B-8152DDBC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2224"/>
        <c:axId val="1"/>
      </c:scatterChart>
      <c:valAx>
        <c:axId val="83152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187969924812029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8E84D5-A14E-C623-BA1C-153CF60A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B6AE3C8-39A2-262B-5838-6F72B82B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781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966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781" TargetMode="External"/><Relationship Id="rId9" Type="http://schemas.openxmlformats.org/officeDocument/2006/relationships/hyperlink" Target="http://www.konkoly.hu/cgi-bin/IBVS?592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S6923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43</v>
      </c>
      <c r="F1" s="3">
        <v>52500.148699999998</v>
      </c>
      <c r="G1" s="3">
        <v>0.29135250000000001</v>
      </c>
      <c r="H1" s="3" t="s">
        <v>44</v>
      </c>
    </row>
    <row r="2" spans="1:8" x14ac:dyDescent="0.2">
      <c r="A2" t="s">
        <v>26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42</v>
      </c>
      <c r="C4" s="8">
        <f>F1</f>
        <v>52500.148699999998</v>
      </c>
      <c r="D4" s="9">
        <f>G1</f>
        <v>0.29135250000000001</v>
      </c>
      <c r="E4" s="74" t="s">
        <v>40</v>
      </c>
    </row>
    <row r="5" spans="1:8" ht="13.5" thickTop="1" x14ac:dyDescent="0.2">
      <c r="A5" s="11" t="s">
        <v>32</v>
      </c>
      <c r="B5" s="12"/>
      <c r="C5" s="13">
        <v>-9.5</v>
      </c>
      <c r="D5" s="12" t="s">
        <v>33</v>
      </c>
      <c r="E5" s="12"/>
    </row>
    <row r="6" spans="1:8" x14ac:dyDescent="0.2">
      <c r="A6" s="5" t="s">
        <v>4</v>
      </c>
    </row>
    <row r="7" spans="1:8" x14ac:dyDescent="0.2">
      <c r="A7" t="s">
        <v>5</v>
      </c>
      <c r="C7">
        <f>C4</f>
        <v>52500.148699999998</v>
      </c>
    </row>
    <row r="8" spans="1:8" x14ac:dyDescent="0.2">
      <c r="A8" t="s">
        <v>6</v>
      </c>
      <c r="C8">
        <v>0.29135274</v>
      </c>
      <c r="D8" s="75" t="s">
        <v>173</v>
      </c>
      <c r="E8" s="79" t="s">
        <v>2</v>
      </c>
    </row>
    <row r="9" spans="1:8" x14ac:dyDescent="0.2">
      <c r="A9" s="27" t="s">
        <v>38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4">
        <f ca="1">INTERCEPT(INDIRECT($D$9):G992,INDIRECT($C$9):F992)</f>
        <v>1.2020330759120812E-3</v>
      </c>
      <c r="D11" s="3"/>
      <c r="E11" s="12"/>
    </row>
    <row r="12" spans="1:8" x14ac:dyDescent="0.2">
      <c r="A12" s="12" t="s">
        <v>19</v>
      </c>
      <c r="B12" s="12"/>
      <c r="C12" s="24">
        <f ca="1">SLOPE(INDIRECT($D$9):G992,INDIRECT($C$9):F992)</f>
        <v>-3.5007819180525815E-7</v>
      </c>
      <c r="D12" s="3"/>
      <c r="E12" s="12"/>
    </row>
    <row r="13" spans="1:8" x14ac:dyDescent="0.2">
      <c r="A13" s="12" t="s">
        <v>21</v>
      </c>
      <c r="B13" s="12"/>
      <c r="C13" s="3" t="s">
        <v>16</v>
      </c>
    </row>
    <row r="14" spans="1:8" x14ac:dyDescent="0.2">
      <c r="A14" s="12"/>
      <c r="B14" s="12"/>
      <c r="C14" s="12"/>
    </row>
    <row r="15" spans="1:8" x14ac:dyDescent="0.2">
      <c r="A15" s="14" t="s">
        <v>20</v>
      </c>
      <c r="B15" s="12"/>
      <c r="C15" s="15">
        <f ca="1">(C7+C11)+(C8+C12)*INT(MAX(F21:F3533))</f>
        <v>59762.399573224066</v>
      </c>
      <c r="E15" s="16" t="s">
        <v>54</v>
      </c>
      <c r="F15" s="13">
        <v>1</v>
      </c>
    </row>
    <row r="16" spans="1:8" x14ac:dyDescent="0.2">
      <c r="A16" s="18" t="s">
        <v>7</v>
      </c>
      <c r="B16" s="12"/>
      <c r="C16" s="19">
        <f ca="1">+C8+C12</f>
        <v>0.29135238992180817</v>
      </c>
      <c r="E16" s="16" t="s">
        <v>34</v>
      </c>
      <c r="F16" s="17">
        <f ca="1">NOW()+15018.5+$C$5/24</f>
        <v>60171.600346643514</v>
      </c>
    </row>
    <row r="17" spans="1:19" ht="13.5" thickBot="1" x14ac:dyDescent="0.25">
      <c r="A17" s="16" t="s">
        <v>31</v>
      </c>
      <c r="B17" s="12"/>
      <c r="C17" s="12">
        <f>COUNT(C21:C2191)</f>
        <v>53</v>
      </c>
      <c r="E17" s="16" t="s">
        <v>55</v>
      </c>
      <c r="F17" s="17">
        <f ca="1">ROUND(2*(F16-$C$7)/$C$8,0)/2+F15</f>
        <v>26331.5</v>
      </c>
    </row>
    <row r="18" spans="1:19" ht="14.25" thickTop="1" thickBot="1" x14ac:dyDescent="0.25">
      <c r="A18" s="18" t="s">
        <v>8</v>
      </c>
      <c r="B18" s="12"/>
      <c r="C18" s="21">
        <f ca="1">+C15</f>
        <v>59762.399573224066</v>
      </c>
      <c r="D18" s="22">
        <f ca="1">+C16</f>
        <v>0.29135238992180817</v>
      </c>
      <c r="E18" s="16" t="s">
        <v>35</v>
      </c>
      <c r="F18" s="26">
        <f ca="1">ROUND(2*(F16-$C$15)/$C$16,0)/2+F15</f>
        <v>1405.5</v>
      </c>
    </row>
    <row r="19" spans="1:19" ht="13.5" thickTop="1" x14ac:dyDescent="0.2">
      <c r="E19" s="16" t="s">
        <v>36</v>
      </c>
      <c r="F19" s="20">
        <f ca="1">+$C$15+$C$16*F18-15018.5-$C$5/24</f>
        <v>45153.791190592499</v>
      </c>
    </row>
    <row r="20" spans="1:19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71</v>
      </c>
      <c r="I20" s="7" t="s">
        <v>74</v>
      </c>
      <c r="J20" s="7" t="s">
        <v>68</v>
      </c>
      <c r="K20" s="7" t="s">
        <v>66</v>
      </c>
      <c r="L20" s="7" t="s">
        <v>1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73" t="s">
        <v>172</v>
      </c>
    </row>
    <row r="21" spans="1:19" x14ac:dyDescent="0.2">
      <c r="A21" s="33" t="s">
        <v>57</v>
      </c>
      <c r="B21" s="36" t="s">
        <v>39</v>
      </c>
      <c r="C21" s="33">
        <v>51259.859900000003</v>
      </c>
      <c r="D21" s="33">
        <v>5.0000000000000001E-4</v>
      </c>
      <c r="E21">
        <f t="shared" ref="E21:E59" si="0">+(C21-C$7)/C$8</f>
        <v>-4257.0006377835844</v>
      </c>
      <c r="F21">
        <f t="shared" ref="F21:F60" si="1">ROUND(2*E21,0)/2</f>
        <v>-4257</v>
      </c>
      <c r="G21">
        <f t="shared" ref="G21:G59" si="2">+C21-(C$7+F21*C$8)</f>
        <v>-1.8581999756861478E-4</v>
      </c>
      <c r="K21">
        <f t="shared" ref="K21:K31" si="3">G21</f>
        <v>-1.8581999756861478E-4</v>
      </c>
      <c r="O21">
        <f t="shared" ref="O21:O41" ca="1" si="4">+C$11+C$12*$F21</f>
        <v>2.692315938427065E-3</v>
      </c>
      <c r="Q21" s="2">
        <f t="shared" ref="Q21:Q59" si="5">+C21-15018.5</f>
        <v>36241.359900000003</v>
      </c>
      <c r="S21" s="3">
        <v>1</v>
      </c>
    </row>
    <row r="22" spans="1:19" x14ac:dyDescent="0.2">
      <c r="A22" s="33" t="s">
        <v>57</v>
      </c>
      <c r="B22" s="36" t="s">
        <v>46</v>
      </c>
      <c r="C22" s="33">
        <v>51265.834000000003</v>
      </c>
      <c r="D22" s="33">
        <v>5.0000000000000001E-4</v>
      </c>
      <c r="E22">
        <f t="shared" si="0"/>
        <v>-4236.4959395954038</v>
      </c>
      <c r="F22">
        <f t="shared" si="1"/>
        <v>-4236.5</v>
      </c>
      <c r="G22">
        <f t="shared" si="2"/>
        <v>1.1830100047518499E-3</v>
      </c>
      <c r="K22">
        <f t="shared" si="3"/>
        <v>1.1830100047518499E-3</v>
      </c>
      <c r="O22">
        <f t="shared" ca="1" si="4"/>
        <v>2.6851393354950575E-3</v>
      </c>
      <c r="Q22" s="2">
        <f t="shared" si="5"/>
        <v>36247.334000000003</v>
      </c>
      <c r="S22" s="3">
        <v>1</v>
      </c>
    </row>
    <row r="23" spans="1:19" x14ac:dyDescent="0.2">
      <c r="A23" s="32" t="s">
        <v>41</v>
      </c>
      <c r="B23" s="31" t="s">
        <v>39</v>
      </c>
      <c r="C23" s="32">
        <v>52500.148699999998</v>
      </c>
      <c r="D23" s="37"/>
      <c r="E23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O23">
        <f t="shared" ca="1" si="4"/>
        <v>1.2020330759120812E-3</v>
      </c>
      <c r="Q23" s="2">
        <f t="shared" si="5"/>
        <v>37481.648699999998</v>
      </c>
      <c r="S23" s="3">
        <v>1</v>
      </c>
    </row>
    <row r="24" spans="1:19" x14ac:dyDescent="0.2">
      <c r="A24" s="38" t="s">
        <v>50</v>
      </c>
      <c r="B24" s="39" t="s">
        <v>39</v>
      </c>
      <c r="C24" s="38">
        <v>52502.479099999997</v>
      </c>
      <c r="D24" s="38">
        <v>5.0000000000000001E-4</v>
      </c>
      <c r="E24">
        <f t="shared" si="0"/>
        <v>7.9985518584754596</v>
      </c>
      <c r="F24">
        <f t="shared" si="1"/>
        <v>8</v>
      </c>
      <c r="G24">
        <f t="shared" si="2"/>
        <v>-4.2191999818896875E-4</v>
      </c>
      <c r="K24">
        <f t="shared" si="3"/>
        <v>-4.2191999818896875E-4</v>
      </c>
      <c r="O24">
        <f t="shared" ca="1" si="4"/>
        <v>1.1992324503776392E-3</v>
      </c>
      <c r="Q24" s="2">
        <f t="shared" si="5"/>
        <v>37483.979099999997</v>
      </c>
      <c r="S24" s="3">
        <v>1</v>
      </c>
    </row>
    <row r="25" spans="1:19" x14ac:dyDescent="0.2">
      <c r="A25" s="38" t="s">
        <v>50</v>
      </c>
      <c r="B25" s="39" t="s">
        <v>39</v>
      </c>
      <c r="C25" s="38">
        <v>52526.371599999999</v>
      </c>
      <c r="D25" s="38">
        <v>1.1999999999999999E-3</v>
      </c>
      <c r="E25">
        <f t="shared" si="0"/>
        <v>90.003958775196907</v>
      </c>
      <c r="F25">
        <f t="shared" si="1"/>
        <v>90</v>
      </c>
      <c r="G25">
        <f t="shared" si="2"/>
        <v>1.1534000004758127E-3</v>
      </c>
      <c r="K25">
        <f t="shared" si="3"/>
        <v>1.1534000004758127E-3</v>
      </c>
      <c r="O25">
        <f t="shared" ca="1" si="4"/>
        <v>1.1705260386496079E-3</v>
      </c>
      <c r="Q25" s="2">
        <f t="shared" si="5"/>
        <v>37507.871599999999</v>
      </c>
      <c r="S25" s="3">
        <v>1</v>
      </c>
    </row>
    <row r="26" spans="1:19" x14ac:dyDescent="0.2">
      <c r="A26" s="38" t="s">
        <v>50</v>
      </c>
      <c r="B26" s="39" t="s">
        <v>46</v>
      </c>
      <c r="C26" s="38">
        <v>52526.515500000001</v>
      </c>
      <c r="D26" s="38">
        <v>2.9999999999999997E-4</v>
      </c>
      <c r="E26">
        <f t="shared" si="0"/>
        <v>90.497861801483054</v>
      </c>
      <c r="F26">
        <f t="shared" si="1"/>
        <v>90.5</v>
      </c>
      <c r="G26">
        <f t="shared" si="2"/>
        <v>-6.229699938558042E-4</v>
      </c>
      <c r="K26">
        <f t="shared" si="3"/>
        <v>-6.229699938558042E-4</v>
      </c>
      <c r="O26">
        <f t="shared" ca="1" si="4"/>
        <v>1.1703509995537053E-3</v>
      </c>
      <c r="Q26" s="2">
        <f t="shared" si="5"/>
        <v>37508.015500000001</v>
      </c>
      <c r="S26" s="3">
        <v>1</v>
      </c>
    </row>
    <row r="27" spans="1:19" x14ac:dyDescent="0.2">
      <c r="A27" s="38" t="s">
        <v>50</v>
      </c>
      <c r="B27" s="39" t="s">
        <v>39</v>
      </c>
      <c r="C27" s="38">
        <v>52533.363400000002</v>
      </c>
      <c r="D27" s="38">
        <v>1.4E-3</v>
      </c>
      <c r="E27">
        <f t="shared" si="0"/>
        <v>114.00167371003302</v>
      </c>
      <c r="F27">
        <f t="shared" si="1"/>
        <v>114</v>
      </c>
      <c r="G27">
        <f t="shared" si="2"/>
        <v>4.8764000530354679E-4</v>
      </c>
      <c r="K27">
        <f t="shared" si="3"/>
        <v>4.8764000530354679E-4</v>
      </c>
      <c r="O27">
        <f t="shared" ca="1" si="4"/>
        <v>1.1621241620462818E-3</v>
      </c>
      <c r="Q27" s="2">
        <f t="shared" si="5"/>
        <v>37514.863400000002</v>
      </c>
      <c r="S27" s="3">
        <v>1</v>
      </c>
    </row>
    <row r="28" spans="1:19" x14ac:dyDescent="0.2">
      <c r="A28" s="38" t="s">
        <v>50</v>
      </c>
      <c r="B28" s="39" t="s">
        <v>46</v>
      </c>
      <c r="C28" s="38">
        <v>52546.327899999997</v>
      </c>
      <c r="D28" s="38">
        <v>1.6000000000000001E-3</v>
      </c>
      <c r="E28">
        <f t="shared" si="0"/>
        <v>158.49928166111866</v>
      </c>
      <c r="F28">
        <f t="shared" si="1"/>
        <v>158.5</v>
      </c>
      <c r="G28">
        <f t="shared" si="2"/>
        <v>-2.0929000311298296E-4</v>
      </c>
      <c r="K28">
        <f t="shared" si="3"/>
        <v>-2.0929000311298296E-4</v>
      </c>
      <c r="O28">
        <f t="shared" ca="1" si="4"/>
        <v>1.1465456825109478E-3</v>
      </c>
      <c r="Q28" s="2">
        <f t="shared" si="5"/>
        <v>37527.827899999997</v>
      </c>
      <c r="S28" s="3">
        <v>1</v>
      </c>
    </row>
    <row r="29" spans="1:19" x14ac:dyDescent="0.2">
      <c r="A29" s="38" t="s">
        <v>50</v>
      </c>
      <c r="B29" s="39" t="s">
        <v>46</v>
      </c>
      <c r="C29" s="38">
        <v>52548.366999999998</v>
      </c>
      <c r="D29" s="38">
        <v>1.1999999999999999E-3</v>
      </c>
      <c r="E29">
        <f t="shared" si="0"/>
        <v>165.49801453729404</v>
      </c>
      <c r="F29">
        <f t="shared" si="1"/>
        <v>165.5</v>
      </c>
      <c r="G29">
        <f t="shared" si="2"/>
        <v>-5.784699969808571E-4</v>
      </c>
      <c r="K29">
        <f t="shared" si="3"/>
        <v>-5.784699969808571E-4</v>
      </c>
      <c r="O29">
        <f t="shared" ca="1" si="4"/>
        <v>1.1440951351683109E-3</v>
      </c>
      <c r="Q29" s="2">
        <f t="shared" si="5"/>
        <v>37529.866999999998</v>
      </c>
      <c r="S29" s="3">
        <v>1</v>
      </c>
    </row>
    <row r="30" spans="1:19" x14ac:dyDescent="0.2">
      <c r="A30" s="38" t="s">
        <v>50</v>
      </c>
      <c r="B30" s="39" t="s">
        <v>39</v>
      </c>
      <c r="C30" s="38">
        <v>52568.325400000002</v>
      </c>
      <c r="D30" s="38">
        <v>1.1000000000000001E-3</v>
      </c>
      <c r="E30">
        <f t="shared" si="0"/>
        <v>234.00054518108743</v>
      </c>
      <c r="F30">
        <f t="shared" si="1"/>
        <v>234</v>
      </c>
      <c r="G30">
        <f t="shared" si="2"/>
        <v>1.5884000458754599E-4</v>
      </c>
      <c r="K30">
        <f t="shared" si="3"/>
        <v>1.5884000458754599E-4</v>
      </c>
      <c r="O30">
        <f t="shared" ca="1" si="4"/>
        <v>1.1201147790296509E-3</v>
      </c>
      <c r="Q30" s="2">
        <f t="shared" si="5"/>
        <v>37549.825400000002</v>
      </c>
      <c r="S30" s="3">
        <v>1</v>
      </c>
    </row>
    <row r="31" spans="1:19" x14ac:dyDescent="0.2">
      <c r="A31" s="38" t="s">
        <v>50</v>
      </c>
      <c r="B31" s="39" t="s">
        <v>39</v>
      </c>
      <c r="C31" s="38">
        <v>52745.468099999998</v>
      </c>
      <c r="D31" s="38">
        <v>1.8E-3</v>
      </c>
      <c r="E31">
        <f t="shared" si="0"/>
        <v>842.00134860581818</v>
      </c>
      <c r="F31">
        <f t="shared" si="1"/>
        <v>842</v>
      </c>
      <c r="G31">
        <f t="shared" si="2"/>
        <v>3.9292000292334706E-4</v>
      </c>
      <c r="K31">
        <f t="shared" si="3"/>
        <v>3.9292000292334706E-4</v>
      </c>
      <c r="O31">
        <f t="shared" ca="1" si="4"/>
        <v>9.0726723841205378E-4</v>
      </c>
      <c r="Q31" s="2">
        <f t="shared" si="5"/>
        <v>37726.968099999998</v>
      </c>
      <c r="S31" s="3">
        <v>1</v>
      </c>
    </row>
    <row r="32" spans="1:19" x14ac:dyDescent="0.2">
      <c r="A32" s="38" t="s">
        <v>51</v>
      </c>
      <c r="B32" s="39" t="s">
        <v>39</v>
      </c>
      <c r="C32" s="38">
        <v>53143.455600000001</v>
      </c>
      <c r="D32" s="40">
        <v>5.9999999999999995E-4</v>
      </c>
      <c r="E32">
        <f t="shared" si="0"/>
        <v>2208.0001718878748</v>
      </c>
      <c r="F32">
        <f t="shared" si="1"/>
        <v>2208</v>
      </c>
      <c r="G32">
        <f t="shared" si="2"/>
        <v>5.0080001528840512E-5</v>
      </c>
      <c r="K32">
        <f>G32</f>
        <v>5.0080001528840512E-5</v>
      </c>
      <c r="O32">
        <f t="shared" ca="1" si="4"/>
        <v>4.2906042840607124E-4</v>
      </c>
      <c r="Q32" s="2">
        <f t="shared" si="5"/>
        <v>38124.955600000001</v>
      </c>
      <c r="S32" s="3">
        <v>1</v>
      </c>
    </row>
    <row r="33" spans="1:19" x14ac:dyDescent="0.2">
      <c r="A33" s="38" t="s">
        <v>52</v>
      </c>
      <c r="B33" s="39" t="s">
        <v>39</v>
      </c>
      <c r="C33" s="38">
        <v>53620.401299999998</v>
      </c>
      <c r="D33" s="38">
        <v>4.0000000000000002E-4</v>
      </c>
      <c r="E33">
        <f t="shared" si="0"/>
        <v>3845.0045123996424</v>
      </c>
      <c r="F33">
        <f t="shared" si="1"/>
        <v>3845</v>
      </c>
      <c r="G33">
        <f t="shared" si="2"/>
        <v>1.3146999990567565E-3</v>
      </c>
      <c r="J33">
        <f>G33</f>
        <v>1.3146999990567565E-3</v>
      </c>
      <c r="O33">
        <f t="shared" ca="1" si="4"/>
        <v>-1.4401757157913643E-4</v>
      </c>
      <c r="Q33" s="2">
        <f t="shared" si="5"/>
        <v>38601.901299999998</v>
      </c>
      <c r="S33" s="3">
        <v>1</v>
      </c>
    </row>
    <row r="34" spans="1:19" x14ac:dyDescent="0.2">
      <c r="A34" s="33" t="s">
        <v>45</v>
      </c>
      <c r="B34" s="31" t="s">
        <v>39</v>
      </c>
      <c r="C34" s="32">
        <v>54000.324200000003</v>
      </c>
      <c r="D34" s="32">
        <v>2.9999999999999997E-4</v>
      </c>
      <c r="E34">
        <f t="shared" si="0"/>
        <v>5149.0008297159138</v>
      </c>
      <c r="F34">
        <f t="shared" si="1"/>
        <v>5149</v>
      </c>
      <c r="G34">
        <f t="shared" si="2"/>
        <v>2.4174000282073393E-4</v>
      </c>
      <c r="K34">
        <f>G34</f>
        <v>2.4174000282073393E-4</v>
      </c>
      <c r="O34">
        <f t="shared" ca="1" si="4"/>
        <v>-6.0051953369319303E-4</v>
      </c>
      <c r="Q34" s="2">
        <f t="shared" si="5"/>
        <v>38981.824200000003</v>
      </c>
      <c r="S34" s="3">
        <v>1</v>
      </c>
    </row>
    <row r="35" spans="1:19" x14ac:dyDescent="0.2">
      <c r="A35" s="33" t="s">
        <v>45</v>
      </c>
      <c r="B35" s="31" t="s">
        <v>39</v>
      </c>
      <c r="C35" s="32">
        <v>54217.377099999998</v>
      </c>
      <c r="D35" s="32">
        <v>8.9999999999999998E-4</v>
      </c>
      <c r="E35">
        <f t="shared" si="0"/>
        <v>5893.9840414749488</v>
      </c>
      <c r="F35">
        <f t="shared" si="1"/>
        <v>5894</v>
      </c>
      <c r="G35">
        <f t="shared" si="2"/>
        <v>-4.64955999632366E-3</v>
      </c>
      <c r="K35">
        <f>G35</f>
        <v>-4.64955999632366E-3</v>
      </c>
      <c r="O35">
        <f t="shared" ca="1" si="4"/>
        <v>-8.6132778658811046E-4</v>
      </c>
      <c r="Q35" s="2">
        <f t="shared" si="5"/>
        <v>39198.877099999998</v>
      </c>
      <c r="S35" s="3">
        <v>1</v>
      </c>
    </row>
    <row r="36" spans="1:19" x14ac:dyDescent="0.2">
      <c r="A36" s="33" t="s">
        <v>45</v>
      </c>
      <c r="B36" s="31" t="s">
        <v>46</v>
      </c>
      <c r="C36" s="32">
        <v>54217.525099999999</v>
      </c>
      <c r="D36" s="32">
        <v>8.0000000000000004E-4</v>
      </c>
      <c r="E36">
        <f t="shared" si="0"/>
        <v>5894.4920167903729</v>
      </c>
      <c r="F36">
        <f t="shared" si="1"/>
        <v>5894.5</v>
      </c>
      <c r="G36">
        <f t="shared" si="2"/>
        <v>-2.3259299996425398E-3</v>
      </c>
      <c r="K36">
        <f>G36</f>
        <v>-2.3259299996425398E-3</v>
      </c>
      <c r="O36">
        <f t="shared" ca="1" si="4"/>
        <v>-8.6150282568401302E-4</v>
      </c>
      <c r="Q36" s="2">
        <f t="shared" si="5"/>
        <v>39199.025099999999</v>
      </c>
      <c r="S36" s="3">
        <v>1</v>
      </c>
    </row>
    <row r="37" spans="1:19" x14ac:dyDescent="0.2">
      <c r="A37" s="32" t="s">
        <v>48</v>
      </c>
      <c r="B37" s="31" t="s">
        <v>39</v>
      </c>
      <c r="C37" s="32">
        <v>54349.363400000002</v>
      </c>
      <c r="D37" s="32">
        <v>1E-4</v>
      </c>
      <c r="E37" s="35">
        <f t="shared" si="0"/>
        <v>6346.9960845400119</v>
      </c>
      <c r="F37">
        <f t="shared" si="1"/>
        <v>6347</v>
      </c>
      <c r="G37">
        <f t="shared" si="2"/>
        <v>-1.1407799975131638E-3</v>
      </c>
      <c r="J37">
        <f>G37</f>
        <v>-1.1407799975131638E-3</v>
      </c>
      <c r="O37">
        <f t="shared" ca="1" si="4"/>
        <v>-1.0199132074758923E-3</v>
      </c>
      <c r="Q37" s="2">
        <f t="shared" si="5"/>
        <v>39330.863400000002</v>
      </c>
      <c r="S37" s="3">
        <v>1</v>
      </c>
    </row>
    <row r="38" spans="1:19" x14ac:dyDescent="0.2">
      <c r="A38" s="33" t="s">
        <v>58</v>
      </c>
      <c r="B38" s="36" t="s">
        <v>39</v>
      </c>
      <c r="C38" s="33">
        <v>54593.514499999997</v>
      </c>
      <c r="D38" s="33">
        <v>1E-4</v>
      </c>
      <c r="E38" s="35">
        <f t="shared" si="0"/>
        <v>7184.9875171930753</v>
      </c>
      <c r="F38">
        <f t="shared" si="1"/>
        <v>7185</v>
      </c>
      <c r="G38">
        <f t="shared" si="2"/>
        <v>-3.636900000856258E-3</v>
      </c>
      <c r="J38">
        <f>G38</f>
        <v>-3.636900000856258E-3</v>
      </c>
      <c r="O38">
        <f t="shared" ca="1" si="4"/>
        <v>-1.3132787322086988E-3</v>
      </c>
      <c r="Q38" s="2">
        <f t="shared" si="5"/>
        <v>39575.014499999997</v>
      </c>
      <c r="S38" s="3">
        <v>1</v>
      </c>
    </row>
    <row r="39" spans="1:19" x14ac:dyDescent="0.2">
      <c r="A39" s="34" t="s">
        <v>49</v>
      </c>
      <c r="B39" s="35"/>
      <c r="C39" s="32">
        <v>54985.824399999998</v>
      </c>
      <c r="D39" s="32">
        <v>2.9999999999999997E-4</v>
      </c>
      <c r="E39" s="35">
        <f t="shared" si="0"/>
        <v>8531.4993090506032</v>
      </c>
      <c r="F39">
        <f t="shared" si="1"/>
        <v>8531.5</v>
      </c>
      <c r="G39">
        <f t="shared" si="2"/>
        <v>-2.013100020121783E-4</v>
      </c>
      <c r="K39">
        <f>G39</f>
        <v>-2.013100020121783E-4</v>
      </c>
      <c r="O39">
        <f t="shared" ca="1" si="4"/>
        <v>-1.7846590174744785E-3</v>
      </c>
      <c r="Q39" s="2">
        <f t="shared" si="5"/>
        <v>39967.324399999998</v>
      </c>
      <c r="S39" s="3">
        <v>1</v>
      </c>
    </row>
    <row r="40" spans="1:19" x14ac:dyDescent="0.2">
      <c r="A40" s="33" t="s">
        <v>53</v>
      </c>
      <c r="B40" s="36" t="s">
        <v>46</v>
      </c>
      <c r="C40" s="33">
        <v>55067.405100000004</v>
      </c>
      <c r="D40" s="33">
        <v>1E-3</v>
      </c>
      <c r="E40" s="35">
        <f t="shared" si="0"/>
        <v>8811.5059429336616</v>
      </c>
      <c r="F40">
        <f t="shared" si="1"/>
        <v>8811.5</v>
      </c>
      <c r="G40">
        <f t="shared" si="2"/>
        <v>1.7314900032943115E-3</v>
      </c>
      <c r="K40">
        <f>G40</f>
        <v>1.7314900032943115E-3</v>
      </c>
      <c r="O40">
        <f t="shared" ca="1" si="4"/>
        <v>-1.8826809111799508E-3</v>
      </c>
      <c r="Q40" s="2">
        <f t="shared" si="5"/>
        <v>40048.905100000004</v>
      </c>
      <c r="S40" s="3">
        <v>1</v>
      </c>
    </row>
    <row r="41" spans="1:19" x14ac:dyDescent="0.2">
      <c r="A41" s="33" t="s">
        <v>53</v>
      </c>
      <c r="B41" s="36" t="s">
        <v>39</v>
      </c>
      <c r="C41" s="33">
        <v>55067.543700000002</v>
      </c>
      <c r="D41" s="33">
        <v>8.0000000000000004E-4</v>
      </c>
      <c r="E41" s="35">
        <f t="shared" si="0"/>
        <v>8811.9816549520147</v>
      </c>
      <c r="F41">
        <f t="shared" si="1"/>
        <v>8812</v>
      </c>
      <c r="G41">
        <f t="shared" si="2"/>
        <v>-5.3448799953912385E-3</v>
      </c>
      <c r="K41">
        <f>G41</f>
        <v>-5.3448799953912385E-3</v>
      </c>
      <c r="O41">
        <f t="shared" ca="1" si="4"/>
        <v>-1.8828559502758538E-3</v>
      </c>
      <c r="Q41" s="2">
        <f t="shared" si="5"/>
        <v>40049.043700000002</v>
      </c>
      <c r="S41" s="3">
        <v>1</v>
      </c>
    </row>
    <row r="42" spans="1:19" x14ac:dyDescent="0.2">
      <c r="A42" s="34" t="s">
        <v>56</v>
      </c>
      <c r="B42" s="35"/>
      <c r="C42" s="32">
        <v>55303.982900000003</v>
      </c>
      <c r="D42" s="32">
        <v>4.0000000000000002E-4</v>
      </c>
      <c r="E42" s="35">
        <f t="shared" si="0"/>
        <v>9623.5037981795012</v>
      </c>
      <c r="F42">
        <f t="shared" si="1"/>
        <v>9623.5</v>
      </c>
      <c r="G42">
        <f t="shared" si="2"/>
        <v>1.1066100050811656E-3</v>
      </c>
      <c r="K42">
        <f>G42</f>
        <v>1.1066100050811656E-3</v>
      </c>
      <c r="O42">
        <f t="shared" ref="O42:O59" ca="1" si="6">+C$11+C$12*$F42</f>
        <v>-2.1669444029258208E-3</v>
      </c>
      <c r="Q42" s="2">
        <f t="shared" si="5"/>
        <v>40285.482900000003</v>
      </c>
      <c r="S42" s="3">
        <v>1</v>
      </c>
    </row>
    <row r="43" spans="1:19" x14ac:dyDescent="0.2">
      <c r="A43" s="33" t="s">
        <v>59</v>
      </c>
      <c r="B43" s="36" t="s">
        <v>39</v>
      </c>
      <c r="C43" s="33">
        <v>55670.359400000001</v>
      </c>
      <c r="D43" s="33">
        <v>1.2999999999999999E-3</v>
      </c>
      <c r="E43" s="35">
        <f t="shared" si="0"/>
        <v>10881.005272165978</v>
      </c>
      <c r="F43">
        <f t="shared" si="1"/>
        <v>10881</v>
      </c>
      <c r="G43">
        <f t="shared" si="2"/>
        <v>1.536060000944417E-3</v>
      </c>
      <c r="J43">
        <f>G43</f>
        <v>1.536060000944417E-3</v>
      </c>
      <c r="O43">
        <f t="shared" ca="1" si="6"/>
        <v>-2.6071677291209325E-3</v>
      </c>
      <c r="Q43" s="2">
        <f t="shared" si="5"/>
        <v>40651.859400000001</v>
      </c>
      <c r="S43" s="3">
        <v>1</v>
      </c>
    </row>
    <row r="44" spans="1:19" x14ac:dyDescent="0.2">
      <c r="A44" s="33" t="s">
        <v>59</v>
      </c>
      <c r="B44" s="36" t="s">
        <v>46</v>
      </c>
      <c r="C44" s="33">
        <v>55670.507700000002</v>
      </c>
      <c r="D44" s="33">
        <v>1E-3</v>
      </c>
      <c r="E44" s="35">
        <f t="shared" si="0"/>
        <v>10881.514277161094</v>
      </c>
      <c r="F44">
        <f t="shared" si="1"/>
        <v>10881.5</v>
      </c>
      <c r="G44">
        <f t="shared" si="2"/>
        <v>4.159690004598815E-3</v>
      </c>
      <c r="J44">
        <f>G44</f>
        <v>4.159690004598815E-3</v>
      </c>
      <c r="O44">
        <f t="shared" ca="1" si="6"/>
        <v>-2.6073427682168355E-3</v>
      </c>
      <c r="Q44" s="2">
        <f t="shared" si="5"/>
        <v>40652.007700000002</v>
      </c>
      <c r="S44" s="3">
        <v>1</v>
      </c>
    </row>
    <row r="45" spans="1:19" x14ac:dyDescent="0.2">
      <c r="A45" s="33" t="s">
        <v>59</v>
      </c>
      <c r="B45" s="36" t="s">
        <v>46</v>
      </c>
      <c r="C45" s="33">
        <v>55673.420899999997</v>
      </c>
      <c r="D45" s="33">
        <v>1.2999999999999999E-3</v>
      </c>
      <c r="E45" s="35">
        <f t="shared" si="0"/>
        <v>10891.513153437305</v>
      </c>
      <c r="F45">
        <f t="shared" si="1"/>
        <v>10891.5</v>
      </c>
      <c r="G45">
        <f t="shared" si="2"/>
        <v>3.8322899999911897E-3</v>
      </c>
      <c r="J45">
        <f>G45</f>
        <v>3.8322899999911897E-3</v>
      </c>
      <c r="O45">
        <f t="shared" ca="1" si="6"/>
        <v>-2.610843550134888E-3</v>
      </c>
      <c r="Q45" s="2">
        <f t="shared" si="5"/>
        <v>40654.920899999997</v>
      </c>
      <c r="S45" s="3">
        <v>1</v>
      </c>
    </row>
    <row r="46" spans="1:19" x14ac:dyDescent="0.2">
      <c r="A46" s="33" t="s">
        <v>59</v>
      </c>
      <c r="B46" s="36" t="s">
        <v>39</v>
      </c>
      <c r="C46" s="33">
        <v>55673.563999999998</v>
      </c>
      <c r="D46" s="33">
        <v>1.5E-3</v>
      </c>
      <c r="E46" s="35">
        <f t="shared" si="0"/>
        <v>10892.004310651071</v>
      </c>
      <c r="F46">
        <f t="shared" si="1"/>
        <v>10892</v>
      </c>
      <c r="G46">
        <f t="shared" si="2"/>
        <v>1.2559199967654422E-3</v>
      </c>
      <c r="J46">
        <f>G46</f>
        <v>1.2559199967654422E-3</v>
      </c>
      <c r="O46">
        <f t="shared" ca="1" si="6"/>
        <v>-2.6110185892307906E-3</v>
      </c>
      <c r="Q46" s="2">
        <f t="shared" si="5"/>
        <v>40655.063999999998</v>
      </c>
      <c r="S46" s="3">
        <v>1</v>
      </c>
    </row>
    <row r="47" spans="1:19" x14ac:dyDescent="0.2">
      <c r="A47" s="71" t="s">
        <v>143</v>
      </c>
      <c r="B47" s="71" t="s">
        <v>46</v>
      </c>
      <c r="C47" s="72">
        <v>55691.485399999998</v>
      </c>
      <c r="D47" s="72" t="s">
        <v>74</v>
      </c>
      <c r="E47" s="35">
        <f t="shared" si="0"/>
        <v>10953.515316176536</v>
      </c>
      <c r="F47">
        <f t="shared" si="1"/>
        <v>10953.5</v>
      </c>
      <c r="G47">
        <f t="shared" si="2"/>
        <v>4.4624099973589182E-3</v>
      </c>
      <c r="K47">
        <f>G47</f>
        <v>4.4624099973589182E-3</v>
      </c>
      <c r="O47">
        <f t="shared" ca="1" si="6"/>
        <v>-2.6325483980268139E-3</v>
      </c>
      <c r="Q47" s="2">
        <f t="shared" si="5"/>
        <v>40672.985399999998</v>
      </c>
      <c r="S47" s="3">
        <v>1</v>
      </c>
    </row>
    <row r="48" spans="1:19" x14ac:dyDescent="0.2">
      <c r="A48" s="33" t="s">
        <v>59</v>
      </c>
      <c r="B48" s="36" t="s">
        <v>46</v>
      </c>
      <c r="C48" s="33">
        <v>55705.470500000003</v>
      </c>
      <c r="D48" s="33">
        <v>8.9999999999999998E-4</v>
      </c>
      <c r="E48" s="35">
        <f t="shared" si="0"/>
        <v>11001.515894444668</v>
      </c>
      <c r="F48">
        <f t="shared" si="1"/>
        <v>11001.5</v>
      </c>
      <c r="G48">
        <f t="shared" si="2"/>
        <v>4.6308900055009872E-3</v>
      </c>
      <c r="J48">
        <f>G48</f>
        <v>4.6308900055009872E-3</v>
      </c>
      <c r="O48">
        <f t="shared" ca="1" si="6"/>
        <v>-2.6493521512334665E-3</v>
      </c>
      <c r="Q48" s="2">
        <f t="shared" si="5"/>
        <v>40686.970500000003</v>
      </c>
      <c r="S48" s="3">
        <v>1</v>
      </c>
    </row>
    <row r="49" spans="1:19" x14ac:dyDescent="0.2">
      <c r="A49" s="41" t="s">
        <v>60</v>
      </c>
      <c r="B49" s="31" t="s">
        <v>46</v>
      </c>
      <c r="C49" s="32">
        <v>55740.433369999999</v>
      </c>
      <c r="D49" s="32">
        <v>4.0000000000000002E-4</v>
      </c>
      <c r="E49" s="35">
        <f t="shared" si="0"/>
        <v>11121.517751986821</v>
      </c>
      <c r="F49">
        <f t="shared" si="1"/>
        <v>11121.5</v>
      </c>
      <c r="G49">
        <f t="shared" si="2"/>
        <v>5.1720900009968318E-3</v>
      </c>
      <c r="K49">
        <f>G49</f>
        <v>5.1720900009968318E-3</v>
      </c>
      <c r="O49">
        <f t="shared" ca="1" si="6"/>
        <v>-2.6913615342500975E-3</v>
      </c>
      <c r="Q49" s="2">
        <f t="shared" si="5"/>
        <v>40721.933369999999</v>
      </c>
      <c r="S49" s="3">
        <v>1</v>
      </c>
    </row>
    <row r="50" spans="1:19" x14ac:dyDescent="0.2">
      <c r="A50" s="41" t="s">
        <v>61</v>
      </c>
      <c r="B50" s="31" t="s">
        <v>39</v>
      </c>
      <c r="C50" s="32">
        <v>56062.517</v>
      </c>
      <c r="D50" s="32">
        <v>8.9999999999999998E-4</v>
      </c>
      <c r="E50" s="35">
        <f t="shared" si="0"/>
        <v>12226.994329965806</v>
      </c>
      <c r="F50">
        <f t="shared" si="1"/>
        <v>12227</v>
      </c>
      <c r="G50">
        <f t="shared" si="2"/>
        <v>-1.651979997404851E-3</v>
      </c>
      <c r="J50">
        <f>G50</f>
        <v>-1.651979997404851E-3</v>
      </c>
      <c r="O50">
        <f t="shared" ca="1" si="6"/>
        <v>-3.0783729752908101E-3</v>
      </c>
      <c r="Q50" s="2">
        <f t="shared" si="5"/>
        <v>41044.017</v>
      </c>
      <c r="S50" s="3">
        <v>1</v>
      </c>
    </row>
    <row r="51" spans="1:19" x14ac:dyDescent="0.2">
      <c r="A51" s="41" t="s">
        <v>61</v>
      </c>
      <c r="B51" s="31" t="s">
        <v>39</v>
      </c>
      <c r="C51" s="32">
        <v>56172.3554</v>
      </c>
      <c r="D51" s="32">
        <v>2.9999999999999997E-4</v>
      </c>
      <c r="E51" s="35">
        <f t="shared" si="0"/>
        <v>12603.988896757939</v>
      </c>
      <c r="F51">
        <f t="shared" si="1"/>
        <v>12604</v>
      </c>
      <c r="G51">
        <f t="shared" si="2"/>
        <v>-3.2349600005545653E-3</v>
      </c>
      <c r="J51">
        <f>G51</f>
        <v>-3.2349600005545653E-3</v>
      </c>
      <c r="O51">
        <f t="shared" ca="1" si="6"/>
        <v>-3.2103524536013922E-3</v>
      </c>
      <c r="Q51" s="2">
        <f t="shared" si="5"/>
        <v>41153.8554</v>
      </c>
      <c r="S51" s="3">
        <v>1</v>
      </c>
    </row>
    <row r="52" spans="1:19" x14ac:dyDescent="0.2">
      <c r="A52" s="42" t="s">
        <v>63</v>
      </c>
      <c r="B52" s="43" t="s">
        <v>39</v>
      </c>
      <c r="C52" s="44">
        <v>56506.385000000002</v>
      </c>
      <c r="D52" s="45">
        <v>2.9999999999999997E-4</v>
      </c>
      <c r="E52" s="35">
        <f t="shared" si="0"/>
        <v>13750.467217160904</v>
      </c>
      <c r="F52">
        <f t="shared" si="1"/>
        <v>13750.5</v>
      </c>
      <c r="G52">
        <f t="shared" si="2"/>
        <v>-9.5513699925504625E-3</v>
      </c>
      <c r="J52">
        <f>G52</f>
        <v>-9.5513699925504625E-3</v>
      </c>
      <c r="O52">
        <f t="shared" ca="1" si="6"/>
        <v>-3.6117171005061212E-3</v>
      </c>
      <c r="Q52" s="2">
        <f t="shared" si="5"/>
        <v>41487.885000000002</v>
      </c>
      <c r="S52" s="3">
        <v>1</v>
      </c>
    </row>
    <row r="53" spans="1:19" x14ac:dyDescent="0.2">
      <c r="A53" s="42" t="s">
        <v>63</v>
      </c>
      <c r="B53" s="43" t="s">
        <v>39</v>
      </c>
      <c r="C53" s="44">
        <v>56506.528599999998</v>
      </c>
      <c r="D53" s="45">
        <v>2.0000000000000001E-4</v>
      </c>
      <c r="E53" s="35">
        <f t="shared" si="0"/>
        <v>13750.960090507471</v>
      </c>
      <c r="F53">
        <f t="shared" si="1"/>
        <v>13751</v>
      </c>
      <c r="G53">
        <f t="shared" si="2"/>
        <v>-1.1627740001131315E-2</v>
      </c>
      <c r="J53">
        <f>G53</f>
        <v>-1.1627740001131315E-2</v>
      </c>
      <c r="O53">
        <f t="shared" ca="1" si="6"/>
        <v>-3.6118921396020237E-3</v>
      </c>
      <c r="Q53" s="2">
        <f t="shared" si="5"/>
        <v>41488.028599999998</v>
      </c>
      <c r="S53" s="3">
        <v>1</v>
      </c>
    </row>
    <row r="54" spans="1:19" x14ac:dyDescent="0.2">
      <c r="A54" s="5" t="s">
        <v>174</v>
      </c>
      <c r="C54" s="10">
        <v>57475.862999999998</v>
      </c>
      <c r="D54" s="10">
        <v>2.9999999999999997E-4</v>
      </c>
      <c r="E54" s="35">
        <f t="shared" si="0"/>
        <v>17077.973249882598</v>
      </c>
      <c r="F54">
        <f t="shared" si="1"/>
        <v>17078</v>
      </c>
      <c r="G54">
        <f t="shared" si="2"/>
        <v>-7.7937199966982007E-3</v>
      </c>
      <c r="K54">
        <f t="shared" ref="K54:K59" si="7">G54</f>
        <v>-7.7937199966982007E-3</v>
      </c>
      <c r="O54">
        <f t="shared" ca="1" si="6"/>
        <v>-4.7766022837381177E-3</v>
      </c>
      <c r="Q54" s="2">
        <f t="shared" si="5"/>
        <v>42457.362999999998</v>
      </c>
      <c r="S54" s="3">
        <v>1</v>
      </c>
    </row>
    <row r="55" spans="1:19" x14ac:dyDescent="0.2">
      <c r="A55" s="76" t="s">
        <v>174</v>
      </c>
      <c r="B55" s="77" t="s">
        <v>39</v>
      </c>
      <c r="C55" s="78">
        <v>57475.862999999998</v>
      </c>
      <c r="D55" s="78">
        <v>2.9999999999999997E-4</v>
      </c>
      <c r="E55" s="35">
        <f t="shared" si="0"/>
        <v>17077.973249882598</v>
      </c>
      <c r="F55">
        <f t="shared" si="1"/>
        <v>17078</v>
      </c>
      <c r="G55">
        <f t="shared" si="2"/>
        <v>-7.7937199966982007E-3</v>
      </c>
      <c r="K55">
        <f t="shared" si="7"/>
        <v>-7.7937199966982007E-3</v>
      </c>
      <c r="O55">
        <f t="shared" ca="1" si="6"/>
        <v>-4.7766022837381177E-3</v>
      </c>
      <c r="Q55" s="2">
        <f t="shared" si="5"/>
        <v>42457.362999999998</v>
      </c>
      <c r="S55" s="3">
        <v>1</v>
      </c>
    </row>
    <row r="56" spans="1:19" x14ac:dyDescent="0.2">
      <c r="A56" s="76" t="s">
        <v>3</v>
      </c>
      <c r="B56" s="77" t="s">
        <v>39</v>
      </c>
      <c r="C56" s="78">
        <v>57515.487399999998</v>
      </c>
      <c r="D56" s="78">
        <v>1.9E-3</v>
      </c>
      <c r="E56" s="35">
        <f t="shared" si="0"/>
        <v>17213.974716695648</v>
      </c>
      <c r="F56">
        <f t="shared" si="1"/>
        <v>17214</v>
      </c>
      <c r="G56">
        <f t="shared" si="2"/>
        <v>-7.3663599978317507E-3</v>
      </c>
      <c r="K56">
        <f t="shared" si="7"/>
        <v>-7.3663599978317507E-3</v>
      </c>
      <c r="O56">
        <f t="shared" ca="1" si="6"/>
        <v>-4.8242129178236327E-3</v>
      </c>
      <c r="Q56" s="2">
        <f t="shared" si="5"/>
        <v>42496.987399999998</v>
      </c>
      <c r="S56" s="3">
        <v>1</v>
      </c>
    </row>
    <row r="57" spans="1:19" x14ac:dyDescent="0.2">
      <c r="A57" s="80" t="s">
        <v>0</v>
      </c>
      <c r="B57" s="81" t="s">
        <v>39</v>
      </c>
      <c r="C57" s="80">
        <v>57541.126799999998</v>
      </c>
      <c r="D57" s="80" t="s">
        <v>73</v>
      </c>
      <c r="E57" s="35">
        <f t="shared" si="0"/>
        <v>17301.975948467141</v>
      </c>
      <c r="F57">
        <f t="shared" si="1"/>
        <v>17302</v>
      </c>
      <c r="G57">
        <f t="shared" si="2"/>
        <v>-7.0074800023576245E-3</v>
      </c>
      <c r="K57">
        <f t="shared" si="7"/>
        <v>-7.0074800023576245E-3</v>
      </c>
      <c r="O57">
        <f t="shared" ca="1" si="6"/>
        <v>-4.8550197987024951E-3</v>
      </c>
      <c r="Q57" s="2">
        <f t="shared" si="5"/>
        <v>42522.626799999998</v>
      </c>
      <c r="S57" s="3">
        <v>1</v>
      </c>
    </row>
    <row r="58" spans="1:19" x14ac:dyDescent="0.2">
      <c r="A58" s="5" t="s">
        <v>176</v>
      </c>
      <c r="C58" s="10">
        <v>58195.944600000003</v>
      </c>
      <c r="D58" s="10">
        <v>2.0000000000000001E-4</v>
      </c>
      <c r="E58" s="35">
        <f t="shared" si="0"/>
        <v>19549.484586964943</v>
      </c>
      <c r="F58">
        <f t="shared" si="1"/>
        <v>19549.5</v>
      </c>
      <c r="G58">
        <f t="shared" si="2"/>
        <v>-4.4906299954163842E-3</v>
      </c>
      <c r="K58">
        <f t="shared" si="7"/>
        <v>-4.4906299954163842E-3</v>
      </c>
      <c r="O58">
        <f t="shared" ca="1" si="6"/>
        <v>-5.6418205347848133E-3</v>
      </c>
      <c r="Q58" s="2">
        <f t="shared" si="5"/>
        <v>43177.444600000003</v>
      </c>
      <c r="S58" s="3">
        <v>1</v>
      </c>
    </row>
    <row r="59" spans="1:19" x14ac:dyDescent="0.2">
      <c r="A59" s="18" t="s">
        <v>177</v>
      </c>
      <c r="C59" s="10">
        <v>58565.962</v>
      </c>
      <c r="D59" s="10">
        <v>2.9999999999999997E-4</v>
      </c>
      <c r="E59" s="35">
        <f t="shared" si="0"/>
        <v>20819.482596937312</v>
      </c>
      <c r="F59">
        <f t="shared" si="1"/>
        <v>20819.5</v>
      </c>
      <c r="G59">
        <f t="shared" si="2"/>
        <v>-5.070430001069326E-3</v>
      </c>
      <c r="K59">
        <f t="shared" si="7"/>
        <v>-5.070430001069326E-3</v>
      </c>
      <c r="O59">
        <f t="shared" ca="1" si="6"/>
        <v>-6.0864198383774907E-3</v>
      </c>
      <c r="Q59" s="2">
        <f t="shared" si="5"/>
        <v>43547.462</v>
      </c>
      <c r="S59" s="3">
        <v>1</v>
      </c>
    </row>
    <row r="60" spans="1:19" x14ac:dyDescent="0.2">
      <c r="A60" s="5" t="s">
        <v>175</v>
      </c>
      <c r="C60" s="10">
        <v>59354.941700000003</v>
      </c>
      <c r="D60" s="10">
        <v>5.0000000000000001E-4</v>
      </c>
      <c r="E60" s="35">
        <f>+(C60-C$7)/C$8</f>
        <v>23527.470515636836</v>
      </c>
      <c r="F60">
        <f t="shared" si="1"/>
        <v>23527.5</v>
      </c>
      <c r="G60">
        <f>+C60-(C$7+F60*C$8)</f>
        <v>-8.5903499930282123E-3</v>
      </c>
      <c r="K60">
        <f>G60</f>
        <v>-8.5903499930282123E-3</v>
      </c>
      <c r="O60">
        <f ca="1">+C$11+C$12*$F60</f>
        <v>-7.0344315817861295E-3</v>
      </c>
      <c r="Q60" s="2">
        <f>+C60-15018.5</f>
        <v>44336.441700000003</v>
      </c>
      <c r="S60" s="3">
        <v>1</v>
      </c>
    </row>
    <row r="61" spans="1:19" x14ac:dyDescent="0.2">
      <c r="A61" s="82" t="s">
        <v>178</v>
      </c>
      <c r="B61" s="83" t="s">
        <v>39</v>
      </c>
      <c r="C61" s="84">
        <v>59341.540099999998</v>
      </c>
      <c r="D61" s="82">
        <v>3.5000000000000001E-3</v>
      </c>
      <c r="E61" s="35">
        <f t="shared" ref="E61:E73" si="8">+(C61-C$7)/C$8</f>
        <v>23481.472664372406</v>
      </c>
      <c r="F61">
        <f t="shared" ref="F61:F73" si="9">ROUND(2*E61,0)/2</f>
        <v>23481.5</v>
      </c>
      <c r="G61">
        <f t="shared" ref="G61:G73" si="10">+C61-(C$7+F61*C$8)</f>
        <v>-7.9643100034445524E-3</v>
      </c>
      <c r="K61">
        <f t="shared" ref="K61:K73" si="11">G61</f>
        <v>-7.9643100034445524E-3</v>
      </c>
      <c r="O61">
        <f t="shared" ref="O61:O73" ca="1" si="12">+C$11+C$12*$F61</f>
        <v>-7.0183279849630889E-3</v>
      </c>
      <c r="Q61" s="2">
        <f t="shared" ref="Q61:Q73" si="13">+C61-15018.5</f>
        <v>44323.040099999998</v>
      </c>
      <c r="S61" s="3">
        <v>1</v>
      </c>
    </row>
    <row r="62" spans="1:19" x14ac:dyDescent="0.2">
      <c r="A62" s="82" t="s">
        <v>178</v>
      </c>
      <c r="B62" s="83" t="s">
        <v>39</v>
      </c>
      <c r="C62" s="84">
        <v>59349.554799999998</v>
      </c>
      <c r="D62" s="82">
        <v>3.5000000000000001E-3</v>
      </c>
      <c r="E62" s="35">
        <f t="shared" si="8"/>
        <v>23508.981243835224</v>
      </c>
      <c r="F62">
        <f t="shared" si="9"/>
        <v>23509</v>
      </c>
      <c r="G62">
        <f t="shared" si="10"/>
        <v>-5.4646600037813187E-3</v>
      </c>
      <c r="K62">
        <f t="shared" si="11"/>
        <v>-5.4646600037813187E-3</v>
      </c>
      <c r="O62">
        <f t="shared" ca="1" si="12"/>
        <v>-7.0279551352377323E-3</v>
      </c>
      <c r="Q62" s="2">
        <f t="shared" si="13"/>
        <v>44331.054799999998</v>
      </c>
      <c r="S62" s="3">
        <v>1</v>
      </c>
    </row>
    <row r="63" spans="1:19" x14ac:dyDescent="0.2">
      <c r="A63" s="82" t="s">
        <v>178</v>
      </c>
      <c r="B63" s="83" t="s">
        <v>39</v>
      </c>
      <c r="C63" s="84">
        <v>59356.545400000003</v>
      </c>
      <c r="D63" s="82">
        <v>3.5000000000000001E-3</v>
      </c>
      <c r="E63" s="35">
        <f t="shared" si="8"/>
        <v>23532.974840051291</v>
      </c>
      <c r="F63">
        <f t="shared" si="9"/>
        <v>23533</v>
      </c>
      <c r="G63">
        <f t="shared" si="10"/>
        <v>-7.3304199977428652E-3</v>
      </c>
      <c r="K63">
        <f t="shared" si="11"/>
        <v>-7.3304199977428652E-3</v>
      </c>
      <c r="O63">
        <f t="shared" ca="1" si="12"/>
        <v>-7.0363570118410585E-3</v>
      </c>
      <c r="Q63" s="2">
        <f t="shared" si="13"/>
        <v>44338.045400000003</v>
      </c>
      <c r="S63" s="3">
        <v>1</v>
      </c>
    </row>
    <row r="64" spans="1:19" x14ac:dyDescent="0.2">
      <c r="A64" s="82" t="s">
        <v>178</v>
      </c>
      <c r="B64" s="83" t="s">
        <v>39</v>
      </c>
      <c r="C64" s="84">
        <v>59377.525099999999</v>
      </c>
      <c r="D64" s="82">
        <v>3.5000000000000001E-3</v>
      </c>
      <c r="E64" s="35">
        <f t="shared" si="8"/>
        <v>23604.982743598022</v>
      </c>
      <c r="F64">
        <f t="shared" si="9"/>
        <v>23605</v>
      </c>
      <c r="G64">
        <f t="shared" si="10"/>
        <v>-5.0276999972993508E-3</v>
      </c>
      <c r="K64">
        <f t="shared" si="11"/>
        <v>-5.0276999972993508E-3</v>
      </c>
      <c r="O64">
        <f t="shared" ca="1" si="12"/>
        <v>-7.0615626416510374E-3</v>
      </c>
      <c r="Q64" s="2">
        <f t="shared" si="13"/>
        <v>44359.025099999999</v>
      </c>
      <c r="S64" s="3">
        <v>1</v>
      </c>
    </row>
    <row r="65" spans="1:19" x14ac:dyDescent="0.2">
      <c r="A65" s="82" t="s">
        <v>178</v>
      </c>
      <c r="B65" s="83" t="s">
        <v>39</v>
      </c>
      <c r="C65" s="84">
        <v>59390.487999999998</v>
      </c>
      <c r="D65" s="82">
        <v>3.5000000000000001E-3</v>
      </c>
      <c r="E65" s="35">
        <f t="shared" si="8"/>
        <v>23649.474859924088</v>
      </c>
      <c r="F65">
        <f t="shared" si="9"/>
        <v>23649.5</v>
      </c>
      <c r="G65">
        <f t="shared" si="10"/>
        <v>-7.3246300016762689E-3</v>
      </c>
      <c r="K65">
        <f t="shared" si="11"/>
        <v>-7.3246300016762689E-3</v>
      </c>
      <c r="O65">
        <f t="shared" ca="1" si="12"/>
        <v>-7.0771411211863712E-3</v>
      </c>
      <c r="Q65" s="2">
        <f t="shared" si="13"/>
        <v>44371.987999999998</v>
      </c>
      <c r="S65" s="3">
        <v>1</v>
      </c>
    </row>
    <row r="66" spans="1:19" x14ac:dyDescent="0.2">
      <c r="A66" s="82" t="s">
        <v>178</v>
      </c>
      <c r="B66" s="83" t="s">
        <v>39</v>
      </c>
      <c r="C66" s="84">
        <v>59390.635999999999</v>
      </c>
      <c r="D66" s="82">
        <v>3.5000000000000001E-3</v>
      </c>
      <c r="E66" s="35">
        <f t="shared" si="8"/>
        <v>23649.982835239512</v>
      </c>
      <c r="F66">
        <f t="shared" si="9"/>
        <v>23650</v>
      </c>
      <c r="G66">
        <f t="shared" si="10"/>
        <v>-5.000999997719191E-3</v>
      </c>
      <c r="K66">
        <f t="shared" si="11"/>
        <v>-5.000999997719191E-3</v>
      </c>
      <c r="O66">
        <f t="shared" ca="1" si="12"/>
        <v>-7.0773161602822746E-3</v>
      </c>
      <c r="Q66" s="2">
        <f t="shared" si="13"/>
        <v>44372.135999999999</v>
      </c>
      <c r="S66" s="3">
        <v>1</v>
      </c>
    </row>
    <row r="67" spans="1:19" x14ac:dyDescent="0.2">
      <c r="A67" s="82" t="s">
        <v>178</v>
      </c>
      <c r="B67" s="83" t="s">
        <v>39</v>
      </c>
      <c r="C67" s="84">
        <v>59724.522900000004</v>
      </c>
      <c r="D67" s="82">
        <v>3.5000000000000001E-3</v>
      </c>
      <c r="E67" s="35">
        <f t="shared" si="8"/>
        <v>24795.971371334985</v>
      </c>
      <c r="F67">
        <f t="shared" si="9"/>
        <v>24796</v>
      </c>
      <c r="G67">
        <f t="shared" si="10"/>
        <v>-8.3410399965941906E-3</v>
      </c>
      <c r="K67">
        <f t="shared" si="11"/>
        <v>-8.3410399965941906E-3</v>
      </c>
      <c r="O67">
        <f t="shared" ca="1" si="12"/>
        <v>-7.4785057680911001E-3</v>
      </c>
      <c r="Q67" s="2">
        <f t="shared" si="13"/>
        <v>44706.022900000004</v>
      </c>
      <c r="S67" s="3">
        <v>1</v>
      </c>
    </row>
    <row r="68" spans="1:19" x14ac:dyDescent="0.2">
      <c r="A68" s="82" t="s">
        <v>178</v>
      </c>
      <c r="B68" s="83" t="s">
        <v>39</v>
      </c>
      <c r="C68" s="84">
        <v>59724.667200000004</v>
      </c>
      <c r="D68" s="82">
        <v>3.5000000000000001E-3</v>
      </c>
      <c r="E68" s="35">
        <f t="shared" si="8"/>
        <v>24796.46664726752</v>
      </c>
      <c r="F68">
        <f t="shared" si="9"/>
        <v>24796.5</v>
      </c>
      <c r="G68">
        <f t="shared" si="10"/>
        <v>-9.7174099937546998E-3</v>
      </c>
      <c r="K68">
        <f t="shared" si="11"/>
        <v>-9.7174099937546998E-3</v>
      </c>
      <c r="O68">
        <f t="shared" ca="1" si="12"/>
        <v>-7.4786808071870018E-3</v>
      </c>
      <c r="Q68" s="2">
        <f t="shared" si="13"/>
        <v>44706.167200000004</v>
      </c>
      <c r="S68" s="3">
        <v>1</v>
      </c>
    </row>
    <row r="69" spans="1:19" x14ac:dyDescent="0.2">
      <c r="A69" s="82" t="s">
        <v>178</v>
      </c>
      <c r="B69" s="83" t="s">
        <v>39</v>
      </c>
      <c r="C69" s="84">
        <v>59737.487300000001</v>
      </c>
      <c r="D69" s="82">
        <v>3.5000000000000001E-3</v>
      </c>
      <c r="E69" s="35">
        <f t="shared" si="8"/>
        <v>24840.468636059515</v>
      </c>
      <c r="F69">
        <f t="shared" si="9"/>
        <v>24840.5</v>
      </c>
      <c r="G69">
        <f t="shared" si="10"/>
        <v>-9.1379699952085502E-3</v>
      </c>
      <c r="K69">
        <f t="shared" si="11"/>
        <v>-9.1379699952085502E-3</v>
      </c>
      <c r="O69">
        <f t="shared" ca="1" si="12"/>
        <v>-7.4940842476264339E-3</v>
      </c>
      <c r="Q69" s="2">
        <f t="shared" si="13"/>
        <v>44718.987300000001</v>
      </c>
      <c r="S69" s="3">
        <v>1</v>
      </c>
    </row>
    <row r="70" spans="1:19" x14ac:dyDescent="0.2">
      <c r="A70" s="82" t="s">
        <v>178</v>
      </c>
      <c r="B70" s="83" t="s">
        <v>39</v>
      </c>
      <c r="C70" s="84">
        <v>59737.633300000001</v>
      </c>
      <c r="D70" s="82">
        <v>3.5000000000000001E-3</v>
      </c>
      <c r="E70" s="35">
        <f t="shared" si="8"/>
        <v>24840.96974684365</v>
      </c>
      <c r="F70">
        <f t="shared" si="9"/>
        <v>24841</v>
      </c>
      <c r="G70">
        <f t="shared" si="10"/>
        <v>-8.8143399989348836E-3</v>
      </c>
      <c r="K70">
        <f t="shared" si="11"/>
        <v>-8.8143399989348836E-3</v>
      </c>
      <c r="O70">
        <f t="shared" ca="1" si="12"/>
        <v>-7.4942592867223374E-3</v>
      </c>
      <c r="Q70" s="2">
        <f t="shared" si="13"/>
        <v>44719.133300000001</v>
      </c>
      <c r="S70" s="3">
        <v>1</v>
      </c>
    </row>
    <row r="71" spans="1:19" x14ac:dyDescent="0.2">
      <c r="A71" s="82" t="s">
        <v>178</v>
      </c>
      <c r="B71" s="83" t="s">
        <v>39</v>
      </c>
      <c r="C71" s="84">
        <v>59750.453500000003</v>
      </c>
      <c r="D71" s="82">
        <v>3.5000000000000001E-3</v>
      </c>
      <c r="E71" s="35">
        <f t="shared" si="8"/>
        <v>24884.972078862225</v>
      </c>
      <c r="F71">
        <f t="shared" si="9"/>
        <v>24885</v>
      </c>
      <c r="G71">
        <f t="shared" si="10"/>
        <v>-8.1348999956389889E-3</v>
      </c>
      <c r="K71">
        <f t="shared" si="11"/>
        <v>-8.1348999956389889E-3</v>
      </c>
      <c r="O71">
        <f t="shared" ca="1" si="12"/>
        <v>-7.5096627271617677E-3</v>
      </c>
      <c r="Q71" s="2">
        <f t="shared" si="13"/>
        <v>44731.953500000003</v>
      </c>
      <c r="S71" s="3">
        <v>1</v>
      </c>
    </row>
    <row r="72" spans="1:19" x14ac:dyDescent="0.2">
      <c r="A72" s="82" t="s">
        <v>178</v>
      </c>
      <c r="B72" s="83" t="s">
        <v>39</v>
      </c>
      <c r="C72" s="84">
        <v>59750.597600000001</v>
      </c>
      <c r="D72" s="82">
        <v>3.5000000000000001E-3</v>
      </c>
      <c r="E72" s="35">
        <f t="shared" si="8"/>
        <v>24885.466668341622</v>
      </c>
      <c r="F72">
        <f t="shared" si="9"/>
        <v>24885.5</v>
      </c>
      <c r="G72">
        <f t="shared" si="10"/>
        <v>-9.7112699950230308E-3</v>
      </c>
      <c r="K72">
        <f t="shared" si="11"/>
        <v>-9.7112699950230308E-3</v>
      </c>
      <c r="O72">
        <f t="shared" ca="1" si="12"/>
        <v>-7.5098377662576711E-3</v>
      </c>
      <c r="Q72" s="2">
        <f t="shared" si="13"/>
        <v>44732.097600000001</v>
      </c>
      <c r="S72" s="3">
        <v>1</v>
      </c>
    </row>
    <row r="73" spans="1:19" x14ac:dyDescent="0.2">
      <c r="A73" s="82" t="s">
        <v>178</v>
      </c>
      <c r="B73" s="83" t="s">
        <v>39</v>
      </c>
      <c r="C73" s="84">
        <v>59762.398500000003</v>
      </c>
      <c r="D73" s="82">
        <v>3.5000000000000001E-3</v>
      </c>
      <c r="E73" s="35">
        <f t="shared" si="8"/>
        <v>24925.970491988526</v>
      </c>
      <c r="F73">
        <f t="shared" si="9"/>
        <v>24926</v>
      </c>
      <c r="G73">
        <f t="shared" si="10"/>
        <v>-8.5972399974707514E-3</v>
      </c>
      <c r="K73">
        <f t="shared" si="11"/>
        <v>-8.5972399974707514E-3</v>
      </c>
      <c r="O73">
        <f t="shared" ca="1" si="12"/>
        <v>-7.5240159330257827E-3</v>
      </c>
      <c r="Q73" s="2">
        <f t="shared" si="13"/>
        <v>44743.898500000003</v>
      </c>
      <c r="S73" s="3">
        <v>1</v>
      </c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L78" r:id="rId1" display="http://vsolj.cetus-net.org/bulletin.html"/>
    <hyperlink ref="H64170" r:id="rId2" display="http://vsolj.cetus-net.org/bulletin.html"/>
    <hyperlink ref="H64163" r:id="rId3" display="https://www.aavso.org/ejaavso"/>
    <hyperlink ref="I64170" r:id="rId4" display="http://vsolj.cetus-net.org/bulletin.html"/>
    <hyperlink ref="AQ57821" r:id="rId5" display="http://cdsbib.u-strasbg.fr/cgi-bin/cdsbib?1990RMxAA..21..381G"/>
    <hyperlink ref="H64167" r:id="rId6" display="https://www.aavso.org/ejaavso"/>
    <hyperlink ref="AP5185" r:id="rId7" display="http://cdsbib.u-strasbg.fr/cgi-bin/cdsbib?1990RMxAA..21..381G"/>
    <hyperlink ref="AP5188" r:id="rId8" display="http://cdsbib.u-strasbg.fr/cgi-bin/cdsbib?1990RMxAA..21..381G"/>
    <hyperlink ref="AP5186" r:id="rId9" display="http://cdsbib.u-strasbg.fr/cgi-bin/cdsbib?1990RMxAA..21..381G"/>
    <hyperlink ref="AP5170" r:id="rId10" display="http://cdsbib.u-strasbg.fr/cgi-bin/cdsbib?1990RMxAA..21..381G"/>
    <hyperlink ref="AQ5399" r:id="rId11" display="http://cdsbib.u-strasbg.fr/cgi-bin/cdsbib?1990RMxAA..21..381G"/>
    <hyperlink ref="AQ5403" r:id="rId12" display="http://cdsbib.u-strasbg.fr/cgi-bin/cdsbib?1990RMxAA..21..381G"/>
    <hyperlink ref="AQ65083" r:id="rId13" display="http://cdsbib.u-strasbg.fr/cgi-bin/cdsbib?1990RMxAA..21..381G"/>
    <hyperlink ref="I2291" r:id="rId14" display="http://vsolj.cetus-net.org/bulletin.html"/>
    <hyperlink ref="H2291" r:id="rId15" display="http://vsolj.cetus-net.org/bulletin.html"/>
    <hyperlink ref="AQ208" r:id="rId16" display="http://cdsbib.u-strasbg.fr/cgi-bin/cdsbib?1990RMxAA..21..381G"/>
    <hyperlink ref="AQ207" r:id="rId17" display="http://cdsbib.u-strasbg.fr/cgi-bin/cdsbib?1990RMxAA..21..381G"/>
    <hyperlink ref="AP3461" r:id="rId18" display="http://cdsbib.u-strasbg.fr/cgi-bin/cdsbib?1990RMxAA..21..381G"/>
    <hyperlink ref="AP3479" r:id="rId19" display="http://cdsbib.u-strasbg.fr/cgi-bin/cdsbib?1990RMxAA..21..381G"/>
    <hyperlink ref="AP3480" r:id="rId20" display="http://cdsbib.u-strasbg.fr/cgi-bin/cdsbib?1990RMxAA..21..381G"/>
    <hyperlink ref="AP3476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43</v>
      </c>
      <c r="F1" s="3">
        <v>52500.148699999998</v>
      </c>
      <c r="G1" s="3">
        <v>0.29135250000000001</v>
      </c>
      <c r="H1" s="3" t="s">
        <v>44</v>
      </c>
    </row>
    <row r="2" spans="1:8" x14ac:dyDescent="0.2">
      <c r="A2" t="s">
        <v>26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42</v>
      </c>
      <c r="C4" s="8">
        <f>F1</f>
        <v>52500.148699999998</v>
      </c>
      <c r="D4" s="9">
        <f>G1</f>
        <v>0.29135250000000001</v>
      </c>
    </row>
    <row r="5" spans="1:8" x14ac:dyDescent="0.2">
      <c r="C5" s="30" t="s">
        <v>40</v>
      </c>
    </row>
    <row r="6" spans="1:8" x14ac:dyDescent="0.2">
      <c r="A6" s="5" t="s">
        <v>4</v>
      </c>
    </row>
    <row r="7" spans="1:8" x14ac:dyDescent="0.2">
      <c r="A7" t="s">
        <v>5</v>
      </c>
      <c r="C7">
        <f>C4</f>
        <v>52500.148699999998</v>
      </c>
    </row>
    <row r="8" spans="1:8" x14ac:dyDescent="0.2">
      <c r="A8" t="s">
        <v>6</v>
      </c>
      <c r="C8">
        <f>D4</f>
        <v>0.29135250000000001</v>
      </c>
      <c r="D8" s="29"/>
    </row>
    <row r="9" spans="1:8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4">
        <f ca="1">INTERCEPT(INDIRECT($G$11):G992,INDIRECT($F$11):F992)</f>
        <v>7.3690592344407505E-3</v>
      </c>
      <c r="D11" s="3"/>
      <c r="E11" s="12"/>
      <c r="F11" s="25" t="str">
        <f>"F"&amp;E19</f>
        <v>F43</v>
      </c>
      <c r="G11" s="26" t="str">
        <f>"G"&amp;E19</f>
        <v>G43</v>
      </c>
    </row>
    <row r="12" spans="1:8" x14ac:dyDescent="0.2">
      <c r="A12" s="12" t="s">
        <v>19</v>
      </c>
      <c r="B12" s="12"/>
      <c r="C12" s="24">
        <f ca="1">SLOPE(INDIRECT($G$11):G992,INDIRECT($F$11):F992)</f>
        <v>-4.154388915790679E-7</v>
      </c>
      <c r="D12" s="3"/>
      <c r="E12" s="12"/>
    </row>
    <row r="13" spans="1:8" x14ac:dyDescent="0.2">
      <c r="A13" s="12" t="s">
        <v>21</v>
      </c>
      <c r="B13" s="12"/>
      <c r="C13" s="3" t="s">
        <v>16</v>
      </c>
      <c r="D13" s="16" t="s">
        <v>54</v>
      </c>
      <c r="E13" s="13">
        <v>1</v>
      </c>
    </row>
    <row r="14" spans="1:8" x14ac:dyDescent="0.2">
      <c r="A14" s="12"/>
      <c r="B14" s="12"/>
      <c r="C14" s="12"/>
      <c r="D14" s="16" t="s">
        <v>34</v>
      </c>
      <c r="E14" s="17">
        <f ca="1">NOW()+15018.5+$C$9/24</f>
        <v>60171.600346643514</v>
      </c>
    </row>
    <row r="15" spans="1:8" x14ac:dyDescent="0.2">
      <c r="A15" s="14" t="s">
        <v>20</v>
      </c>
      <c r="B15" s="12"/>
      <c r="C15" s="15">
        <f ca="1">(C7+C11)+(C8+C12)*INT(MAX(F21:F3533))</f>
        <v>59762.398128829416</v>
      </c>
      <c r="D15" s="16" t="s">
        <v>55</v>
      </c>
      <c r="E15" s="17">
        <f ca="1">ROUND(2*(E14-$C$7)/$C$8,0)/2+E13</f>
        <v>26331.5</v>
      </c>
    </row>
    <row r="16" spans="1:8" x14ac:dyDescent="0.2">
      <c r="A16" s="18" t="s">
        <v>7</v>
      </c>
      <c r="B16" s="12"/>
      <c r="C16" s="19">
        <f ca="1">+C8+C12</f>
        <v>0.29135208456110845</v>
      </c>
      <c r="D16" s="16" t="s">
        <v>35</v>
      </c>
      <c r="E16" s="26">
        <f ca="1">ROUND(2*(E14-$C$15)/$C$16,0)/2+E13</f>
        <v>1405.5</v>
      </c>
    </row>
    <row r="17" spans="1:17" ht="13.5" thickBot="1" x14ac:dyDescent="0.25">
      <c r="A17" s="16" t="s">
        <v>31</v>
      </c>
      <c r="B17" s="12"/>
      <c r="C17" s="12">
        <f>COUNT(C21:C2191)</f>
        <v>53</v>
      </c>
      <c r="D17" s="16" t="s">
        <v>36</v>
      </c>
      <c r="E17" s="20">
        <f ca="1">+$C$15+$C$16*E16-15018.5-$C$9/24</f>
        <v>45153.78931701339</v>
      </c>
    </row>
    <row r="18" spans="1:17" ht="14.25" thickTop="1" thickBot="1" x14ac:dyDescent="0.25">
      <c r="A18" s="18" t="s">
        <v>8</v>
      </c>
      <c r="B18" s="12"/>
      <c r="C18" s="21">
        <f ca="1">+C15</f>
        <v>59762.398128829416</v>
      </c>
      <c r="D18" s="22">
        <f ca="1">+C16</f>
        <v>0.29135208456110845</v>
      </c>
      <c r="E18" s="23" t="s">
        <v>37</v>
      </c>
    </row>
    <row r="19" spans="1:17" ht="13.5" thickTop="1" x14ac:dyDescent="0.2">
      <c r="A19" s="27" t="s">
        <v>38</v>
      </c>
      <c r="E19" s="28">
        <v>43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30</v>
      </c>
      <c r="J20" s="7" t="s">
        <v>47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33" t="s">
        <v>57</v>
      </c>
      <c r="B21" s="36" t="s">
        <v>39</v>
      </c>
      <c r="C21" s="33">
        <v>51259.859900000003</v>
      </c>
      <c r="D21" s="33">
        <v>5.0000000000000001E-4</v>
      </c>
      <c r="E21">
        <f t="shared" ref="E21:E53" si="0">+(C21-C$7)/C$8</f>
        <v>-4257.004144464162</v>
      </c>
      <c r="F21">
        <f t="shared" ref="F21:F53" si="1">ROUND(2*E21,0)/2</f>
        <v>-4257</v>
      </c>
      <c r="G21">
        <f t="shared" ref="G21:G53" si="2">+C21-(C$7+F21*C$8)</f>
        <v>-1.20749999769032E-3</v>
      </c>
      <c r="I21">
        <f>+G21</f>
        <v>-1.20749999769032E-3</v>
      </c>
      <c r="Q21" s="2">
        <f t="shared" ref="Q21:Q53" si="3">+C21-15018.5</f>
        <v>36241.359900000003</v>
      </c>
    </row>
    <row r="22" spans="1:17" x14ac:dyDescent="0.2">
      <c r="A22" s="33" t="s">
        <v>57</v>
      </c>
      <c r="B22" s="36" t="s">
        <v>46</v>
      </c>
      <c r="C22" s="33">
        <v>51265.834000000003</v>
      </c>
      <c r="D22" s="33">
        <v>5.0000000000000001E-4</v>
      </c>
      <c r="E22">
        <f t="shared" si="0"/>
        <v>-4236.4994293853506</v>
      </c>
      <c r="F22">
        <f t="shared" si="1"/>
        <v>-4236.5</v>
      </c>
      <c r="G22">
        <f t="shared" si="2"/>
        <v>1.6625000716885552E-4</v>
      </c>
      <c r="I22">
        <f>+G22</f>
        <v>1.6625000716885552E-4</v>
      </c>
      <c r="Q22" s="2">
        <f t="shared" si="3"/>
        <v>36247.334000000003</v>
      </c>
    </row>
    <row r="23" spans="1:17" x14ac:dyDescent="0.2">
      <c r="A23" s="32" t="s">
        <v>41</v>
      </c>
      <c r="B23" s="31" t="s">
        <v>39</v>
      </c>
      <c r="C23" s="32">
        <v>52500.148699999998</v>
      </c>
      <c r="D23" s="37"/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Q23" s="2">
        <f t="shared" si="3"/>
        <v>37481.648699999998</v>
      </c>
    </row>
    <row r="24" spans="1:17" x14ac:dyDescent="0.2">
      <c r="A24" s="38" t="s">
        <v>50</v>
      </c>
      <c r="B24" s="39" t="s">
        <v>39</v>
      </c>
      <c r="C24" s="38">
        <v>52502.479099999997</v>
      </c>
      <c r="D24" s="38">
        <v>5.0000000000000001E-4</v>
      </c>
      <c r="E24">
        <f t="shared" si="0"/>
        <v>7.9985584472380271</v>
      </c>
      <c r="F24">
        <f t="shared" si="1"/>
        <v>8</v>
      </c>
      <c r="G24">
        <f t="shared" si="2"/>
        <v>-4.200000039418228E-4</v>
      </c>
      <c r="I24">
        <f t="shared" ref="I24:I38" si="4">+G24</f>
        <v>-4.200000039418228E-4</v>
      </c>
      <c r="Q24" s="2">
        <f t="shared" si="3"/>
        <v>37483.979099999997</v>
      </c>
    </row>
    <row r="25" spans="1:17" x14ac:dyDescent="0.2">
      <c r="A25" s="38" t="s">
        <v>50</v>
      </c>
      <c r="B25" s="39" t="s">
        <v>39</v>
      </c>
      <c r="C25" s="38">
        <v>52526.371599999999</v>
      </c>
      <c r="D25" s="38">
        <v>1.1999999999999999E-3</v>
      </c>
      <c r="E25">
        <f t="shared" si="0"/>
        <v>90.004032915456918</v>
      </c>
      <c r="F25">
        <f t="shared" si="1"/>
        <v>90</v>
      </c>
      <c r="G25">
        <f t="shared" si="2"/>
        <v>1.1749999976018444E-3</v>
      </c>
      <c r="I25">
        <f t="shared" si="4"/>
        <v>1.1749999976018444E-3</v>
      </c>
      <c r="Q25" s="2">
        <f t="shared" si="3"/>
        <v>37507.871599999999</v>
      </c>
    </row>
    <row r="26" spans="1:17" x14ac:dyDescent="0.2">
      <c r="A26" s="38" t="s">
        <v>50</v>
      </c>
      <c r="B26" s="39" t="s">
        <v>46</v>
      </c>
      <c r="C26" s="38">
        <v>52526.515500000001</v>
      </c>
      <c r="D26" s="38">
        <v>2.9999999999999997E-4</v>
      </c>
      <c r="E26">
        <f t="shared" si="0"/>
        <v>90.49793634859293</v>
      </c>
      <c r="F26">
        <f t="shared" si="1"/>
        <v>90.5</v>
      </c>
      <c r="G26">
        <f t="shared" si="2"/>
        <v>-6.0124999436084181E-4</v>
      </c>
      <c r="I26">
        <f t="shared" si="4"/>
        <v>-6.0124999436084181E-4</v>
      </c>
      <c r="Q26" s="2">
        <f t="shared" si="3"/>
        <v>37508.015500000001</v>
      </c>
    </row>
    <row r="27" spans="1:17" x14ac:dyDescent="0.2">
      <c r="A27" s="38" t="s">
        <v>50</v>
      </c>
      <c r="B27" s="39" t="s">
        <v>39</v>
      </c>
      <c r="C27" s="38">
        <v>52533.363400000002</v>
      </c>
      <c r="D27" s="38">
        <v>1.4E-3</v>
      </c>
      <c r="E27">
        <f t="shared" si="0"/>
        <v>114.00176761827711</v>
      </c>
      <c r="F27">
        <f t="shared" si="1"/>
        <v>114</v>
      </c>
      <c r="G27">
        <f t="shared" si="2"/>
        <v>5.1500000699888915E-4</v>
      </c>
      <c r="I27">
        <f t="shared" si="4"/>
        <v>5.1500000699888915E-4</v>
      </c>
      <c r="Q27" s="2">
        <f t="shared" si="3"/>
        <v>37514.863400000002</v>
      </c>
    </row>
    <row r="28" spans="1:17" x14ac:dyDescent="0.2">
      <c r="A28" s="38" t="s">
        <v>50</v>
      </c>
      <c r="B28" s="39" t="s">
        <v>46</v>
      </c>
      <c r="C28" s="38">
        <v>52546.327899999997</v>
      </c>
      <c r="D28" s="38">
        <v>1.6000000000000001E-3</v>
      </c>
      <c r="E28">
        <f t="shared" si="0"/>
        <v>158.49941222401961</v>
      </c>
      <c r="F28">
        <f t="shared" si="1"/>
        <v>158.5</v>
      </c>
      <c r="G28">
        <f t="shared" si="2"/>
        <v>-1.7125000158557668E-4</v>
      </c>
      <c r="I28">
        <f t="shared" si="4"/>
        <v>-1.7125000158557668E-4</v>
      </c>
      <c r="Q28" s="2">
        <f t="shared" si="3"/>
        <v>37527.827899999997</v>
      </c>
    </row>
    <row r="29" spans="1:17" x14ac:dyDescent="0.2">
      <c r="A29" s="38" t="s">
        <v>50</v>
      </c>
      <c r="B29" s="39" t="s">
        <v>46</v>
      </c>
      <c r="C29" s="38">
        <v>52548.366999999998</v>
      </c>
      <c r="D29" s="38">
        <v>1.1999999999999999E-3</v>
      </c>
      <c r="E29">
        <f t="shared" si="0"/>
        <v>165.49815086536225</v>
      </c>
      <c r="F29">
        <f t="shared" si="1"/>
        <v>165.5</v>
      </c>
      <c r="G29">
        <f t="shared" si="2"/>
        <v>-5.3874999866820872E-4</v>
      </c>
      <c r="I29">
        <f t="shared" si="4"/>
        <v>-5.3874999866820872E-4</v>
      </c>
      <c r="Q29" s="2">
        <f t="shared" si="3"/>
        <v>37529.866999999998</v>
      </c>
    </row>
    <row r="30" spans="1:17" x14ac:dyDescent="0.2">
      <c r="A30" s="38" t="s">
        <v>50</v>
      </c>
      <c r="B30" s="39" t="s">
        <v>39</v>
      </c>
      <c r="C30" s="38">
        <v>52568.325400000002</v>
      </c>
      <c r="D30" s="38">
        <v>1.1000000000000001E-3</v>
      </c>
      <c r="E30">
        <f t="shared" si="0"/>
        <v>234.0007379377339</v>
      </c>
      <c r="F30">
        <f t="shared" si="1"/>
        <v>234</v>
      </c>
      <c r="G30">
        <f t="shared" si="2"/>
        <v>2.1500000002561137E-4</v>
      </c>
      <c r="I30">
        <f t="shared" si="4"/>
        <v>2.1500000002561137E-4</v>
      </c>
      <c r="Q30" s="2">
        <f t="shared" si="3"/>
        <v>37549.825400000002</v>
      </c>
    </row>
    <row r="31" spans="1:17" x14ac:dyDescent="0.2">
      <c r="A31" s="38" t="s">
        <v>50</v>
      </c>
      <c r="B31" s="39" t="s">
        <v>39</v>
      </c>
      <c r="C31" s="38">
        <v>52745.468099999998</v>
      </c>
      <c r="D31" s="38">
        <v>1.8E-3</v>
      </c>
      <c r="E31">
        <f t="shared" si="0"/>
        <v>842.00204219974194</v>
      </c>
      <c r="F31">
        <f t="shared" si="1"/>
        <v>842</v>
      </c>
      <c r="G31">
        <f t="shared" si="2"/>
        <v>5.9499999770196155E-4</v>
      </c>
      <c r="I31">
        <f t="shared" si="4"/>
        <v>5.9499999770196155E-4</v>
      </c>
      <c r="Q31" s="2">
        <f t="shared" si="3"/>
        <v>37726.968099999998</v>
      </c>
    </row>
    <row r="32" spans="1:17" x14ac:dyDescent="0.2">
      <c r="A32" s="38" t="s">
        <v>51</v>
      </c>
      <c r="B32" s="39" t="s">
        <v>39</v>
      </c>
      <c r="C32" s="38">
        <v>53143.455600000001</v>
      </c>
      <c r="D32" s="40">
        <v>5.9999999999999995E-4</v>
      </c>
      <c r="E32">
        <f t="shared" si="0"/>
        <v>2208.0019907157248</v>
      </c>
      <c r="F32">
        <f t="shared" si="1"/>
        <v>2208</v>
      </c>
      <c r="G32">
        <f t="shared" si="2"/>
        <v>5.7999999989988282E-4</v>
      </c>
      <c r="I32">
        <f t="shared" si="4"/>
        <v>5.7999999989988282E-4</v>
      </c>
      <c r="Q32" s="2">
        <f t="shared" si="3"/>
        <v>38124.955600000001</v>
      </c>
    </row>
    <row r="33" spans="1:17" x14ac:dyDescent="0.2">
      <c r="A33" s="38" t="s">
        <v>52</v>
      </c>
      <c r="B33" s="39" t="s">
        <v>39</v>
      </c>
      <c r="C33" s="38">
        <v>53620.401299999998</v>
      </c>
      <c r="D33" s="38">
        <v>4.0000000000000002E-4</v>
      </c>
      <c r="E33">
        <f t="shared" si="0"/>
        <v>3845.0076797007055</v>
      </c>
      <c r="F33">
        <f t="shared" si="1"/>
        <v>3845</v>
      </c>
      <c r="G33">
        <f t="shared" si="2"/>
        <v>2.2374999971361831E-3</v>
      </c>
      <c r="I33">
        <f t="shared" si="4"/>
        <v>2.2374999971361831E-3</v>
      </c>
      <c r="Q33" s="2">
        <f t="shared" si="3"/>
        <v>38601.901299999998</v>
      </c>
    </row>
    <row r="34" spans="1:17" x14ac:dyDescent="0.2">
      <c r="A34" s="33" t="s">
        <v>45</v>
      </c>
      <c r="B34" s="31" t="s">
        <v>39</v>
      </c>
      <c r="C34" s="32">
        <v>54000.324200000003</v>
      </c>
      <c r="D34" s="32">
        <v>2.9999999999999997E-4</v>
      </c>
      <c r="E34">
        <f t="shared" si="0"/>
        <v>5149.0050711766835</v>
      </c>
      <c r="F34">
        <f t="shared" si="1"/>
        <v>5149</v>
      </c>
      <c r="G34">
        <f t="shared" si="2"/>
        <v>1.4775000017834827E-3</v>
      </c>
      <c r="I34">
        <f t="shared" si="4"/>
        <v>1.4775000017834827E-3</v>
      </c>
      <c r="Q34" s="2">
        <f t="shared" si="3"/>
        <v>38981.824200000003</v>
      </c>
    </row>
    <row r="35" spans="1:17" x14ac:dyDescent="0.2">
      <c r="A35" s="33" t="s">
        <v>45</v>
      </c>
      <c r="B35" s="31" t="s">
        <v>39</v>
      </c>
      <c r="C35" s="32">
        <v>54217.377099999998</v>
      </c>
      <c r="D35" s="32">
        <v>8.9999999999999998E-4</v>
      </c>
      <c r="E35">
        <f t="shared" si="0"/>
        <v>5893.9888966114922</v>
      </c>
      <c r="F35">
        <f t="shared" si="1"/>
        <v>5894</v>
      </c>
      <c r="G35">
        <f t="shared" si="2"/>
        <v>-3.2349999964935705E-3</v>
      </c>
      <c r="I35">
        <f t="shared" si="4"/>
        <v>-3.2349999964935705E-3</v>
      </c>
      <c r="Q35" s="2">
        <f t="shared" si="3"/>
        <v>39198.877099999998</v>
      </c>
    </row>
    <row r="36" spans="1:17" x14ac:dyDescent="0.2">
      <c r="A36" s="33" t="s">
        <v>45</v>
      </c>
      <c r="B36" s="31" t="s">
        <v>46</v>
      </c>
      <c r="C36" s="32">
        <v>54217.525099999999</v>
      </c>
      <c r="D36" s="32">
        <v>8.0000000000000004E-4</v>
      </c>
      <c r="E36">
        <f t="shared" si="0"/>
        <v>5894.4968723453576</v>
      </c>
      <c r="F36">
        <f t="shared" si="1"/>
        <v>5894.5</v>
      </c>
      <c r="G36">
        <f t="shared" si="2"/>
        <v>-9.1124999744351953E-4</v>
      </c>
      <c r="I36">
        <f t="shared" si="4"/>
        <v>-9.1124999744351953E-4</v>
      </c>
      <c r="Q36" s="2">
        <f t="shared" si="3"/>
        <v>39199.025099999999</v>
      </c>
    </row>
    <row r="37" spans="1:17" x14ac:dyDescent="0.2">
      <c r="A37" s="32" t="s">
        <v>48</v>
      </c>
      <c r="B37" s="31" t="s">
        <v>39</v>
      </c>
      <c r="C37" s="32">
        <v>54349.363400000002</v>
      </c>
      <c r="D37" s="32">
        <v>1E-4</v>
      </c>
      <c r="E37" s="35">
        <f t="shared" si="0"/>
        <v>6347.0013128427045</v>
      </c>
      <c r="F37">
        <f t="shared" si="1"/>
        <v>6347</v>
      </c>
      <c r="G37">
        <f t="shared" si="2"/>
        <v>3.8250000216066837E-4</v>
      </c>
      <c r="I37">
        <f t="shared" si="4"/>
        <v>3.8250000216066837E-4</v>
      </c>
      <c r="Q37" s="2">
        <f t="shared" si="3"/>
        <v>39330.863400000002</v>
      </c>
    </row>
    <row r="38" spans="1:17" x14ac:dyDescent="0.2">
      <c r="A38" s="33" t="s">
        <v>58</v>
      </c>
      <c r="B38" s="36" t="s">
        <v>39</v>
      </c>
      <c r="C38" s="33">
        <v>54593.514499999997</v>
      </c>
      <c r="D38" s="33">
        <v>1E-4</v>
      </c>
      <c r="E38" s="35">
        <f t="shared" si="0"/>
        <v>7184.9934357865459</v>
      </c>
      <c r="F38">
        <f t="shared" si="1"/>
        <v>7185</v>
      </c>
      <c r="G38">
        <f t="shared" si="2"/>
        <v>-1.9125000035273843E-3</v>
      </c>
      <c r="I38">
        <f t="shared" si="4"/>
        <v>-1.9125000035273843E-3</v>
      </c>
      <c r="Q38" s="2">
        <f t="shared" si="3"/>
        <v>39575.014499999997</v>
      </c>
    </row>
    <row r="39" spans="1:17" x14ac:dyDescent="0.2">
      <c r="A39" s="34" t="s">
        <v>49</v>
      </c>
      <c r="B39" s="35"/>
      <c r="C39" s="32">
        <v>54985.824399999998</v>
      </c>
      <c r="D39" s="32">
        <v>2.9999999999999997E-4</v>
      </c>
      <c r="E39" s="35">
        <f t="shared" si="0"/>
        <v>8531.5063368256651</v>
      </c>
      <c r="F39">
        <f t="shared" si="1"/>
        <v>8531.5</v>
      </c>
      <c r="G39">
        <f t="shared" si="2"/>
        <v>1.8462500011082739E-3</v>
      </c>
      <c r="J39">
        <f>+G39</f>
        <v>1.8462500011082739E-3</v>
      </c>
      <c r="Q39" s="2">
        <f t="shared" si="3"/>
        <v>39967.324399999998</v>
      </c>
    </row>
    <row r="40" spans="1:17" x14ac:dyDescent="0.2">
      <c r="A40" s="33" t="s">
        <v>53</v>
      </c>
      <c r="B40" s="36" t="s">
        <v>46</v>
      </c>
      <c r="C40" s="33">
        <v>55067.405100000004</v>
      </c>
      <c r="D40" s="33">
        <v>1E-3</v>
      </c>
      <c r="E40" s="35">
        <f t="shared" si="0"/>
        <v>8811.5132013626298</v>
      </c>
      <c r="F40">
        <f t="shared" si="1"/>
        <v>8811.5</v>
      </c>
      <c r="G40">
        <f t="shared" si="2"/>
        <v>3.8462500087916851E-3</v>
      </c>
      <c r="I40">
        <f>+G40</f>
        <v>3.8462500087916851E-3</v>
      </c>
      <c r="Q40" s="2">
        <f t="shared" si="3"/>
        <v>40048.905100000004</v>
      </c>
    </row>
    <row r="41" spans="1:17" x14ac:dyDescent="0.2">
      <c r="A41" s="33" t="s">
        <v>53</v>
      </c>
      <c r="B41" s="36" t="s">
        <v>39</v>
      </c>
      <c r="C41" s="33">
        <v>55067.543700000002</v>
      </c>
      <c r="D41" s="33">
        <v>8.0000000000000004E-4</v>
      </c>
      <c r="E41" s="35">
        <f t="shared" si="0"/>
        <v>8811.9889137728496</v>
      </c>
      <c r="F41">
        <f t="shared" si="1"/>
        <v>8812</v>
      </c>
      <c r="G41">
        <f t="shared" si="2"/>
        <v>-3.2299999948008917E-3</v>
      </c>
      <c r="I41">
        <f>+G41</f>
        <v>-3.2299999948008917E-3</v>
      </c>
      <c r="Q41" s="2">
        <f t="shared" si="3"/>
        <v>40049.043700000002</v>
      </c>
    </row>
    <row r="42" spans="1:17" x14ac:dyDescent="0.2">
      <c r="A42" s="34" t="s">
        <v>56</v>
      </c>
      <c r="B42" s="35"/>
      <c r="C42" s="32">
        <v>55303.982900000003</v>
      </c>
      <c r="D42" s="32">
        <v>4.0000000000000002E-4</v>
      </c>
      <c r="E42" s="35">
        <f t="shared" si="0"/>
        <v>9623.5117254871839</v>
      </c>
      <c r="F42">
        <f t="shared" si="1"/>
        <v>9623.5</v>
      </c>
      <c r="G42">
        <f t="shared" si="2"/>
        <v>3.4162500014645047E-3</v>
      </c>
      <c r="J42">
        <f>+G42</f>
        <v>3.4162500014645047E-3</v>
      </c>
      <c r="O42">
        <f t="shared" ref="O42:O53" ca="1" si="5">+C$11+C$12*$F42</f>
        <v>3.3710830613295903E-3</v>
      </c>
      <c r="Q42" s="2">
        <f t="shared" si="3"/>
        <v>40285.482900000003</v>
      </c>
    </row>
    <row r="43" spans="1:17" x14ac:dyDescent="0.2">
      <c r="A43" s="33" t="s">
        <v>59</v>
      </c>
      <c r="B43" s="36" t="s">
        <v>39</v>
      </c>
      <c r="C43" s="33">
        <v>55670.359400000001</v>
      </c>
      <c r="D43" s="33">
        <v>1.2999999999999999E-3</v>
      </c>
      <c r="E43" s="35">
        <f t="shared" si="0"/>
        <v>10881.014235333498</v>
      </c>
      <c r="F43">
        <f t="shared" si="1"/>
        <v>10881</v>
      </c>
      <c r="G43">
        <f t="shared" si="2"/>
        <v>4.1475000034552068E-3</v>
      </c>
      <c r="I43">
        <f t="shared" ref="I43:I48" si="6">+G43</f>
        <v>4.1475000034552068E-3</v>
      </c>
      <c r="O43">
        <f t="shared" ca="1" si="5"/>
        <v>2.8486686551689126E-3</v>
      </c>
      <c r="Q43" s="2">
        <f t="shared" si="3"/>
        <v>40651.859400000001</v>
      </c>
    </row>
    <row r="44" spans="1:17" x14ac:dyDescent="0.2">
      <c r="A44" s="33" t="s">
        <v>59</v>
      </c>
      <c r="B44" s="36" t="s">
        <v>46</v>
      </c>
      <c r="C44" s="33">
        <v>55670.507700000002</v>
      </c>
      <c r="D44" s="33">
        <v>1E-3</v>
      </c>
      <c r="E44" s="35">
        <f t="shared" si="0"/>
        <v>10881.523240747905</v>
      </c>
      <c r="F44">
        <f t="shared" si="1"/>
        <v>10881.5</v>
      </c>
      <c r="G44">
        <f t="shared" si="2"/>
        <v>6.7712500022025779E-3</v>
      </c>
      <c r="I44">
        <f t="shared" si="6"/>
        <v>6.7712500022025779E-3</v>
      </c>
      <c r="O44">
        <f t="shared" ca="1" si="5"/>
        <v>2.8484609357231228E-3</v>
      </c>
      <c r="Q44" s="2">
        <f t="shared" si="3"/>
        <v>40652.007700000002</v>
      </c>
    </row>
    <row r="45" spans="1:17" x14ac:dyDescent="0.2">
      <c r="A45" s="33" t="s">
        <v>59</v>
      </c>
      <c r="B45" s="36" t="s">
        <v>46</v>
      </c>
      <c r="C45" s="33">
        <v>55673.420899999997</v>
      </c>
      <c r="D45" s="33">
        <v>1.2999999999999999E-3</v>
      </c>
      <c r="E45" s="35">
        <f t="shared" si="0"/>
        <v>10891.522125260635</v>
      </c>
      <c r="F45">
        <f t="shared" si="1"/>
        <v>10891.5</v>
      </c>
      <c r="G45">
        <f t="shared" si="2"/>
        <v>6.4462500013178214E-3</v>
      </c>
      <c r="I45">
        <f t="shared" si="6"/>
        <v>6.4462500013178214E-3</v>
      </c>
      <c r="O45">
        <f t="shared" ca="1" si="5"/>
        <v>2.8443065468073325E-3</v>
      </c>
      <c r="Q45" s="2">
        <f t="shared" si="3"/>
        <v>40654.920899999997</v>
      </c>
    </row>
    <row r="46" spans="1:17" x14ac:dyDescent="0.2">
      <c r="A46" s="33" t="s">
        <v>59</v>
      </c>
      <c r="B46" s="36" t="s">
        <v>39</v>
      </c>
      <c r="C46" s="33">
        <v>55673.563999999998</v>
      </c>
      <c r="D46" s="33">
        <v>1.5E-3</v>
      </c>
      <c r="E46" s="35">
        <f t="shared" si="0"/>
        <v>10892.013282878988</v>
      </c>
      <c r="F46">
        <f t="shared" si="1"/>
        <v>10892</v>
      </c>
      <c r="G46">
        <f t="shared" si="2"/>
        <v>3.8700000004610047E-3</v>
      </c>
      <c r="I46">
        <f t="shared" si="6"/>
        <v>3.8700000004610047E-3</v>
      </c>
      <c r="O46">
        <f t="shared" ca="1" si="5"/>
        <v>2.8440988273615428E-3</v>
      </c>
      <c r="Q46" s="2">
        <f t="shared" si="3"/>
        <v>40655.063999999998</v>
      </c>
    </row>
    <row r="47" spans="1:17" x14ac:dyDescent="0.2">
      <c r="A47" s="71" t="s">
        <v>143</v>
      </c>
      <c r="B47" s="71" t="s">
        <v>46</v>
      </c>
      <c r="C47" s="72">
        <v>55691.485399999998</v>
      </c>
      <c r="D47" s="72" t="s">
        <v>74</v>
      </c>
      <c r="E47" s="35">
        <f t="shared" si="0"/>
        <v>10953.524339073801</v>
      </c>
      <c r="F47">
        <f t="shared" si="1"/>
        <v>10953.5</v>
      </c>
      <c r="G47">
        <f t="shared" si="2"/>
        <v>7.0912500013946556E-3</v>
      </c>
      <c r="I47">
        <f t="shared" si="6"/>
        <v>7.0912500013946556E-3</v>
      </c>
      <c r="O47">
        <f t="shared" ca="1" si="5"/>
        <v>2.8185493355294307E-3</v>
      </c>
      <c r="Q47" s="2">
        <f t="shared" si="3"/>
        <v>40672.985399999998</v>
      </c>
    </row>
    <row r="48" spans="1:17" x14ac:dyDescent="0.2">
      <c r="A48" s="33" t="s">
        <v>59</v>
      </c>
      <c r="B48" s="36" t="s">
        <v>46</v>
      </c>
      <c r="C48" s="33">
        <v>55705.470500000003</v>
      </c>
      <c r="D48" s="33">
        <v>8.9999999999999998E-4</v>
      </c>
      <c r="E48" s="35">
        <f t="shared" si="0"/>
        <v>11001.524956882144</v>
      </c>
      <c r="F48">
        <f t="shared" si="1"/>
        <v>11001.5</v>
      </c>
      <c r="G48">
        <f t="shared" si="2"/>
        <v>7.2712500041234307E-3</v>
      </c>
      <c r="I48">
        <f t="shared" si="6"/>
        <v>7.2712500041234307E-3</v>
      </c>
      <c r="O48">
        <f t="shared" ca="1" si="5"/>
        <v>2.7986082687336353E-3</v>
      </c>
      <c r="Q48" s="2">
        <f t="shared" si="3"/>
        <v>40686.970500000003</v>
      </c>
    </row>
    <row r="49" spans="1:17" x14ac:dyDescent="0.2">
      <c r="A49" s="41" t="s">
        <v>60</v>
      </c>
      <c r="B49" s="31" t="s">
        <v>46</v>
      </c>
      <c r="C49" s="32">
        <v>55740.433369999999</v>
      </c>
      <c r="D49" s="32">
        <v>4.0000000000000002E-4</v>
      </c>
      <c r="E49" s="35">
        <f t="shared" si="0"/>
        <v>11121.526913275158</v>
      </c>
      <c r="F49">
        <f t="shared" si="1"/>
        <v>11121.5</v>
      </c>
      <c r="G49">
        <f t="shared" si="2"/>
        <v>7.841250000637956E-3</v>
      </c>
      <c r="K49">
        <f>+G49</f>
        <v>7.841250000637956E-3</v>
      </c>
      <c r="O49">
        <f t="shared" ca="1" si="5"/>
        <v>2.748755601744147E-3</v>
      </c>
      <c r="Q49" s="2">
        <f t="shared" si="3"/>
        <v>40721.933369999999</v>
      </c>
    </row>
    <row r="50" spans="1:17" x14ac:dyDescent="0.2">
      <c r="A50" s="41" t="s">
        <v>61</v>
      </c>
      <c r="B50" s="31" t="s">
        <v>39</v>
      </c>
      <c r="C50" s="32">
        <v>56062.517</v>
      </c>
      <c r="D50" s="32">
        <v>8.9999999999999998E-4</v>
      </c>
      <c r="E50" s="35">
        <f t="shared" si="0"/>
        <v>12227.004401884322</v>
      </c>
      <c r="F50">
        <f t="shared" si="1"/>
        <v>12227</v>
      </c>
      <c r="G50">
        <f t="shared" si="2"/>
        <v>1.2825000012526289E-3</v>
      </c>
      <c r="I50">
        <f>+G50</f>
        <v>1.2825000012526289E-3</v>
      </c>
      <c r="O50">
        <f t="shared" ca="1" si="5"/>
        <v>2.2894879071034876E-3</v>
      </c>
      <c r="Q50" s="2">
        <f t="shared" si="3"/>
        <v>41044.017</v>
      </c>
    </row>
    <row r="51" spans="1:17" x14ac:dyDescent="0.2">
      <c r="A51" s="41" t="s">
        <v>61</v>
      </c>
      <c r="B51" s="31" t="s">
        <v>39</v>
      </c>
      <c r="C51" s="32">
        <v>56172.3554</v>
      </c>
      <c r="D51" s="32">
        <v>2.9999999999999997E-4</v>
      </c>
      <c r="E51" s="35">
        <f t="shared" si="0"/>
        <v>12603.999279223628</v>
      </c>
      <c r="F51">
        <f t="shared" si="1"/>
        <v>12604</v>
      </c>
      <c r="G51">
        <f t="shared" si="2"/>
        <v>-2.0999999833293259E-4</v>
      </c>
      <c r="I51">
        <f>+G51</f>
        <v>-2.0999999833293259E-4</v>
      </c>
      <c r="O51">
        <f t="shared" ca="1" si="5"/>
        <v>2.1328674449781785E-3</v>
      </c>
      <c r="Q51" s="2">
        <f t="shared" si="3"/>
        <v>41153.8554</v>
      </c>
    </row>
    <row r="52" spans="1:17" x14ac:dyDescent="0.2">
      <c r="A52" s="42" t="s">
        <v>63</v>
      </c>
      <c r="B52" s="43" t="s">
        <v>39</v>
      </c>
      <c r="C52" s="44">
        <v>56506.385000000002</v>
      </c>
      <c r="D52" s="45">
        <v>2.9999999999999997E-4</v>
      </c>
      <c r="E52" s="35">
        <f t="shared" si="0"/>
        <v>13750.478544031728</v>
      </c>
      <c r="F52">
        <f t="shared" si="1"/>
        <v>13750.5</v>
      </c>
      <c r="G52">
        <f t="shared" si="2"/>
        <v>-6.25124999351101E-3</v>
      </c>
      <c r="I52">
        <f>+G52</f>
        <v>-6.25124999351101E-3</v>
      </c>
      <c r="O52">
        <f t="shared" ca="1" si="5"/>
        <v>1.6565667557827774E-3</v>
      </c>
      <c r="Q52" s="2">
        <f t="shared" si="3"/>
        <v>41487.885000000002</v>
      </c>
    </row>
    <row r="53" spans="1:17" x14ac:dyDescent="0.2">
      <c r="A53" s="42" t="s">
        <v>63</v>
      </c>
      <c r="B53" s="43" t="s">
        <v>39</v>
      </c>
      <c r="C53" s="44">
        <v>56506.528599999998</v>
      </c>
      <c r="D53" s="45">
        <v>2.0000000000000001E-4</v>
      </c>
      <c r="E53" s="35">
        <f t="shared" si="0"/>
        <v>13750.971417784298</v>
      </c>
      <c r="F53">
        <f t="shared" si="1"/>
        <v>13751</v>
      </c>
      <c r="G53">
        <f t="shared" si="2"/>
        <v>-8.3274999997229315E-3</v>
      </c>
      <c r="I53">
        <f>+G53</f>
        <v>-8.3274999997229315E-3</v>
      </c>
      <c r="O53">
        <f t="shared" ca="1" si="5"/>
        <v>1.6563590363369877E-3</v>
      </c>
      <c r="Q53" s="2">
        <f t="shared" si="3"/>
        <v>41488.028599999998</v>
      </c>
    </row>
    <row r="54" spans="1:17" x14ac:dyDescent="0.2">
      <c r="A54" s="5" t="s">
        <v>174</v>
      </c>
      <c r="C54" s="10">
        <v>57475.862999999998</v>
      </c>
      <c r="D54" s="10">
        <v>2.9999999999999997E-4</v>
      </c>
      <c r="E54" s="35">
        <f t="shared" ref="E54:E60" si="7">+(C54-C$7)/C$8</f>
        <v>17077.987317767995</v>
      </c>
      <c r="F54">
        <f t="shared" ref="F54:F60" si="8">ROUND(2*E54,0)/2</f>
        <v>17078</v>
      </c>
      <c r="G54">
        <f t="shared" ref="G54:G60" si="9">+C54-(C$7+F54*C$8)</f>
        <v>-3.6949999994249083E-3</v>
      </c>
      <c r="I54">
        <f t="shared" ref="I54:I60" si="10">+G54</f>
        <v>-3.6949999994249083E-3</v>
      </c>
      <c r="O54">
        <f t="shared" ref="O54:O60" ca="1" si="11">+C$11+C$12*$F54</f>
        <v>2.7419384405342855E-4</v>
      </c>
      <c r="Q54" s="2">
        <f t="shared" ref="Q54:Q60" si="12">+C54-15018.5</f>
        <v>42457.362999999998</v>
      </c>
    </row>
    <row r="55" spans="1:17" x14ac:dyDescent="0.2">
      <c r="A55" s="76" t="s">
        <v>174</v>
      </c>
      <c r="B55" s="77" t="s">
        <v>39</v>
      </c>
      <c r="C55" s="78">
        <v>57475.862999999998</v>
      </c>
      <c r="D55" s="78">
        <v>2.9999999999999997E-4</v>
      </c>
      <c r="E55" s="35">
        <f t="shared" si="7"/>
        <v>17077.987317767995</v>
      </c>
      <c r="F55">
        <f t="shared" si="8"/>
        <v>17078</v>
      </c>
      <c r="G55">
        <f t="shared" si="9"/>
        <v>-3.6949999994249083E-3</v>
      </c>
      <c r="I55">
        <f t="shared" si="10"/>
        <v>-3.6949999994249083E-3</v>
      </c>
      <c r="O55">
        <f t="shared" ca="1" si="11"/>
        <v>2.7419384405342855E-4</v>
      </c>
      <c r="Q55" s="2">
        <f t="shared" si="12"/>
        <v>42457.362999999998</v>
      </c>
    </row>
    <row r="56" spans="1:17" x14ac:dyDescent="0.2">
      <c r="A56" s="76" t="s">
        <v>3</v>
      </c>
      <c r="B56" s="77" t="s">
        <v>39</v>
      </c>
      <c r="C56" s="78">
        <v>57515.487399999998</v>
      </c>
      <c r="D56" s="78">
        <v>1.9E-3</v>
      </c>
      <c r="E56" s="35">
        <f t="shared" si="7"/>
        <v>17213.988896611492</v>
      </c>
      <c r="F56">
        <f t="shared" si="8"/>
        <v>17214</v>
      </c>
      <c r="G56">
        <f t="shared" si="9"/>
        <v>-3.2349999964935705E-3</v>
      </c>
      <c r="I56">
        <f t="shared" si="10"/>
        <v>-3.2349999964935705E-3</v>
      </c>
      <c r="O56">
        <f t="shared" ca="1" si="11"/>
        <v>2.1769415479867566E-4</v>
      </c>
      <c r="Q56" s="2">
        <f t="shared" si="12"/>
        <v>42496.987399999998</v>
      </c>
    </row>
    <row r="57" spans="1:17" x14ac:dyDescent="0.2">
      <c r="A57" s="80" t="s">
        <v>0</v>
      </c>
      <c r="B57" s="81" t="s">
        <v>39</v>
      </c>
      <c r="C57" s="80">
        <v>57541.126799999998</v>
      </c>
      <c r="D57" s="80" t="s">
        <v>73</v>
      </c>
      <c r="E57" s="35">
        <f t="shared" si="7"/>
        <v>17301.990200873512</v>
      </c>
      <c r="F57">
        <f t="shared" si="8"/>
        <v>17302</v>
      </c>
      <c r="G57">
        <f t="shared" si="9"/>
        <v>-2.8549999988172203E-3</v>
      </c>
      <c r="I57">
        <f t="shared" si="10"/>
        <v>-2.8549999988172203E-3</v>
      </c>
      <c r="O57">
        <f t="shared" ca="1" si="11"/>
        <v>1.8113553233971812E-4</v>
      </c>
      <c r="Q57" s="2">
        <f t="shared" si="12"/>
        <v>42522.626799999998</v>
      </c>
    </row>
    <row r="58" spans="1:17" x14ac:dyDescent="0.2">
      <c r="A58" s="5" t="s">
        <v>176</v>
      </c>
      <c r="C58" s="10">
        <v>58195.944600000003</v>
      </c>
      <c r="D58" s="10">
        <v>2.0000000000000001E-4</v>
      </c>
      <c r="E58" s="35">
        <f t="shared" si="7"/>
        <v>19549.500690744044</v>
      </c>
      <c r="F58">
        <f t="shared" si="8"/>
        <v>19549.5</v>
      </c>
      <c r="G58">
        <f t="shared" si="9"/>
        <v>2.0125000446569175E-4</v>
      </c>
      <c r="I58">
        <f t="shared" si="10"/>
        <v>2.0125000446569175E-4</v>
      </c>
      <c r="O58">
        <f t="shared" ca="1" si="11"/>
        <v>-7.5256337648423738E-4</v>
      </c>
      <c r="Q58" s="2">
        <f t="shared" si="12"/>
        <v>43177.444600000003</v>
      </c>
    </row>
    <row r="59" spans="1:17" x14ac:dyDescent="0.2">
      <c r="A59" s="18" t="s">
        <v>177</v>
      </c>
      <c r="C59" s="10">
        <v>58565.962</v>
      </c>
      <c r="D59" s="10">
        <v>2.9999999999999997E-4</v>
      </c>
      <c r="E59" s="35">
        <f t="shared" si="7"/>
        <v>20819.499746870206</v>
      </c>
      <c r="F59">
        <f t="shared" si="8"/>
        <v>20819.5</v>
      </c>
      <c r="G59">
        <f t="shared" si="9"/>
        <v>-7.375000132014975E-5</v>
      </c>
      <c r="I59">
        <f t="shared" si="10"/>
        <v>-7.375000132014975E-5</v>
      </c>
      <c r="O59">
        <f t="shared" ca="1" si="11"/>
        <v>-1.2801707687896541E-3</v>
      </c>
      <c r="Q59" s="2">
        <f t="shared" si="12"/>
        <v>43547.462</v>
      </c>
    </row>
    <row r="60" spans="1:17" x14ac:dyDescent="0.2">
      <c r="A60" s="5" t="s">
        <v>175</v>
      </c>
      <c r="C60" s="10">
        <v>59354.941700000003</v>
      </c>
      <c r="D60" s="10">
        <v>5.0000000000000001E-4</v>
      </c>
      <c r="E60" s="35">
        <f t="shared" si="7"/>
        <v>23527.489896259704</v>
      </c>
      <c r="F60">
        <f t="shared" si="8"/>
        <v>23527.5</v>
      </c>
      <c r="G60">
        <f t="shared" si="9"/>
        <v>-2.9437499979394488E-3</v>
      </c>
      <c r="I60">
        <f t="shared" si="10"/>
        <v>-2.9437499979394488E-3</v>
      </c>
      <c r="O60">
        <f t="shared" ca="1" si="11"/>
        <v>-2.4051792871857703E-3</v>
      </c>
      <c r="Q60" s="2">
        <f t="shared" si="12"/>
        <v>44336.441700000003</v>
      </c>
    </row>
    <row r="61" spans="1:17" x14ac:dyDescent="0.2">
      <c r="A61" s="82" t="s">
        <v>178</v>
      </c>
      <c r="B61" s="83" t="s">
        <v>39</v>
      </c>
      <c r="C61" s="84">
        <v>59341.540099999998</v>
      </c>
      <c r="D61" s="82">
        <v>3.5000000000000001E-3</v>
      </c>
      <c r="E61" s="35">
        <f t="shared" ref="E61:E73" si="13">+(C61-C$7)/C$8</f>
        <v>23481.492007104796</v>
      </c>
      <c r="F61">
        <f t="shared" ref="F61:F73" si="14">ROUND(2*E61,0)/2</f>
        <v>23481.5</v>
      </c>
      <c r="G61">
        <f t="shared" ref="G61:G73" si="15">+C61-(C$7+F61*C$8)</f>
        <v>-2.3287500007427298E-3</v>
      </c>
      <c r="I61">
        <f t="shared" ref="I61:I73" si="16">+G61</f>
        <v>-2.3287500007427298E-3</v>
      </c>
      <c r="O61">
        <f t="shared" ref="O61:O73" ca="1" si="17">+C$11+C$12*$F61</f>
        <v>-2.3860690981731322E-3</v>
      </c>
      <c r="Q61" s="2">
        <f t="shared" ref="Q61:Q73" si="18">+C61-15018.5</f>
        <v>44323.040099999998</v>
      </c>
    </row>
    <row r="62" spans="1:17" x14ac:dyDescent="0.2">
      <c r="A62" s="82" t="s">
        <v>178</v>
      </c>
      <c r="B62" s="83" t="s">
        <v>39</v>
      </c>
      <c r="C62" s="84">
        <v>59349.554799999998</v>
      </c>
      <c r="D62" s="82">
        <v>3.5000000000000001E-3</v>
      </c>
      <c r="E62" s="35">
        <f t="shared" si="13"/>
        <v>23509.000609227653</v>
      </c>
      <c r="F62">
        <f t="shared" si="14"/>
        <v>23509</v>
      </c>
      <c r="G62">
        <f t="shared" si="15"/>
        <v>1.7749999824445695E-4</v>
      </c>
      <c r="I62">
        <f t="shared" si="16"/>
        <v>1.7749999824445695E-4</v>
      </c>
      <c r="O62">
        <f t="shared" ca="1" si="17"/>
        <v>-2.3974936676915571E-3</v>
      </c>
      <c r="Q62" s="2">
        <f t="shared" si="18"/>
        <v>44331.054799999998</v>
      </c>
    </row>
    <row r="63" spans="1:17" x14ac:dyDescent="0.2">
      <c r="A63" s="82" t="s">
        <v>178</v>
      </c>
      <c r="B63" s="83" t="s">
        <v>39</v>
      </c>
      <c r="C63" s="84">
        <v>59356.545400000003</v>
      </c>
      <c r="D63" s="82">
        <v>3.5000000000000001E-3</v>
      </c>
      <c r="E63" s="35">
        <f t="shared" si="13"/>
        <v>23532.994225208313</v>
      </c>
      <c r="F63">
        <f t="shared" si="14"/>
        <v>23533</v>
      </c>
      <c r="G63">
        <f t="shared" si="15"/>
        <v>-1.6824999984237365E-3</v>
      </c>
      <c r="I63">
        <f t="shared" si="16"/>
        <v>-1.6824999984237365E-3</v>
      </c>
      <c r="O63">
        <f t="shared" ca="1" si="17"/>
        <v>-2.4074642010894539E-3</v>
      </c>
      <c r="Q63" s="2">
        <f t="shared" si="18"/>
        <v>44338.045400000003</v>
      </c>
    </row>
    <row r="64" spans="1:17" x14ac:dyDescent="0.2">
      <c r="A64" s="82" t="s">
        <v>178</v>
      </c>
      <c r="B64" s="83" t="s">
        <v>39</v>
      </c>
      <c r="C64" s="84">
        <v>59377.525099999999</v>
      </c>
      <c r="D64" s="82">
        <v>3.5000000000000001E-3</v>
      </c>
      <c r="E64" s="35">
        <f t="shared" si="13"/>
        <v>23605.002188071154</v>
      </c>
      <c r="F64">
        <f t="shared" si="14"/>
        <v>23605</v>
      </c>
      <c r="G64">
        <f t="shared" si="15"/>
        <v>6.3750000117579475E-4</v>
      </c>
      <c r="I64">
        <f t="shared" si="16"/>
        <v>6.3750000117579475E-4</v>
      </c>
      <c r="O64">
        <f t="shared" ca="1" si="17"/>
        <v>-2.4373758012831478E-3</v>
      </c>
      <c r="Q64" s="2">
        <f t="shared" si="18"/>
        <v>44359.025099999999</v>
      </c>
    </row>
    <row r="65" spans="1:17" x14ac:dyDescent="0.2">
      <c r="A65" s="82" t="s">
        <v>178</v>
      </c>
      <c r="B65" s="83" t="s">
        <v>39</v>
      </c>
      <c r="C65" s="84">
        <v>59390.487999999998</v>
      </c>
      <c r="D65" s="82">
        <v>3.5000000000000001E-3</v>
      </c>
      <c r="E65" s="35">
        <f t="shared" si="13"/>
        <v>23649.494341047353</v>
      </c>
      <c r="F65">
        <f t="shared" si="14"/>
        <v>23649.5</v>
      </c>
      <c r="G65">
        <f t="shared" si="15"/>
        <v>-1.6487500033690594E-3</v>
      </c>
      <c r="I65">
        <f t="shared" si="16"/>
        <v>-1.6487500033690594E-3</v>
      </c>
      <c r="O65">
        <f t="shared" ca="1" si="17"/>
        <v>-2.455862831958415E-3</v>
      </c>
      <c r="Q65" s="2">
        <f t="shared" si="18"/>
        <v>44371.987999999998</v>
      </c>
    </row>
    <row r="66" spans="1:17" x14ac:dyDescent="0.2">
      <c r="A66" s="82" t="s">
        <v>178</v>
      </c>
      <c r="B66" s="83" t="s">
        <v>39</v>
      </c>
      <c r="C66" s="84">
        <v>59390.635999999999</v>
      </c>
      <c r="D66" s="82">
        <v>3.5000000000000001E-3</v>
      </c>
      <c r="E66" s="35">
        <f t="shared" si="13"/>
        <v>23650.002316781221</v>
      </c>
      <c r="F66">
        <f t="shared" si="14"/>
        <v>23650</v>
      </c>
      <c r="G66">
        <f t="shared" si="15"/>
        <v>6.7500000295694917E-4</v>
      </c>
      <c r="I66">
        <f t="shared" si="16"/>
        <v>6.7500000295694917E-4</v>
      </c>
      <c r="O66">
        <f t="shared" ca="1" si="17"/>
        <v>-2.4560705514042047E-3</v>
      </c>
      <c r="Q66" s="2">
        <f t="shared" si="18"/>
        <v>44372.135999999999</v>
      </c>
    </row>
    <row r="67" spans="1:17" x14ac:dyDescent="0.2">
      <c r="A67" s="82" t="s">
        <v>178</v>
      </c>
      <c r="B67" s="83" t="s">
        <v>39</v>
      </c>
      <c r="C67" s="84">
        <v>59724.522900000004</v>
      </c>
      <c r="D67" s="82">
        <v>3.5000000000000001E-3</v>
      </c>
      <c r="E67" s="35">
        <f t="shared" si="13"/>
        <v>24795.99179687837</v>
      </c>
      <c r="F67">
        <f t="shared" si="14"/>
        <v>24796</v>
      </c>
      <c r="G67">
        <f t="shared" si="15"/>
        <v>-2.3899999941932037E-3</v>
      </c>
      <c r="I67">
        <f t="shared" si="16"/>
        <v>-2.3899999941932037E-3</v>
      </c>
      <c r="O67">
        <f t="shared" ca="1" si="17"/>
        <v>-2.9321635211538178E-3</v>
      </c>
      <c r="Q67" s="2">
        <f t="shared" si="18"/>
        <v>44706.022900000004</v>
      </c>
    </row>
    <row r="68" spans="1:17" x14ac:dyDescent="0.2">
      <c r="A68" s="82" t="s">
        <v>178</v>
      </c>
      <c r="B68" s="83" t="s">
        <v>39</v>
      </c>
      <c r="C68" s="84">
        <v>59724.667200000004</v>
      </c>
      <c r="D68" s="82">
        <v>3.5000000000000001E-3</v>
      </c>
      <c r="E68" s="35">
        <f t="shared" si="13"/>
        <v>24796.487073218887</v>
      </c>
      <c r="F68">
        <f t="shared" si="14"/>
        <v>24796.5</v>
      </c>
      <c r="G68">
        <f t="shared" si="15"/>
        <v>-3.7662499962607399E-3</v>
      </c>
      <c r="I68">
        <f t="shared" si="16"/>
        <v>-3.7662499962607399E-3</v>
      </c>
      <c r="O68">
        <f t="shared" ca="1" si="17"/>
        <v>-2.9323712405996075E-3</v>
      </c>
      <c r="Q68" s="2">
        <f t="shared" si="18"/>
        <v>44706.167200000004</v>
      </c>
    </row>
    <row r="69" spans="1:17" x14ac:dyDescent="0.2">
      <c r="A69" s="82" t="s">
        <v>178</v>
      </c>
      <c r="B69" s="83" t="s">
        <v>39</v>
      </c>
      <c r="C69" s="84">
        <v>59737.487300000001</v>
      </c>
      <c r="D69" s="82">
        <v>3.5000000000000001E-3</v>
      </c>
      <c r="E69" s="35">
        <f t="shared" si="13"/>
        <v>24840.489098257272</v>
      </c>
      <c r="F69">
        <f t="shared" si="14"/>
        <v>24840.5</v>
      </c>
      <c r="G69">
        <f t="shared" si="15"/>
        <v>-3.1762500002514571E-3</v>
      </c>
      <c r="I69">
        <f t="shared" si="16"/>
        <v>-3.1762500002514571E-3</v>
      </c>
      <c r="O69">
        <f t="shared" ca="1" si="17"/>
        <v>-2.950650551829085E-3</v>
      </c>
      <c r="Q69" s="2">
        <f t="shared" si="18"/>
        <v>44718.987300000001</v>
      </c>
    </row>
    <row r="70" spans="1:17" x14ac:dyDescent="0.2">
      <c r="A70" s="82" t="s">
        <v>178</v>
      </c>
      <c r="B70" s="83" t="s">
        <v>39</v>
      </c>
      <c r="C70" s="84">
        <v>59737.633300000001</v>
      </c>
      <c r="D70" s="82">
        <v>3.5000000000000001E-3</v>
      </c>
      <c r="E70" s="35">
        <f t="shared" si="13"/>
        <v>24840.990209454194</v>
      </c>
      <c r="F70">
        <f t="shared" si="14"/>
        <v>24841</v>
      </c>
      <c r="G70">
        <f t="shared" si="15"/>
        <v>-2.8524999943329021E-3</v>
      </c>
      <c r="I70">
        <f t="shared" si="16"/>
        <v>-2.8524999943329021E-3</v>
      </c>
      <c r="O70">
        <f t="shared" ca="1" si="17"/>
        <v>-2.9508582712748747E-3</v>
      </c>
      <c r="Q70" s="2">
        <f t="shared" si="18"/>
        <v>44719.133300000001</v>
      </c>
    </row>
    <row r="71" spans="1:17" x14ac:dyDescent="0.2">
      <c r="A71" s="82" t="s">
        <v>178</v>
      </c>
      <c r="B71" s="83" t="s">
        <v>39</v>
      </c>
      <c r="C71" s="84">
        <v>59750.453500000003</v>
      </c>
      <c r="D71" s="82">
        <v>3.5000000000000001E-3</v>
      </c>
      <c r="E71" s="35">
        <f t="shared" si="13"/>
        <v>24884.992577719448</v>
      </c>
      <c r="F71">
        <f t="shared" si="14"/>
        <v>24885</v>
      </c>
      <c r="G71">
        <f t="shared" si="15"/>
        <v>-2.1624999935738742E-3</v>
      </c>
      <c r="I71">
        <f t="shared" si="16"/>
        <v>-2.1624999935738742E-3</v>
      </c>
      <c r="O71">
        <f t="shared" ca="1" si="17"/>
        <v>-2.9691375825043539E-3</v>
      </c>
      <c r="Q71" s="2">
        <f t="shared" si="18"/>
        <v>44731.953500000003</v>
      </c>
    </row>
    <row r="72" spans="1:17" x14ac:dyDescent="0.2">
      <c r="A72" s="82" t="s">
        <v>178</v>
      </c>
      <c r="B72" s="83" t="s">
        <v>39</v>
      </c>
      <c r="C72" s="84">
        <v>59750.597600000001</v>
      </c>
      <c r="D72" s="82">
        <v>3.5000000000000001E-3</v>
      </c>
      <c r="E72" s="35">
        <f t="shared" si="13"/>
        <v>24885.487167606261</v>
      </c>
      <c r="F72">
        <f t="shared" si="14"/>
        <v>24885.5</v>
      </c>
      <c r="G72">
        <f t="shared" si="15"/>
        <v>-3.738749997864943E-3</v>
      </c>
      <c r="I72">
        <f t="shared" si="16"/>
        <v>-3.738749997864943E-3</v>
      </c>
      <c r="O72">
        <f t="shared" ca="1" si="17"/>
        <v>-2.9693453019501437E-3</v>
      </c>
      <c r="Q72" s="2">
        <f t="shared" si="18"/>
        <v>44732.097600000001</v>
      </c>
    </row>
    <row r="73" spans="1:17" x14ac:dyDescent="0.2">
      <c r="A73" s="82" t="s">
        <v>178</v>
      </c>
      <c r="B73" s="83" t="s">
        <v>39</v>
      </c>
      <c r="C73" s="84">
        <v>59762.398500000003</v>
      </c>
      <c r="D73" s="82">
        <v>3.5000000000000001E-3</v>
      </c>
      <c r="E73" s="35">
        <f t="shared" si="13"/>
        <v>24925.991024617961</v>
      </c>
      <c r="F73">
        <f t="shared" si="14"/>
        <v>24926</v>
      </c>
      <c r="G73">
        <f t="shared" si="15"/>
        <v>-2.6149999976041727E-3</v>
      </c>
      <c r="I73">
        <f t="shared" si="16"/>
        <v>-2.6149999976041727E-3</v>
      </c>
      <c r="O73">
        <f t="shared" ca="1" si="17"/>
        <v>-2.9861705770590965E-3</v>
      </c>
      <c r="Q73" s="2">
        <f t="shared" si="18"/>
        <v>44743.898500000003</v>
      </c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9"/>
  <sheetViews>
    <sheetView workbookViewId="0">
      <selection activeCell="A24" sqref="A24:D2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64</v>
      </c>
      <c r="I1" s="47" t="s">
        <v>65</v>
      </c>
      <c r="J1" s="48" t="s">
        <v>66</v>
      </c>
    </row>
    <row r="2" spans="1:16" x14ac:dyDescent="0.2">
      <c r="I2" s="49" t="s">
        <v>67</v>
      </c>
      <c r="J2" s="50" t="s">
        <v>68</v>
      </c>
    </row>
    <row r="3" spans="1:16" x14ac:dyDescent="0.2">
      <c r="A3" s="51" t="s">
        <v>69</v>
      </c>
      <c r="I3" s="49" t="s">
        <v>70</v>
      </c>
      <c r="J3" s="50" t="s">
        <v>71</v>
      </c>
    </row>
    <row r="4" spans="1:16" x14ac:dyDescent="0.2">
      <c r="I4" s="49" t="s">
        <v>72</v>
      </c>
      <c r="J4" s="50" t="s">
        <v>71</v>
      </c>
    </row>
    <row r="5" spans="1:16" ht="13.5" thickBot="1" x14ac:dyDescent="0.25">
      <c r="I5" s="52" t="s">
        <v>73</v>
      </c>
      <c r="J5" s="53" t="s">
        <v>74</v>
      </c>
    </row>
    <row r="10" spans="1:16" ht="13.5" thickBot="1" x14ac:dyDescent="0.25"/>
    <row r="11" spans="1:16" ht="12.75" customHeight="1" thickBot="1" x14ac:dyDescent="0.25">
      <c r="A11" s="10" t="str">
        <f t="shared" ref="A11:A30" si="0">P11</f>
        <v>IBVS 5781 </v>
      </c>
      <c r="B11" s="3" t="str">
        <f t="shared" ref="B11:B30" si="1">IF(H11=INT(H11),"I","II")</f>
        <v>I</v>
      </c>
      <c r="C11" s="10">
        <f t="shared" ref="C11:C30" si="2">1*G11</f>
        <v>54000.324200000003</v>
      </c>
      <c r="D11" s="12" t="str">
        <f t="shared" ref="D11:D30" si="3">VLOOKUP(F11,I$1:J$5,2,FALSE)</f>
        <v>vis</v>
      </c>
      <c r="E11" s="54">
        <f>VLOOKUP(C11,'Active 1'!C$21:E$973,3,FALSE)</f>
        <v>5149.0008297159138</v>
      </c>
      <c r="F11" s="3" t="s">
        <v>73</v>
      </c>
      <c r="G11" s="12" t="str">
        <f t="shared" ref="G11:G30" si="4">MID(I11,3,LEN(I11)-3)</f>
        <v>54000.3242</v>
      </c>
      <c r="H11" s="10">
        <f t="shared" ref="H11:H30" si="5">1*K11</f>
        <v>5059</v>
      </c>
      <c r="I11" s="55" t="s">
        <v>75</v>
      </c>
      <c r="J11" s="56" t="s">
        <v>76</v>
      </c>
      <c r="K11" s="55">
        <v>5059</v>
      </c>
      <c r="L11" s="55" t="s">
        <v>77</v>
      </c>
      <c r="M11" s="56" t="s">
        <v>78</v>
      </c>
      <c r="N11" s="56" t="s">
        <v>79</v>
      </c>
      <c r="O11" s="57" t="s">
        <v>80</v>
      </c>
      <c r="P11" s="58" t="s">
        <v>81</v>
      </c>
    </row>
    <row r="12" spans="1:16" ht="12.75" customHeight="1" thickBot="1" x14ac:dyDescent="0.25">
      <c r="A12" s="10" t="str">
        <f t="shared" si="0"/>
        <v>IBVS 5781 </v>
      </c>
      <c r="B12" s="3" t="str">
        <f t="shared" si="1"/>
        <v>I</v>
      </c>
      <c r="C12" s="10">
        <f t="shared" si="2"/>
        <v>54217.377099999998</v>
      </c>
      <c r="D12" s="12" t="str">
        <f t="shared" si="3"/>
        <v>vis</v>
      </c>
      <c r="E12" s="54">
        <f>VLOOKUP(C12,'Active 1'!C$21:E$973,3,FALSE)</f>
        <v>5893.9840414749488</v>
      </c>
      <c r="F12" s="3" t="s">
        <v>73</v>
      </c>
      <c r="G12" s="12" t="str">
        <f t="shared" si="4"/>
        <v>54217.3771</v>
      </c>
      <c r="H12" s="10">
        <f t="shared" si="5"/>
        <v>5804</v>
      </c>
      <c r="I12" s="55" t="s">
        <v>82</v>
      </c>
      <c r="J12" s="56" t="s">
        <v>83</v>
      </c>
      <c r="K12" s="55">
        <v>5804</v>
      </c>
      <c r="L12" s="55" t="s">
        <v>84</v>
      </c>
      <c r="M12" s="56" t="s">
        <v>78</v>
      </c>
      <c r="N12" s="56" t="s">
        <v>65</v>
      </c>
      <c r="O12" s="57" t="s">
        <v>80</v>
      </c>
      <c r="P12" s="58" t="s">
        <v>81</v>
      </c>
    </row>
    <row r="13" spans="1:16" ht="12.75" customHeight="1" thickBot="1" x14ac:dyDescent="0.25">
      <c r="A13" s="10" t="str">
        <f t="shared" si="0"/>
        <v>IBVS 5781 </v>
      </c>
      <c r="B13" s="3" t="str">
        <f t="shared" si="1"/>
        <v>II</v>
      </c>
      <c r="C13" s="10">
        <f t="shared" si="2"/>
        <v>54217.525099999999</v>
      </c>
      <c r="D13" s="12" t="str">
        <f t="shared" si="3"/>
        <v>vis</v>
      </c>
      <c r="E13" s="54">
        <f>VLOOKUP(C13,'Active 1'!C$21:E$973,3,FALSE)</f>
        <v>5894.4920167903729</v>
      </c>
      <c r="F13" s="3" t="s">
        <v>73</v>
      </c>
      <c r="G13" s="12" t="str">
        <f t="shared" si="4"/>
        <v>54217.5251</v>
      </c>
      <c r="H13" s="10">
        <f t="shared" si="5"/>
        <v>5804.5</v>
      </c>
      <c r="I13" s="55" t="s">
        <v>85</v>
      </c>
      <c r="J13" s="56" t="s">
        <v>86</v>
      </c>
      <c r="K13" s="55">
        <v>5804.5</v>
      </c>
      <c r="L13" s="55" t="s">
        <v>87</v>
      </c>
      <c r="M13" s="56" t="s">
        <v>78</v>
      </c>
      <c r="N13" s="56" t="s">
        <v>65</v>
      </c>
      <c r="O13" s="57" t="s">
        <v>80</v>
      </c>
      <c r="P13" s="58" t="s">
        <v>81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54349.363400000002</v>
      </c>
      <c r="D14" s="12" t="str">
        <f t="shared" si="3"/>
        <v>vis</v>
      </c>
      <c r="E14" s="54">
        <f>VLOOKUP(C14,'Active 1'!C$21:E$973,3,FALSE)</f>
        <v>6346.9960845400119</v>
      </c>
      <c r="F14" s="3" t="s">
        <v>73</v>
      </c>
      <c r="G14" s="12" t="str">
        <f t="shared" si="4"/>
        <v>54349.3634</v>
      </c>
      <c r="H14" s="10">
        <f t="shared" si="5"/>
        <v>6257</v>
      </c>
      <c r="I14" s="55" t="s">
        <v>88</v>
      </c>
      <c r="J14" s="56" t="s">
        <v>89</v>
      </c>
      <c r="K14" s="55">
        <v>6257</v>
      </c>
      <c r="L14" s="55" t="s">
        <v>90</v>
      </c>
      <c r="M14" s="56" t="s">
        <v>78</v>
      </c>
      <c r="N14" s="56" t="s">
        <v>91</v>
      </c>
      <c r="O14" s="57" t="s">
        <v>92</v>
      </c>
      <c r="P14" s="58" t="s">
        <v>93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</v>
      </c>
      <c r="C15" s="10">
        <f t="shared" si="2"/>
        <v>54593.514499999997</v>
      </c>
      <c r="D15" s="12" t="str">
        <f t="shared" si="3"/>
        <v>vis</v>
      </c>
      <c r="E15" s="54">
        <f>VLOOKUP(C15,'Active 1'!C$21:E$973,3,FALSE)</f>
        <v>7184.9875171930753</v>
      </c>
      <c r="F15" s="3" t="s">
        <v>73</v>
      </c>
      <c r="G15" s="12" t="str">
        <f t="shared" si="4"/>
        <v>54593.5145</v>
      </c>
      <c r="H15" s="10">
        <f t="shared" si="5"/>
        <v>7095</v>
      </c>
      <c r="I15" s="55" t="s">
        <v>94</v>
      </c>
      <c r="J15" s="56" t="s">
        <v>95</v>
      </c>
      <c r="K15" s="55">
        <v>7095</v>
      </c>
      <c r="L15" s="55" t="s">
        <v>96</v>
      </c>
      <c r="M15" s="56" t="s">
        <v>78</v>
      </c>
      <c r="N15" s="56" t="s">
        <v>97</v>
      </c>
      <c r="O15" s="57" t="s">
        <v>92</v>
      </c>
      <c r="P15" s="58" t="s">
        <v>98</v>
      </c>
    </row>
    <row r="16" spans="1:16" ht="12.75" customHeight="1" thickBot="1" x14ac:dyDescent="0.25">
      <c r="A16" s="10" t="str">
        <f t="shared" si="0"/>
        <v>IBVS 5929 </v>
      </c>
      <c r="B16" s="3" t="str">
        <f t="shared" si="1"/>
        <v>II</v>
      </c>
      <c r="C16" s="10">
        <f t="shared" si="2"/>
        <v>54985.824399999998</v>
      </c>
      <c r="D16" s="12" t="str">
        <f t="shared" si="3"/>
        <v>vis</v>
      </c>
      <c r="E16" s="54">
        <f>VLOOKUP(C16,'Active 1'!C$21:E$973,3,FALSE)</f>
        <v>8531.4993090506032</v>
      </c>
      <c r="F16" s="3" t="s">
        <v>73</v>
      </c>
      <c r="G16" s="12" t="str">
        <f t="shared" si="4"/>
        <v>54985.8244</v>
      </c>
      <c r="H16" s="10">
        <f t="shared" si="5"/>
        <v>8441.5</v>
      </c>
      <c r="I16" s="55" t="s">
        <v>99</v>
      </c>
      <c r="J16" s="56" t="s">
        <v>100</v>
      </c>
      <c r="K16" s="55" t="s">
        <v>101</v>
      </c>
      <c r="L16" s="55" t="s">
        <v>102</v>
      </c>
      <c r="M16" s="56" t="s">
        <v>78</v>
      </c>
      <c r="N16" s="56" t="s">
        <v>79</v>
      </c>
      <c r="O16" s="57" t="s">
        <v>103</v>
      </c>
      <c r="P16" s="58" t="s">
        <v>104</v>
      </c>
    </row>
    <row r="17" spans="1:39" ht="12.75" customHeight="1" thickBot="1" x14ac:dyDescent="0.25">
      <c r="A17" s="10" t="str">
        <f t="shared" si="0"/>
        <v>IBVS 5920 </v>
      </c>
      <c r="B17" s="3" t="str">
        <f t="shared" si="1"/>
        <v>II</v>
      </c>
      <c r="C17" s="10">
        <f t="shared" si="2"/>
        <v>55067.405100000004</v>
      </c>
      <c r="D17" s="12" t="str">
        <f t="shared" si="3"/>
        <v>vis</v>
      </c>
      <c r="E17" s="54">
        <f>VLOOKUP(C17,'Active 1'!C$21:E$973,3,FALSE)</f>
        <v>8811.5059429336616</v>
      </c>
      <c r="F17" s="3" t="s">
        <v>73</v>
      </c>
      <c r="G17" s="12" t="str">
        <f t="shared" si="4"/>
        <v>55067.4051</v>
      </c>
      <c r="H17" s="10">
        <f t="shared" si="5"/>
        <v>8721.5</v>
      </c>
      <c r="I17" s="55" t="s">
        <v>105</v>
      </c>
      <c r="J17" s="56" t="s">
        <v>106</v>
      </c>
      <c r="K17" s="55" t="s">
        <v>107</v>
      </c>
      <c r="L17" s="55" t="s">
        <v>108</v>
      </c>
      <c r="M17" s="56" t="s">
        <v>78</v>
      </c>
      <c r="N17" s="56" t="s">
        <v>65</v>
      </c>
      <c r="O17" s="57" t="s">
        <v>80</v>
      </c>
      <c r="P17" s="58" t="s">
        <v>109</v>
      </c>
    </row>
    <row r="18" spans="1:39" ht="12.75" customHeight="1" thickBot="1" x14ac:dyDescent="0.25">
      <c r="A18" s="10" t="str">
        <f t="shared" si="0"/>
        <v>IBVS 5920 </v>
      </c>
      <c r="B18" s="3" t="str">
        <f t="shared" si="1"/>
        <v>I</v>
      </c>
      <c r="C18" s="10">
        <f t="shared" si="2"/>
        <v>55067.543700000002</v>
      </c>
      <c r="D18" s="12" t="str">
        <f t="shared" si="3"/>
        <v>vis</v>
      </c>
      <c r="E18" s="54">
        <f>VLOOKUP(C18,'Active 1'!C$21:E$973,3,FALSE)</f>
        <v>8811.9816549520147</v>
      </c>
      <c r="F18" s="3" t="s">
        <v>73</v>
      </c>
      <c r="G18" s="12" t="str">
        <f t="shared" si="4"/>
        <v>55067.5437</v>
      </c>
      <c r="H18" s="10">
        <f t="shared" si="5"/>
        <v>8722</v>
      </c>
      <c r="I18" s="55" t="s">
        <v>110</v>
      </c>
      <c r="J18" s="56" t="s">
        <v>111</v>
      </c>
      <c r="K18" s="55" t="s">
        <v>112</v>
      </c>
      <c r="L18" s="55" t="s">
        <v>113</v>
      </c>
      <c r="M18" s="56" t="s">
        <v>78</v>
      </c>
      <c r="N18" s="56" t="s">
        <v>65</v>
      </c>
      <c r="O18" s="57" t="s">
        <v>80</v>
      </c>
      <c r="P18" s="58" t="s">
        <v>109</v>
      </c>
    </row>
    <row r="19" spans="1:39" ht="12.75" customHeight="1" thickBot="1" x14ac:dyDescent="0.25">
      <c r="A19" s="10" t="str">
        <f t="shared" si="0"/>
        <v>IBVS 5966 </v>
      </c>
      <c r="B19" s="3" t="str">
        <f t="shared" si="1"/>
        <v>II</v>
      </c>
      <c r="C19" s="10">
        <f t="shared" si="2"/>
        <v>55303.982900000003</v>
      </c>
      <c r="D19" s="12" t="str">
        <f t="shared" si="3"/>
        <v>vis</v>
      </c>
      <c r="E19" s="54">
        <f>VLOOKUP(C19,'Active 1'!C$21:E$973,3,FALSE)</f>
        <v>9623.5037981795012</v>
      </c>
      <c r="F19" s="3" t="s">
        <v>73</v>
      </c>
      <c r="G19" s="12" t="str">
        <f t="shared" si="4"/>
        <v>55303.9829</v>
      </c>
      <c r="H19" s="10">
        <f t="shared" si="5"/>
        <v>9533.5</v>
      </c>
      <c r="I19" s="55" t="s">
        <v>114</v>
      </c>
      <c r="J19" s="56" t="s">
        <v>115</v>
      </c>
      <c r="K19" s="55" t="s">
        <v>116</v>
      </c>
      <c r="L19" s="55" t="s">
        <v>117</v>
      </c>
      <c r="M19" s="56" t="s">
        <v>78</v>
      </c>
      <c r="N19" s="56" t="s">
        <v>65</v>
      </c>
      <c r="O19" s="57" t="s">
        <v>103</v>
      </c>
      <c r="P19" s="58" t="s">
        <v>118</v>
      </c>
    </row>
    <row r="20" spans="1:39" ht="12.75" customHeight="1" thickBot="1" x14ac:dyDescent="0.25">
      <c r="A20" s="10" t="str">
        <f t="shared" si="0"/>
        <v>BAVM 220 </v>
      </c>
      <c r="B20" s="3" t="str">
        <f t="shared" si="1"/>
        <v>I</v>
      </c>
      <c r="C20" s="10">
        <f t="shared" si="2"/>
        <v>55670.359400000001</v>
      </c>
      <c r="D20" s="12" t="str">
        <f t="shared" si="3"/>
        <v>vis</v>
      </c>
      <c r="E20" s="54">
        <f>VLOOKUP(C20,'Active 1'!C$21:E$973,3,FALSE)</f>
        <v>10881.005272165978</v>
      </c>
      <c r="F20" s="3" t="s">
        <v>73</v>
      </c>
      <c r="G20" s="12" t="str">
        <f t="shared" si="4"/>
        <v>55670.3594</v>
      </c>
      <c r="H20" s="10">
        <f t="shared" si="5"/>
        <v>10791</v>
      </c>
      <c r="I20" s="55" t="s">
        <v>119</v>
      </c>
      <c r="J20" s="56" t="s">
        <v>120</v>
      </c>
      <c r="K20" s="55" t="s">
        <v>121</v>
      </c>
      <c r="L20" s="55" t="s">
        <v>122</v>
      </c>
      <c r="M20" s="56" t="s">
        <v>78</v>
      </c>
      <c r="N20" s="56" t="s">
        <v>97</v>
      </c>
      <c r="O20" s="57" t="s">
        <v>123</v>
      </c>
      <c r="P20" s="58" t="s">
        <v>124</v>
      </c>
    </row>
    <row r="21" spans="1:39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55670.507700000002</v>
      </c>
      <c r="D21" s="12" t="str">
        <f t="shared" si="3"/>
        <v>vis</v>
      </c>
      <c r="E21" s="54">
        <f>VLOOKUP(C21,'Active 1'!C$21:E$973,3,FALSE)</f>
        <v>10881.514277161094</v>
      </c>
      <c r="F21" s="3" t="s">
        <v>73</v>
      </c>
      <c r="G21" s="12" t="str">
        <f t="shared" si="4"/>
        <v>55670.5077</v>
      </c>
      <c r="H21" s="10">
        <f t="shared" si="5"/>
        <v>10791.5</v>
      </c>
      <c r="I21" s="55" t="s">
        <v>125</v>
      </c>
      <c r="J21" s="56" t="s">
        <v>126</v>
      </c>
      <c r="K21" s="55" t="s">
        <v>127</v>
      </c>
      <c r="L21" s="55" t="s">
        <v>128</v>
      </c>
      <c r="M21" s="56" t="s">
        <v>78</v>
      </c>
      <c r="N21" s="56" t="s">
        <v>97</v>
      </c>
      <c r="O21" s="57" t="s">
        <v>123</v>
      </c>
      <c r="P21" s="58" t="s">
        <v>124</v>
      </c>
    </row>
    <row r="22" spans="1:39" ht="12.75" customHeight="1" thickBot="1" x14ac:dyDescent="0.25">
      <c r="A22" s="10" t="str">
        <f t="shared" si="0"/>
        <v>BAVM 220 </v>
      </c>
      <c r="B22" s="3" t="str">
        <f t="shared" si="1"/>
        <v>II</v>
      </c>
      <c r="C22" s="10">
        <f t="shared" si="2"/>
        <v>55673.420899999997</v>
      </c>
      <c r="D22" s="12" t="str">
        <f t="shared" si="3"/>
        <v>vis</v>
      </c>
      <c r="E22" s="54">
        <f>VLOOKUP(C22,'Active 1'!C$21:E$973,3,FALSE)</f>
        <v>10891.513153437305</v>
      </c>
      <c r="F22" s="3" t="s">
        <v>73</v>
      </c>
      <c r="G22" s="12" t="str">
        <f t="shared" si="4"/>
        <v>55673.4209</v>
      </c>
      <c r="H22" s="10">
        <f t="shared" si="5"/>
        <v>10801.5</v>
      </c>
      <c r="I22" s="55" t="s">
        <v>129</v>
      </c>
      <c r="J22" s="56" t="s">
        <v>130</v>
      </c>
      <c r="K22" s="55" t="s">
        <v>131</v>
      </c>
      <c r="L22" s="55" t="s">
        <v>132</v>
      </c>
      <c r="M22" s="56" t="s">
        <v>78</v>
      </c>
      <c r="N22" s="56" t="s">
        <v>97</v>
      </c>
      <c r="O22" s="57" t="s">
        <v>123</v>
      </c>
      <c r="P22" s="58" t="s">
        <v>124</v>
      </c>
    </row>
    <row r="23" spans="1:39" ht="12.75" customHeight="1" thickBot="1" x14ac:dyDescent="0.25">
      <c r="A23" s="10" t="str">
        <f t="shared" si="0"/>
        <v>BAVM 220 </v>
      </c>
      <c r="B23" s="3" t="str">
        <f t="shared" si="1"/>
        <v>I</v>
      </c>
      <c r="C23" s="10">
        <f t="shared" si="2"/>
        <v>55673.563999999998</v>
      </c>
      <c r="D23" s="12" t="str">
        <f t="shared" si="3"/>
        <v>vis</v>
      </c>
      <c r="E23" s="54">
        <f>VLOOKUP(C23,'Active 1'!C$21:E$973,3,FALSE)</f>
        <v>10892.004310651071</v>
      </c>
      <c r="F23" s="3" t="s">
        <v>73</v>
      </c>
      <c r="G23" s="12" t="str">
        <f t="shared" si="4"/>
        <v>55673.5640</v>
      </c>
      <c r="H23" s="10">
        <f t="shared" si="5"/>
        <v>10802</v>
      </c>
      <c r="I23" s="55" t="s">
        <v>133</v>
      </c>
      <c r="J23" s="56" t="s">
        <v>134</v>
      </c>
      <c r="K23" s="55" t="s">
        <v>135</v>
      </c>
      <c r="L23" s="55" t="s">
        <v>136</v>
      </c>
      <c r="M23" s="56" t="s">
        <v>78</v>
      </c>
      <c r="N23" s="56" t="s">
        <v>97</v>
      </c>
      <c r="O23" s="57" t="s">
        <v>123</v>
      </c>
      <c r="P23" s="58" t="s">
        <v>124</v>
      </c>
    </row>
    <row r="24" spans="1:39" ht="12.75" customHeight="1" thickBot="1" x14ac:dyDescent="0.25">
      <c r="A24" s="10" t="str">
        <f t="shared" si="0"/>
        <v>BAVM 225 </v>
      </c>
      <c r="B24" s="3" t="str">
        <f t="shared" si="1"/>
        <v>II</v>
      </c>
      <c r="C24" s="10">
        <f t="shared" si="2"/>
        <v>55691.485399999998</v>
      </c>
      <c r="D24" s="12" t="str">
        <f t="shared" si="3"/>
        <v>vis</v>
      </c>
      <c r="E24" s="54">
        <f>VLOOKUP(C24,'Active 1'!C$21:E$973,3,FALSE)</f>
        <v>10953.515316176536</v>
      </c>
      <c r="F24" s="3" t="s">
        <v>73</v>
      </c>
      <c r="G24" s="12" t="str">
        <f t="shared" si="4"/>
        <v>55691.4854</v>
      </c>
      <c r="H24" s="10">
        <f t="shared" si="5"/>
        <v>10863.5</v>
      </c>
      <c r="I24" s="55" t="s">
        <v>137</v>
      </c>
      <c r="J24" s="56" t="s">
        <v>138</v>
      </c>
      <c r="K24" s="55" t="s">
        <v>139</v>
      </c>
      <c r="L24" s="55" t="s">
        <v>140</v>
      </c>
      <c r="M24" s="56" t="s">
        <v>78</v>
      </c>
      <c r="N24" s="56" t="s">
        <v>141</v>
      </c>
      <c r="O24" s="57" t="s">
        <v>142</v>
      </c>
      <c r="P24" s="58" t="s">
        <v>143</v>
      </c>
    </row>
    <row r="25" spans="1:39" ht="12.75" customHeight="1" thickBot="1" x14ac:dyDescent="0.25">
      <c r="A25" s="10" t="str">
        <f t="shared" si="0"/>
        <v>BAVM 220 </v>
      </c>
      <c r="B25" s="3" t="str">
        <f t="shared" si="1"/>
        <v>II</v>
      </c>
      <c r="C25" s="10">
        <f t="shared" si="2"/>
        <v>55705.470500000003</v>
      </c>
      <c r="D25" s="12" t="str">
        <f t="shared" si="3"/>
        <v>vis</v>
      </c>
      <c r="E25" s="54">
        <f>VLOOKUP(C25,'Active 1'!C$21:E$973,3,FALSE)</f>
        <v>11001.515894444668</v>
      </c>
      <c r="F25" s="3" t="s">
        <v>73</v>
      </c>
      <c r="G25" s="12" t="str">
        <f t="shared" si="4"/>
        <v>55705.4705</v>
      </c>
      <c r="H25" s="10">
        <f t="shared" si="5"/>
        <v>10911.5</v>
      </c>
      <c r="I25" s="55" t="s">
        <v>144</v>
      </c>
      <c r="J25" s="56" t="s">
        <v>145</v>
      </c>
      <c r="K25" s="55" t="s">
        <v>146</v>
      </c>
      <c r="L25" s="55" t="s">
        <v>147</v>
      </c>
      <c r="M25" s="56" t="s">
        <v>78</v>
      </c>
      <c r="N25" s="56" t="s">
        <v>97</v>
      </c>
      <c r="O25" s="57" t="s">
        <v>123</v>
      </c>
      <c r="P25" s="58" t="s">
        <v>124</v>
      </c>
    </row>
    <row r="26" spans="1:39" ht="12.75" customHeight="1" thickBot="1" x14ac:dyDescent="0.25">
      <c r="A26" s="10" t="str">
        <f t="shared" si="0"/>
        <v>OEJV 0160 </v>
      </c>
      <c r="B26" s="3" t="str">
        <f t="shared" si="1"/>
        <v>II</v>
      </c>
      <c r="C26" s="10">
        <f t="shared" si="2"/>
        <v>55740.433369999999</v>
      </c>
      <c r="D26" s="12" t="str">
        <f t="shared" si="3"/>
        <v>vis</v>
      </c>
      <c r="E26" s="54">
        <f>VLOOKUP(C26,'Active 1'!C$21:E$973,3,FALSE)</f>
        <v>11121.517751986821</v>
      </c>
      <c r="F26" s="3" t="s">
        <v>73</v>
      </c>
      <c r="G26" s="12" t="str">
        <f t="shared" si="4"/>
        <v>55740.43337</v>
      </c>
      <c r="H26" s="10">
        <f t="shared" si="5"/>
        <v>11031.5</v>
      </c>
      <c r="I26" s="55" t="s">
        <v>148</v>
      </c>
      <c r="J26" s="56" t="s">
        <v>149</v>
      </c>
      <c r="K26" s="55" t="s">
        <v>150</v>
      </c>
      <c r="L26" s="55" t="s">
        <v>151</v>
      </c>
      <c r="M26" s="56" t="s">
        <v>78</v>
      </c>
      <c r="N26" s="56" t="s">
        <v>65</v>
      </c>
      <c r="O26" s="57" t="s">
        <v>152</v>
      </c>
      <c r="P26" s="58" t="s">
        <v>153</v>
      </c>
    </row>
    <row r="27" spans="1:39" ht="12.75" customHeight="1" thickBot="1" x14ac:dyDescent="0.25">
      <c r="A27" s="10" t="str">
        <f t="shared" si="0"/>
        <v>BAVM 231 </v>
      </c>
      <c r="B27" s="3" t="str">
        <f t="shared" si="1"/>
        <v>I</v>
      </c>
      <c r="C27" s="10">
        <f t="shared" si="2"/>
        <v>56062.517</v>
      </c>
      <c r="D27" s="12" t="str">
        <f t="shared" si="3"/>
        <v>vis</v>
      </c>
      <c r="E27" s="54">
        <f>VLOOKUP(C27,'Active 1'!C$21:E$973,3,FALSE)</f>
        <v>12226.994329965806</v>
      </c>
      <c r="F27" s="3" t="s">
        <v>73</v>
      </c>
      <c r="G27" s="12" t="str">
        <f t="shared" si="4"/>
        <v>56062.5170</v>
      </c>
      <c r="H27" s="10">
        <f t="shared" si="5"/>
        <v>12137</v>
      </c>
      <c r="I27" s="55" t="s">
        <v>154</v>
      </c>
      <c r="J27" s="56" t="s">
        <v>155</v>
      </c>
      <c r="K27" s="55" t="s">
        <v>156</v>
      </c>
      <c r="L27" s="55" t="s">
        <v>157</v>
      </c>
      <c r="M27" s="56" t="s">
        <v>78</v>
      </c>
      <c r="N27" s="56" t="s">
        <v>73</v>
      </c>
      <c r="O27" s="57" t="s">
        <v>123</v>
      </c>
      <c r="P27" s="58" t="s">
        <v>158</v>
      </c>
    </row>
    <row r="28" spans="1:39" ht="12.75" customHeight="1" thickBot="1" x14ac:dyDescent="0.25">
      <c r="A28" s="10" t="str">
        <f t="shared" si="0"/>
        <v>BAVM 231 </v>
      </c>
      <c r="B28" s="3" t="str">
        <f t="shared" si="1"/>
        <v>I</v>
      </c>
      <c r="C28" s="10">
        <f t="shared" si="2"/>
        <v>56172.3554</v>
      </c>
      <c r="D28" s="12" t="str">
        <f t="shared" si="3"/>
        <v>vis</v>
      </c>
      <c r="E28" s="54">
        <f>VLOOKUP(C28,'Active 1'!C$21:E$973,3,FALSE)</f>
        <v>12603.988896757939</v>
      </c>
      <c r="F28" s="3" t="s">
        <v>73</v>
      </c>
      <c r="G28" s="12" t="str">
        <f t="shared" si="4"/>
        <v>56172.3554</v>
      </c>
      <c r="H28" s="10">
        <f t="shared" si="5"/>
        <v>12514</v>
      </c>
      <c r="I28" s="55" t="s">
        <v>159</v>
      </c>
      <c r="J28" s="56" t="s">
        <v>160</v>
      </c>
      <c r="K28" s="55" t="s">
        <v>161</v>
      </c>
      <c r="L28" s="55" t="s">
        <v>162</v>
      </c>
      <c r="M28" s="56" t="s">
        <v>78</v>
      </c>
      <c r="N28" s="56" t="s">
        <v>73</v>
      </c>
      <c r="O28" s="57" t="s">
        <v>142</v>
      </c>
      <c r="P28" s="58" t="s">
        <v>158</v>
      </c>
    </row>
    <row r="29" spans="1:39" ht="12.75" customHeight="1" thickBot="1" x14ac:dyDescent="0.25">
      <c r="A29" s="10" t="str">
        <f t="shared" si="0"/>
        <v>BAVM 234 </v>
      </c>
      <c r="B29" s="3" t="str">
        <f t="shared" si="1"/>
        <v>II</v>
      </c>
      <c r="C29" s="10">
        <f t="shared" si="2"/>
        <v>56506.385000000002</v>
      </c>
      <c r="D29" s="12" t="str">
        <f t="shared" si="3"/>
        <v>vis</v>
      </c>
      <c r="E29" s="54">
        <f>VLOOKUP(C29,'Active 1'!C$21:E$973,3,FALSE)</f>
        <v>13750.467217160904</v>
      </c>
      <c r="F29" s="3" t="s">
        <v>73</v>
      </c>
      <c r="G29" s="12" t="str">
        <f t="shared" si="4"/>
        <v>56506.385</v>
      </c>
      <c r="H29" s="10">
        <f t="shared" si="5"/>
        <v>13660.5</v>
      </c>
      <c r="I29" s="55" t="s">
        <v>163</v>
      </c>
      <c r="J29" s="56" t="s">
        <v>164</v>
      </c>
      <c r="K29" s="55" t="s">
        <v>165</v>
      </c>
      <c r="L29" s="55" t="s">
        <v>166</v>
      </c>
      <c r="M29" s="56" t="s">
        <v>78</v>
      </c>
      <c r="N29" s="56" t="s">
        <v>73</v>
      </c>
      <c r="O29" s="57" t="s">
        <v>142</v>
      </c>
      <c r="P29" s="58" t="s">
        <v>167</v>
      </c>
    </row>
    <row r="30" spans="1:39" ht="12.75" customHeight="1" x14ac:dyDescent="0.2">
      <c r="A30" s="10" t="str">
        <f t="shared" si="0"/>
        <v>BAVM 234 </v>
      </c>
      <c r="B30" s="3" t="str">
        <f t="shared" si="1"/>
        <v>I</v>
      </c>
      <c r="C30" s="10">
        <f t="shared" si="2"/>
        <v>56506.528599999998</v>
      </c>
      <c r="D30" s="12" t="str">
        <f t="shared" si="3"/>
        <v>vis</v>
      </c>
      <c r="E30" s="54">
        <f>VLOOKUP(C30,'Active 1'!C$21:E$973,3,FALSE)</f>
        <v>13750.960090507471</v>
      </c>
      <c r="F30" s="3" t="s">
        <v>73</v>
      </c>
      <c r="G30" s="12" t="str">
        <f t="shared" si="4"/>
        <v>56506.5286</v>
      </c>
      <c r="H30" s="10">
        <f t="shared" si="5"/>
        <v>13661</v>
      </c>
      <c r="I30" s="59" t="s">
        <v>168</v>
      </c>
      <c r="J30" s="60" t="s">
        <v>169</v>
      </c>
      <c r="K30" s="59" t="s">
        <v>170</v>
      </c>
      <c r="L30" s="59" t="s">
        <v>171</v>
      </c>
      <c r="M30" s="60" t="s">
        <v>78</v>
      </c>
      <c r="N30" s="60" t="s">
        <v>73</v>
      </c>
      <c r="O30" s="61" t="s">
        <v>142</v>
      </c>
      <c r="P30" s="62" t="s">
        <v>167</v>
      </c>
    </row>
    <row r="31" spans="1:39" ht="12.75" customHeight="1" x14ac:dyDescent="0.2">
      <c r="A31" s="63"/>
      <c r="B31" s="64"/>
      <c r="C31" s="63"/>
      <c r="D31" s="65"/>
      <c r="E31" s="66"/>
      <c r="F31" s="64"/>
      <c r="G31" s="65"/>
      <c r="H31" s="63"/>
      <c r="I31" s="67"/>
      <c r="J31" s="68"/>
      <c r="K31" s="67"/>
      <c r="L31" s="67"/>
      <c r="M31" s="68"/>
      <c r="N31" s="68"/>
      <c r="O31" s="69"/>
      <c r="P31" s="69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</row>
    <row r="32" spans="1:39" ht="12.75" customHeight="1" x14ac:dyDescent="0.2">
      <c r="A32" s="63"/>
      <c r="B32" s="64"/>
      <c r="C32" s="63"/>
      <c r="D32" s="65"/>
      <c r="E32" s="66"/>
      <c r="F32" s="64"/>
      <c r="G32" s="65"/>
      <c r="H32" s="63"/>
      <c r="I32" s="67"/>
      <c r="J32" s="68"/>
      <c r="K32" s="67"/>
      <c r="L32" s="67"/>
      <c r="M32" s="68"/>
      <c r="N32" s="68"/>
      <c r="O32" s="69"/>
      <c r="P32" s="69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</row>
    <row r="33" spans="1:39" ht="12.75" customHeight="1" x14ac:dyDescent="0.2">
      <c r="A33" s="63"/>
      <c r="B33" s="64"/>
      <c r="C33" s="63"/>
      <c r="D33" s="65"/>
      <c r="E33" s="66"/>
      <c r="F33" s="64"/>
      <c r="G33" s="65"/>
      <c r="H33" s="63"/>
      <c r="I33" s="67"/>
      <c r="J33" s="68"/>
      <c r="K33" s="67"/>
      <c r="L33" s="67"/>
      <c r="M33" s="68"/>
      <c r="N33" s="68"/>
      <c r="O33" s="69"/>
      <c r="P33" s="69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</row>
    <row r="34" spans="1:39" ht="12.75" customHeight="1" x14ac:dyDescent="0.2">
      <c r="A34" s="63"/>
      <c r="B34" s="64"/>
      <c r="C34" s="63"/>
      <c r="D34" s="65"/>
      <c r="E34" s="66"/>
      <c r="F34" s="64"/>
      <c r="G34" s="65"/>
      <c r="H34" s="63"/>
      <c r="I34" s="67"/>
      <c r="J34" s="68"/>
      <c r="K34" s="67"/>
      <c r="L34" s="67"/>
      <c r="M34" s="68"/>
      <c r="N34" s="68"/>
      <c r="O34" s="69"/>
      <c r="P34" s="69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</row>
    <row r="35" spans="1:39" ht="12.75" customHeight="1" x14ac:dyDescent="0.2">
      <c r="A35" s="63"/>
      <c r="B35" s="64"/>
      <c r="C35" s="63"/>
      <c r="D35" s="65"/>
      <c r="E35" s="66"/>
      <c r="F35" s="64"/>
      <c r="G35" s="65"/>
      <c r="H35" s="63"/>
      <c r="I35" s="67"/>
      <c r="J35" s="68"/>
      <c r="K35" s="67"/>
      <c r="L35" s="67"/>
      <c r="M35" s="68"/>
      <c r="N35" s="68"/>
      <c r="O35" s="69"/>
      <c r="P35" s="69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</row>
    <row r="36" spans="1:39" ht="12.75" customHeight="1" x14ac:dyDescent="0.2">
      <c r="A36" s="63"/>
      <c r="B36" s="64"/>
      <c r="C36" s="63"/>
      <c r="D36" s="65"/>
      <c r="E36" s="66"/>
      <c r="F36" s="64"/>
      <c r="G36" s="65"/>
      <c r="H36" s="63"/>
      <c r="I36" s="67"/>
      <c r="J36" s="68"/>
      <c r="K36" s="67"/>
      <c r="L36" s="67"/>
      <c r="M36" s="68"/>
      <c r="N36" s="68"/>
      <c r="O36" s="69"/>
      <c r="P36" s="69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</row>
    <row r="37" spans="1:39" ht="12.75" customHeight="1" x14ac:dyDescent="0.2">
      <c r="A37" s="63"/>
      <c r="B37" s="64"/>
      <c r="C37" s="63"/>
      <c r="D37" s="65"/>
      <c r="E37" s="66"/>
      <c r="F37" s="64"/>
      <c r="G37" s="65"/>
      <c r="H37" s="63"/>
      <c r="I37" s="67"/>
      <c r="J37" s="68"/>
      <c r="K37" s="67"/>
      <c r="L37" s="67"/>
      <c r="M37" s="68"/>
      <c r="N37" s="68"/>
      <c r="O37" s="69"/>
      <c r="P37" s="69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</row>
    <row r="38" spans="1:39" ht="12.75" customHeight="1" x14ac:dyDescent="0.2">
      <c r="A38" s="63"/>
      <c r="B38" s="64"/>
      <c r="C38" s="63"/>
      <c r="D38" s="65"/>
      <c r="E38" s="66"/>
      <c r="F38" s="64"/>
      <c r="G38" s="65"/>
      <c r="H38" s="63"/>
      <c r="I38" s="67"/>
      <c r="J38" s="68"/>
      <c r="K38" s="67"/>
      <c r="L38" s="67"/>
      <c r="M38" s="68"/>
      <c r="N38" s="68"/>
      <c r="O38" s="69"/>
      <c r="P38" s="69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pans="1:39" ht="12.75" customHeight="1" x14ac:dyDescent="0.2">
      <c r="A39" s="63"/>
      <c r="B39" s="64"/>
      <c r="C39" s="63"/>
      <c r="D39" s="65"/>
      <c r="E39" s="66"/>
      <c r="F39" s="64"/>
      <c r="G39" s="65"/>
      <c r="H39" s="63"/>
      <c r="I39" s="67"/>
      <c r="J39" s="68"/>
      <c r="K39" s="67"/>
      <c r="L39" s="67"/>
      <c r="M39" s="68"/>
      <c r="N39" s="68"/>
      <c r="O39" s="69"/>
      <c r="P39" s="69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pans="1:39" ht="12.75" customHeight="1" x14ac:dyDescent="0.2">
      <c r="A40" s="63"/>
      <c r="B40" s="64"/>
      <c r="C40" s="63"/>
      <c r="D40" s="65"/>
      <c r="E40" s="66"/>
      <c r="F40" s="64"/>
      <c r="G40" s="65"/>
      <c r="H40" s="63"/>
      <c r="I40" s="67"/>
      <c r="J40" s="68"/>
      <c r="K40" s="67"/>
      <c r="L40" s="67"/>
      <c r="M40" s="68"/>
      <c r="N40" s="68"/>
      <c r="O40" s="69"/>
      <c r="P40" s="69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1:39" ht="12.75" customHeight="1" x14ac:dyDescent="0.2">
      <c r="A41" s="63"/>
      <c r="B41" s="64"/>
      <c r="C41" s="63"/>
      <c r="D41" s="65"/>
      <c r="E41" s="66"/>
      <c r="F41" s="64"/>
      <c r="G41" s="65"/>
      <c r="H41" s="63"/>
      <c r="I41" s="67"/>
      <c r="J41" s="68"/>
      <c r="K41" s="67"/>
      <c r="L41" s="67"/>
      <c r="M41" s="68"/>
      <c r="N41" s="68"/>
      <c r="O41" s="69"/>
      <c r="P41" s="69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ht="12.75" customHeight="1" x14ac:dyDescent="0.2">
      <c r="A42" s="63"/>
      <c r="B42" s="64"/>
      <c r="C42" s="63"/>
      <c r="D42" s="65"/>
      <c r="E42" s="66"/>
      <c r="F42" s="64"/>
      <c r="G42" s="65"/>
      <c r="H42" s="63"/>
      <c r="I42" s="67"/>
      <c r="J42" s="68"/>
      <c r="K42" s="67"/>
      <c r="L42" s="67"/>
      <c r="M42" s="68"/>
      <c r="N42" s="68"/>
      <c r="O42" s="69"/>
      <c r="P42" s="69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1:39" ht="12.75" customHeight="1" x14ac:dyDescent="0.2">
      <c r="A43" s="63"/>
      <c r="B43" s="64"/>
      <c r="C43" s="63"/>
      <c r="D43" s="65"/>
      <c r="E43" s="66"/>
      <c r="F43" s="64"/>
      <c r="G43" s="65"/>
      <c r="H43" s="63"/>
      <c r="I43" s="67"/>
      <c r="J43" s="68"/>
      <c r="K43" s="67"/>
      <c r="L43" s="67"/>
      <c r="M43" s="68"/>
      <c r="N43" s="68"/>
      <c r="O43" s="69"/>
      <c r="P43" s="69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</row>
    <row r="44" spans="1:39" ht="12.75" customHeight="1" x14ac:dyDescent="0.2">
      <c r="A44" s="63"/>
      <c r="B44" s="64"/>
      <c r="C44" s="63"/>
      <c r="D44" s="65"/>
      <c r="E44" s="66"/>
      <c r="F44" s="64"/>
      <c r="G44" s="65"/>
      <c r="H44" s="63"/>
      <c r="I44" s="67"/>
      <c r="J44" s="68"/>
      <c r="K44" s="67"/>
      <c r="L44" s="67"/>
      <c r="M44" s="68"/>
      <c r="N44" s="68"/>
      <c r="O44" s="69"/>
      <c r="P44" s="69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</row>
    <row r="45" spans="1:39" ht="12.75" customHeight="1" x14ac:dyDescent="0.2">
      <c r="A45" s="63"/>
      <c r="B45" s="64"/>
      <c r="C45" s="63"/>
      <c r="D45" s="65"/>
      <c r="E45" s="66"/>
      <c r="F45" s="64"/>
      <c r="G45" s="65"/>
      <c r="H45" s="63"/>
      <c r="I45" s="67"/>
      <c r="J45" s="68"/>
      <c r="K45" s="67"/>
      <c r="L45" s="67"/>
      <c r="M45" s="68"/>
      <c r="N45" s="68"/>
      <c r="O45" s="69"/>
      <c r="P45" s="69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</row>
    <row r="46" spans="1:39" ht="12.75" customHeight="1" x14ac:dyDescent="0.2">
      <c r="A46" s="63"/>
      <c r="B46" s="64"/>
      <c r="C46" s="63"/>
      <c r="D46" s="65"/>
      <c r="E46" s="66"/>
      <c r="F46" s="64"/>
      <c r="G46" s="65"/>
      <c r="H46" s="63"/>
      <c r="I46" s="67"/>
      <c r="J46" s="68"/>
      <c r="K46" s="67"/>
      <c r="L46" s="67"/>
      <c r="M46" s="68"/>
      <c r="N46" s="68"/>
      <c r="O46" s="69"/>
      <c r="P46" s="69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</row>
    <row r="47" spans="1:39" ht="12.75" customHeight="1" x14ac:dyDescent="0.2">
      <c r="A47" s="63"/>
      <c r="B47" s="64"/>
      <c r="C47" s="63"/>
      <c r="D47" s="65"/>
      <c r="E47" s="66"/>
      <c r="F47" s="64"/>
      <c r="G47" s="65"/>
      <c r="H47" s="63"/>
      <c r="I47" s="67"/>
      <c r="J47" s="68"/>
      <c r="K47" s="67"/>
      <c r="L47" s="67"/>
      <c r="M47" s="68"/>
      <c r="N47" s="68"/>
      <c r="O47" s="69"/>
      <c r="P47" s="69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</row>
    <row r="48" spans="1:39" ht="12.75" customHeight="1" x14ac:dyDescent="0.2">
      <c r="A48" s="63"/>
      <c r="B48" s="64"/>
      <c r="C48" s="63"/>
      <c r="D48" s="65"/>
      <c r="E48" s="66"/>
      <c r="F48" s="64"/>
      <c r="G48" s="65"/>
      <c r="H48" s="63"/>
      <c r="I48" s="67"/>
      <c r="J48" s="68"/>
      <c r="K48" s="67"/>
      <c r="L48" s="67"/>
      <c r="M48" s="68"/>
      <c r="N48" s="68"/>
      <c r="O48" s="69"/>
      <c r="P48" s="69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</row>
    <row r="49" spans="1:39" ht="12.75" customHeight="1" x14ac:dyDescent="0.2">
      <c r="A49" s="63"/>
      <c r="B49" s="64"/>
      <c r="C49" s="63"/>
      <c r="D49" s="65"/>
      <c r="E49" s="66"/>
      <c r="F49" s="64"/>
      <c r="G49" s="65"/>
      <c r="H49" s="63"/>
      <c r="I49" s="67"/>
      <c r="J49" s="68"/>
      <c r="K49" s="67"/>
      <c r="L49" s="67"/>
      <c r="M49" s="68"/>
      <c r="N49" s="68"/>
      <c r="O49" s="69"/>
      <c r="P49" s="69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</row>
    <row r="50" spans="1:39" ht="12.75" customHeight="1" x14ac:dyDescent="0.2">
      <c r="A50" s="63"/>
      <c r="B50" s="64"/>
      <c r="C50" s="63"/>
      <c r="D50" s="65"/>
      <c r="E50" s="66"/>
      <c r="F50" s="64"/>
      <c r="G50" s="65"/>
      <c r="H50" s="63"/>
      <c r="I50" s="67"/>
      <c r="J50" s="68"/>
      <c r="K50" s="67"/>
      <c r="L50" s="67"/>
      <c r="M50" s="68"/>
      <c r="N50" s="68"/>
      <c r="O50" s="69"/>
      <c r="P50" s="69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</row>
    <row r="51" spans="1:39" ht="12.75" customHeight="1" x14ac:dyDescent="0.2">
      <c r="A51" s="63"/>
      <c r="B51" s="64"/>
      <c r="C51" s="63"/>
      <c r="D51" s="65"/>
      <c r="E51" s="66"/>
      <c r="F51" s="64"/>
      <c r="G51" s="65"/>
      <c r="H51" s="63"/>
      <c r="I51" s="67"/>
      <c r="J51" s="68"/>
      <c r="K51" s="67"/>
      <c r="L51" s="67"/>
      <c r="M51" s="68"/>
      <c r="N51" s="68"/>
      <c r="O51" s="69"/>
      <c r="P51" s="69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</row>
    <row r="52" spans="1:39" ht="12.75" customHeight="1" x14ac:dyDescent="0.2">
      <c r="A52" s="63"/>
      <c r="B52" s="64"/>
      <c r="C52" s="63"/>
      <c r="D52" s="65"/>
      <c r="E52" s="66"/>
      <c r="F52" s="64"/>
      <c r="G52" s="65"/>
      <c r="H52" s="63"/>
      <c r="I52" s="67"/>
      <c r="J52" s="68"/>
      <c r="K52" s="67"/>
      <c r="L52" s="67"/>
      <c r="M52" s="68"/>
      <c r="N52" s="68"/>
      <c r="O52" s="69"/>
      <c r="P52" s="69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</row>
    <row r="53" spans="1:39" ht="12.75" customHeight="1" x14ac:dyDescent="0.2">
      <c r="A53" s="63"/>
      <c r="B53" s="64"/>
      <c r="C53" s="63"/>
      <c r="D53" s="65"/>
      <c r="E53" s="66"/>
      <c r="F53" s="64"/>
      <c r="G53" s="65"/>
      <c r="H53" s="63"/>
      <c r="I53" s="67"/>
      <c r="J53" s="68"/>
      <c r="K53" s="67"/>
      <c r="L53" s="67"/>
      <c r="M53" s="68"/>
      <c r="N53" s="68"/>
      <c r="O53" s="69"/>
      <c r="P53" s="69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</row>
    <row r="54" spans="1:39" ht="12.75" customHeight="1" x14ac:dyDescent="0.2">
      <c r="A54" s="63"/>
      <c r="B54" s="64"/>
      <c r="C54" s="63"/>
      <c r="D54" s="65"/>
      <c r="E54" s="66"/>
      <c r="F54" s="64"/>
      <c r="G54" s="65"/>
      <c r="H54" s="63"/>
      <c r="I54" s="67"/>
      <c r="J54" s="68"/>
      <c r="K54" s="67"/>
      <c r="L54" s="67"/>
      <c r="M54" s="68"/>
      <c r="N54" s="68"/>
      <c r="O54" s="69"/>
      <c r="P54" s="69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</row>
    <row r="55" spans="1:39" ht="12.75" customHeight="1" x14ac:dyDescent="0.2">
      <c r="A55" s="63"/>
      <c r="B55" s="64"/>
      <c r="C55" s="63"/>
      <c r="D55" s="65"/>
      <c r="E55" s="66"/>
      <c r="F55" s="64"/>
      <c r="G55" s="65"/>
      <c r="H55" s="63"/>
      <c r="I55" s="67"/>
      <c r="J55" s="68"/>
      <c r="K55" s="67"/>
      <c r="L55" s="67"/>
      <c r="M55" s="68"/>
      <c r="N55" s="68"/>
      <c r="O55" s="69"/>
      <c r="P55" s="69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</row>
    <row r="56" spans="1:39" ht="12.75" customHeight="1" x14ac:dyDescent="0.2">
      <c r="A56" s="63"/>
      <c r="B56" s="64"/>
      <c r="C56" s="63"/>
      <c r="D56" s="65"/>
      <c r="E56" s="66"/>
      <c r="F56" s="64"/>
      <c r="G56" s="65"/>
      <c r="H56" s="63"/>
      <c r="I56" s="67"/>
      <c r="J56" s="68"/>
      <c r="K56" s="67"/>
      <c r="L56" s="67"/>
      <c r="M56" s="68"/>
      <c r="N56" s="68"/>
      <c r="O56" s="69"/>
      <c r="P56" s="69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</row>
    <row r="57" spans="1:39" ht="12.75" customHeight="1" x14ac:dyDescent="0.2">
      <c r="A57" s="63"/>
      <c r="B57" s="64"/>
      <c r="C57" s="63"/>
      <c r="D57" s="65"/>
      <c r="E57" s="66"/>
      <c r="F57" s="64"/>
      <c r="G57" s="65"/>
      <c r="H57" s="63"/>
      <c r="I57" s="67"/>
      <c r="J57" s="68"/>
      <c r="K57" s="67"/>
      <c r="L57" s="67"/>
      <c r="M57" s="68"/>
      <c r="N57" s="68"/>
      <c r="O57" s="69"/>
      <c r="P57" s="69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</row>
    <row r="58" spans="1:39" ht="12.75" customHeight="1" x14ac:dyDescent="0.2">
      <c r="A58" s="63"/>
      <c r="B58" s="64"/>
      <c r="C58" s="63"/>
      <c r="D58" s="65"/>
      <c r="E58" s="66"/>
      <c r="F58" s="64"/>
      <c r="G58" s="65"/>
      <c r="H58" s="63"/>
      <c r="I58" s="67"/>
      <c r="J58" s="68"/>
      <c r="K58" s="67"/>
      <c r="L58" s="67"/>
      <c r="M58" s="68"/>
      <c r="N58" s="68"/>
      <c r="O58" s="69"/>
      <c r="P58" s="69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</row>
    <row r="59" spans="1:39" ht="12.75" customHeight="1" x14ac:dyDescent="0.2">
      <c r="A59" s="63"/>
      <c r="B59" s="64"/>
      <c r="C59" s="63"/>
      <c r="D59" s="65"/>
      <c r="E59" s="66"/>
      <c r="F59" s="64"/>
      <c r="G59" s="65"/>
      <c r="H59" s="63"/>
      <c r="I59" s="67"/>
      <c r="J59" s="68"/>
      <c r="K59" s="67"/>
      <c r="L59" s="67"/>
      <c r="M59" s="68"/>
      <c r="N59" s="68"/>
      <c r="O59" s="69"/>
      <c r="P59" s="69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</row>
    <row r="60" spans="1:39" ht="12.75" customHeight="1" x14ac:dyDescent="0.2">
      <c r="A60" s="63"/>
      <c r="B60" s="64"/>
      <c r="C60" s="63"/>
      <c r="D60" s="65"/>
      <c r="E60" s="66"/>
      <c r="F60" s="64"/>
      <c r="G60" s="65"/>
      <c r="H60" s="63"/>
      <c r="I60" s="67"/>
      <c r="J60" s="68"/>
      <c r="K60" s="67"/>
      <c r="L60" s="67"/>
      <c r="M60" s="68"/>
      <c r="N60" s="68"/>
      <c r="O60" s="69"/>
      <c r="P60" s="69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</row>
    <row r="61" spans="1:39" ht="12.75" customHeight="1" x14ac:dyDescent="0.2">
      <c r="A61" s="63"/>
      <c r="B61" s="64"/>
      <c r="C61" s="63"/>
      <c r="D61" s="65"/>
      <c r="E61" s="66"/>
      <c r="F61" s="64"/>
      <c r="G61" s="65"/>
      <c r="H61" s="63"/>
      <c r="I61" s="67"/>
      <c r="J61" s="68"/>
      <c r="K61" s="67"/>
      <c r="L61" s="67"/>
      <c r="M61" s="68"/>
      <c r="N61" s="68"/>
      <c r="O61" s="69"/>
      <c r="P61" s="69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</row>
    <row r="62" spans="1:39" ht="12.75" customHeight="1" x14ac:dyDescent="0.2">
      <c r="A62" s="63"/>
      <c r="B62" s="64"/>
      <c r="C62" s="63"/>
      <c r="D62" s="65"/>
      <c r="E62" s="66"/>
      <c r="F62" s="64"/>
      <c r="G62" s="65"/>
      <c r="H62" s="63"/>
      <c r="I62" s="67"/>
      <c r="J62" s="68"/>
      <c r="K62" s="67"/>
      <c r="L62" s="67"/>
      <c r="M62" s="68"/>
      <c r="N62" s="68"/>
      <c r="O62" s="69"/>
      <c r="P62" s="69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</row>
    <row r="63" spans="1:39" ht="12.75" customHeight="1" x14ac:dyDescent="0.2">
      <c r="A63" s="63"/>
      <c r="B63" s="64"/>
      <c r="C63" s="63"/>
      <c r="D63" s="65"/>
      <c r="E63" s="66"/>
      <c r="F63" s="64"/>
      <c r="G63" s="65"/>
      <c r="H63" s="63"/>
      <c r="I63" s="67"/>
      <c r="J63" s="68"/>
      <c r="K63" s="67"/>
      <c r="L63" s="67"/>
      <c r="M63" s="68"/>
      <c r="N63" s="68"/>
      <c r="O63" s="69"/>
      <c r="P63" s="69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</row>
    <row r="64" spans="1:39" ht="12.75" customHeight="1" x14ac:dyDescent="0.2">
      <c r="A64" s="63"/>
      <c r="B64" s="64"/>
      <c r="C64" s="63"/>
      <c r="D64" s="65"/>
      <c r="E64" s="66"/>
      <c r="F64" s="64"/>
      <c r="G64" s="65"/>
      <c r="H64" s="63"/>
      <c r="I64" s="67"/>
      <c r="J64" s="68"/>
      <c r="K64" s="67"/>
      <c r="L64" s="67"/>
      <c r="M64" s="68"/>
      <c r="N64" s="68"/>
      <c r="O64" s="69"/>
      <c r="P64" s="69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</row>
    <row r="65" spans="1:39" ht="12.75" customHeight="1" x14ac:dyDescent="0.2">
      <c r="A65" s="63"/>
      <c r="B65" s="64"/>
      <c r="C65" s="63"/>
      <c r="D65" s="65"/>
      <c r="E65" s="66"/>
      <c r="F65" s="64"/>
      <c r="G65" s="65"/>
      <c r="H65" s="63"/>
      <c r="I65" s="67"/>
      <c r="J65" s="68"/>
      <c r="K65" s="67"/>
      <c r="L65" s="67"/>
      <c r="M65" s="68"/>
      <c r="N65" s="68"/>
      <c r="O65" s="69"/>
      <c r="P65" s="69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</row>
    <row r="66" spans="1:39" ht="12.75" customHeight="1" x14ac:dyDescent="0.2">
      <c r="A66" s="63"/>
      <c r="B66" s="64"/>
      <c r="C66" s="63"/>
      <c r="D66" s="65"/>
      <c r="E66" s="66"/>
      <c r="F66" s="64"/>
      <c r="G66" s="65"/>
      <c r="H66" s="63"/>
      <c r="I66" s="67"/>
      <c r="J66" s="68"/>
      <c r="K66" s="67"/>
      <c r="L66" s="67"/>
      <c r="M66" s="68"/>
      <c r="N66" s="68"/>
      <c r="O66" s="69"/>
      <c r="P66" s="69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</row>
    <row r="67" spans="1:39" ht="12.75" customHeight="1" x14ac:dyDescent="0.2">
      <c r="A67" s="63"/>
      <c r="B67" s="64"/>
      <c r="C67" s="63"/>
      <c r="D67" s="65"/>
      <c r="E67" s="66"/>
      <c r="F67" s="64"/>
      <c r="G67" s="65"/>
      <c r="H67" s="63"/>
      <c r="I67" s="67"/>
      <c r="J67" s="68"/>
      <c r="K67" s="67"/>
      <c r="L67" s="67"/>
      <c r="M67" s="68"/>
      <c r="N67" s="68"/>
      <c r="O67" s="69"/>
      <c r="P67" s="69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</row>
    <row r="68" spans="1:39" ht="12.75" customHeight="1" x14ac:dyDescent="0.2">
      <c r="A68" s="63"/>
      <c r="B68" s="64"/>
      <c r="C68" s="63"/>
      <c r="D68" s="65"/>
      <c r="E68" s="66"/>
      <c r="F68" s="64"/>
      <c r="G68" s="65"/>
      <c r="H68" s="63"/>
      <c r="I68" s="67"/>
      <c r="J68" s="68"/>
      <c r="K68" s="67"/>
      <c r="L68" s="67"/>
      <c r="M68" s="68"/>
      <c r="N68" s="68"/>
      <c r="O68" s="69"/>
      <c r="P68" s="69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</row>
    <row r="69" spans="1:39" ht="12.75" customHeight="1" x14ac:dyDescent="0.2">
      <c r="A69" s="63"/>
      <c r="B69" s="64"/>
      <c r="C69" s="63"/>
      <c r="D69" s="65"/>
      <c r="E69" s="66"/>
      <c r="F69" s="64"/>
      <c r="G69" s="65"/>
      <c r="H69" s="63"/>
      <c r="I69" s="67"/>
      <c r="J69" s="68"/>
      <c r="K69" s="67"/>
      <c r="L69" s="67"/>
      <c r="M69" s="68"/>
      <c r="N69" s="68"/>
      <c r="O69" s="69"/>
      <c r="P69" s="69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</row>
    <row r="70" spans="1:39" ht="12.75" customHeight="1" x14ac:dyDescent="0.2">
      <c r="A70" s="63"/>
      <c r="B70" s="64"/>
      <c r="C70" s="63"/>
      <c r="D70" s="65"/>
      <c r="E70" s="66"/>
      <c r="F70" s="64"/>
      <c r="G70" s="65"/>
      <c r="H70" s="63"/>
      <c r="I70" s="67"/>
      <c r="J70" s="68"/>
      <c r="K70" s="67"/>
      <c r="L70" s="67"/>
      <c r="M70" s="68"/>
      <c r="N70" s="68"/>
      <c r="O70" s="69"/>
      <c r="P70" s="69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</row>
    <row r="71" spans="1:39" ht="12.75" customHeight="1" x14ac:dyDescent="0.2">
      <c r="A71" s="63"/>
      <c r="B71" s="64"/>
      <c r="C71" s="63"/>
      <c r="D71" s="65"/>
      <c r="E71" s="66"/>
      <c r="F71" s="64"/>
      <c r="G71" s="65"/>
      <c r="H71" s="63"/>
      <c r="I71" s="67"/>
      <c r="J71" s="68"/>
      <c r="K71" s="67"/>
      <c r="L71" s="67"/>
      <c r="M71" s="68"/>
      <c r="N71" s="68"/>
      <c r="O71" s="69"/>
      <c r="P71" s="69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</row>
    <row r="72" spans="1:39" ht="12.75" customHeight="1" x14ac:dyDescent="0.2">
      <c r="A72" s="63"/>
      <c r="B72" s="64"/>
      <c r="C72" s="63"/>
      <c r="D72" s="65"/>
      <c r="E72" s="66"/>
      <c r="F72" s="64"/>
      <c r="G72" s="65"/>
      <c r="H72" s="63"/>
      <c r="I72" s="67"/>
      <c r="J72" s="68"/>
      <c r="K72" s="67"/>
      <c r="L72" s="67"/>
      <c r="M72" s="68"/>
      <c r="N72" s="68"/>
      <c r="O72" s="69"/>
      <c r="P72" s="69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</row>
    <row r="73" spans="1:39" ht="12.75" customHeight="1" x14ac:dyDescent="0.2">
      <c r="A73" s="63"/>
      <c r="B73" s="64"/>
      <c r="C73" s="63"/>
      <c r="D73" s="65"/>
      <c r="E73" s="66"/>
      <c r="F73" s="64"/>
      <c r="G73" s="65"/>
      <c r="H73" s="63"/>
      <c r="I73" s="67"/>
      <c r="J73" s="68"/>
      <c r="K73" s="67"/>
      <c r="L73" s="67"/>
      <c r="M73" s="68"/>
      <c r="N73" s="68"/>
      <c r="O73" s="69"/>
      <c r="P73" s="69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</row>
    <row r="74" spans="1:39" ht="12.75" customHeight="1" x14ac:dyDescent="0.2">
      <c r="A74" s="63"/>
      <c r="B74" s="64"/>
      <c r="C74" s="63"/>
      <c r="D74" s="65"/>
      <c r="E74" s="66"/>
      <c r="F74" s="64"/>
      <c r="G74" s="65"/>
      <c r="H74" s="63"/>
      <c r="I74" s="67"/>
      <c r="J74" s="68"/>
      <c r="K74" s="67"/>
      <c r="L74" s="67"/>
      <c r="M74" s="68"/>
      <c r="N74" s="68"/>
      <c r="O74" s="69"/>
      <c r="P74" s="69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</row>
    <row r="75" spans="1:39" ht="12.75" customHeight="1" x14ac:dyDescent="0.2">
      <c r="A75" s="63"/>
      <c r="B75" s="64"/>
      <c r="C75" s="63"/>
      <c r="D75" s="65"/>
      <c r="E75" s="66"/>
      <c r="F75" s="64"/>
      <c r="G75" s="65"/>
      <c r="H75" s="63"/>
      <c r="I75" s="67"/>
      <c r="J75" s="68"/>
      <c r="K75" s="67"/>
      <c r="L75" s="67"/>
      <c r="M75" s="68"/>
      <c r="N75" s="68"/>
      <c r="O75" s="69"/>
      <c r="P75" s="69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</row>
    <row r="76" spans="1:39" ht="12.75" customHeight="1" x14ac:dyDescent="0.2">
      <c r="A76" s="63"/>
      <c r="B76" s="64"/>
      <c r="C76" s="63"/>
      <c r="D76" s="65"/>
      <c r="E76" s="66"/>
      <c r="F76" s="64"/>
      <c r="G76" s="65"/>
      <c r="H76" s="63"/>
      <c r="I76" s="67"/>
      <c r="J76" s="68"/>
      <c r="K76" s="67"/>
      <c r="L76" s="67"/>
      <c r="M76" s="68"/>
      <c r="N76" s="68"/>
      <c r="O76" s="69"/>
      <c r="P76" s="69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</row>
    <row r="77" spans="1:39" ht="12.75" customHeight="1" x14ac:dyDescent="0.2">
      <c r="A77" s="63"/>
      <c r="B77" s="64"/>
      <c r="C77" s="63"/>
      <c r="D77" s="65"/>
      <c r="E77" s="66"/>
      <c r="F77" s="64"/>
      <c r="G77" s="65"/>
      <c r="H77" s="63"/>
      <c r="I77" s="67"/>
      <c r="J77" s="68"/>
      <c r="K77" s="67"/>
      <c r="L77" s="67"/>
      <c r="M77" s="68"/>
      <c r="N77" s="68"/>
      <c r="O77" s="69"/>
      <c r="P77" s="69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</row>
    <row r="78" spans="1:39" ht="12.75" customHeight="1" x14ac:dyDescent="0.2">
      <c r="A78" s="63"/>
      <c r="B78" s="64"/>
      <c r="C78" s="63"/>
      <c r="D78" s="65"/>
      <c r="E78" s="66"/>
      <c r="F78" s="64"/>
      <c r="G78" s="65"/>
      <c r="H78" s="63"/>
      <c r="I78" s="67"/>
      <c r="J78" s="68"/>
      <c r="K78" s="67"/>
      <c r="L78" s="67"/>
      <c r="M78" s="68"/>
      <c r="N78" s="68"/>
      <c r="O78" s="69"/>
      <c r="P78" s="69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 spans="1:39" ht="12.75" customHeight="1" x14ac:dyDescent="0.2">
      <c r="A79" s="63"/>
      <c r="B79" s="64"/>
      <c r="C79" s="63"/>
      <c r="D79" s="65"/>
      <c r="E79" s="66"/>
      <c r="F79" s="64"/>
      <c r="G79" s="65"/>
      <c r="H79" s="63"/>
      <c r="I79" s="67"/>
      <c r="J79" s="68"/>
      <c r="K79" s="67"/>
      <c r="L79" s="67"/>
      <c r="M79" s="68"/>
      <c r="N79" s="68"/>
      <c r="O79" s="69"/>
      <c r="P79" s="69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 spans="1:39" ht="12.75" customHeight="1" x14ac:dyDescent="0.2">
      <c r="A80" s="63"/>
      <c r="B80" s="64"/>
      <c r="C80" s="63"/>
      <c r="D80" s="65"/>
      <c r="E80" s="66"/>
      <c r="F80" s="64"/>
      <c r="G80" s="65"/>
      <c r="H80" s="63"/>
      <c r="I80" s="67"/>
      <c r="J80" s="68"/>
      <c r="K80" s="67"/>
      <c r="L80" s="67"/>
      <c r="M80" s="68"/>
      <c r="N80" s="68"/>
      <c r="O80" s="69"/>
      <c r="P80" s="69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 spans="1:39" ht="12.75" customHeight="1" x14ac:dyDescent="0.2">
      <c r="A81" s="63"/>
      <c r="B81" s="64"/>
      <c r="C81" s="63"/>
      <c r="D81" s="65"/>
      <c r="E81" s="66"/>
      <c r="F81" s="64"/>
      <c r="G81" s="65"/>
      <c r="H81" s="63"/>
      <c r="I81" s="67"/>
      <c r="J81" s="68"/>
      <c r="K81" s="67"/>
      <c r="L81" s="67"/>
      <c r="M81" s="68"/>
      <c r="N81" s="68"/>
      <c r="O81" s="69"/>
      <c r="P81" s="69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</row>
    <row r="82" spans="1:39" ht="12.75" customHeight="1" x14ac:dyDescent="0.2">
      <c r="A82" s="63"/>
      <c r="B82" s="64"/>
      <c r="C82" s="63"/>
      <c r="D82" s="65"/>
      <c r="E82" s="66"/>
      <c r="F82" s="64"/>
      <c r="G82" s="65"/>
      <c r="H82" s="63"/>
      <c r="I82" s="67"/>
      <c r="J82" s="68"/>
      <c r="K82" s="67"/>
      <c r="L82" s="67"/>
      <c r="M82" s="68"/>
      <c r="N82" s="68"/>
      <c r="O82" s="69"/>
      <c r="P82" s="69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</row>
    <row r="83" spans="1:39" ht="12.75" customHeight="1" x14ac:dyDescent="0.2">
      <c r="A83" s="63"/>
      <c r="B83" s="64"/>
      <c r="C83" s="63"/>
      <c r="D83" s="65"/>
      <c r="E83" s="66"/>
      <c r="F83" s="64"/>
      <c r="G83" s="65"/>
      <c r="H83" s="63"/>
      <c r="I83" s="67"/>
      <c r="J83" s="68"/>
      <c r="K83" s="67"/>
      <c r="L83" s="67"/>
      <c r="M83" s="68"/>
      <c r="N83" s="68"/>
      <c r="O83" s="69"/>
      <c r="P83" s="69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 spans="1:39" ht="12.75" customHeight="1" x14ac:dyDescent="0.2">
      <c r="A84" s="63"/>
      <c r="B84" s="64"/>
      <c r="C84" s="63"/>
      <c r="D84" s="65"/>
      <c r="E84" s="66"/>
      <c r="F84" s="64"/>
      <c r="G84" s="65"/>
      <c r="H84" s="63"/>
      <c r="I84" s="67"/>
      <c r="J84" s="68"/>
      <c r="K84" s="67"/>
      <c r="L84" s="67"/>
      <c r="M84" s="68"/>
      <c r="N84" s="68"/>
      <c r="O84" s="69"/>
      <c r="P84" s="69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 spans="1:39" ht="12.75" customHeight="1" x14ac:dyDescent="0.2">
      <c r="A85" s="63"/>
      <c r="B85" s="64"/>
      <c r="C85" s="63"/>
      <c r="D85" s="65"/>
      <c r="E85" s="66"/>
      <c r="F85" s="64"/>
      <c r="G85" s="65"/>
      <c r="H85" s="63"/>
      <c r="I85" s="67"/>
      <c r="J85" s="68"/>
      <c r="K85" s="67"/>
      <c r="L85" s="67"/>
      <c r="M85" s="68"/>
      <c r="N85" s="68"/>
      <c r="O85" s="69"/>
      <c r="P85" s="69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 spans="1:39" ht="12.75" customHeight="1" x14ac:dyDescent="0.2">
      <c r="A86" s="63"/>
      <c r="B86" s="64"/>
      <c r="C86" s="63"/>
      <c r="D86" s="65"/>
      <c r="E86" s="66"/>
      <c r="F86" s="64"/>
      <c r="G86" s="65"/>
      <c r="H86" s="63"/>
      <c r="I86" s="67"/>
      <c r="J86" s="68"/>
      <c r="K86" s="67"/>
      <c r="L86" s="67"/>
      <c r="M86" s="68"/>
      <c r="N86" s="68"/>
      <c r="O86" s="69"/>
      <c r="P86" s="69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 spans="1:39" ht="12.75" customHeight="1" x14ac:dyDescent="0.2">
      <c r="A87" s="63"/>
      <c r="B87" s="64"/>
      <c r="C87" s="63"/>
      <c r="D87" s="65"/>
      <c r="E87" s="66"/>
      <c r="F87" s="64"/>
      <c r="G87" s="65"/>
      <c r="H87" s="63"/>
      <c r="I87" s="67"/>
      <c r="J87" s="68"/>
      <c r="K87" s="67"/>
      <c r="L87" s="67"/>
      <c r="M87" s="68"/>
      <c r="N87" s="68"/>
      <c r="O87" s="69"/>
      <c r="P87" s="69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 spans="1:39" ht="12.75" customHeight="1" x14ac:dyDescent="0.2">
      <c r="A88" s="63"/>
      <c r="B88" s="64"/>
      <c r="C88" s="63"/>
      <c r="D88" s="65"/>
      <c r="E88" s="66"/>
      <c r="F88" s="64"/>
      <c r="G88" s="65"/>
      <c r="H88" s="63"/>
      <c r="I88" s="67"/>
      <c r="J88" s="68"/>
      <c r="K88" s="67"/>
      <c r="L88" s="67"/>
      <c r="M88" s="68"/>
      <c r="N88" s="68"/>
      <c r="O88" s="69"/>
      <c r="P88" s="69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 spans="1:39" ht="12.75" customHeight="1" x14ac:dyDescent="0.2">
      <c r="A89" s="63"/>
      <c r="B89" s="64"/>
      <c r="C89" s="63"/>
      <c r="D89" s="65"/>
      <c r="E89" s="66"/>
      <c r="F89" s="64"/>
      <c r="G89" s="65"/>
      <c r="H89" s="63"/>
      <c r="I89" s="67"/>
      <c r="J89" s="68"/>
      <c r="K89" s="67"/>
      <c r="L89" s="67"/>
      <c r="M89" s="68"/>
      <c r="N89" s="68"/>
      <c r="O89" s="69"/>
      <c r="P89" s="69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 spans="1:39" ht="12.75" customHeight="1" x14ac:dyDescent="0.2">
      <c r="A90" s="63"/>
      <c r="B90" s="64"/>
      <c r="C90" s="63"/>
      <c r="D90" s="65"/>
      <c r="E90" s="66"/>
      <c r="F90" s="64"/>
      <c r="G90" s="65"/>
      <c r="H90" s="63"/>
      <c r="I90" s="67"/>
      <c r="J90" s="68"/>
      <c r="K90" s="67"/>
      <c r="L90" s="67"/>
      <c r="M90" s="68"/>
      <c r="N90" s="68"/>
      <c r="O90" s="69"/>
      <c r="P90" s="69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 spans="1:39" ht="12.75" customHeight="1" x14ac:dyDescent="0.2">
      <c r="A91" s="63"/>
      <c r="B91" s="64"/>
      <c r="C91" s="63"/>
      <c r="D91" s="65"/>
      <c r="E91" s="66"/>
      <c r="F91" s="64"/>
      <c r="G91" s="65"/>
      <c r="H91" s="63"/>
      <c r="I91" s="67"/>
      <c r="J91" s="68"/>
      <c r="K91" s="67"/>
      <c r="L91" s="67"/>
      <c r="M91" s="68"/>
      <c r="N91" s="68"/>
      <c r="O91" s="69"/>
      <c r="P91" s="69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 spans="1:39" ht="12.75" customHeight="1" x14ac:dyDescent="0.2">
      <c r="A92" s="63"/>
      <c r="B92" s="64"/>
      <c r="C92" s="63"/>
      <c r="D92" s="65"/>
      <c r="E92" s="66"/>
      <c r="F92" s="64"/>
      <c r="G92" s="65"/>
      <c r="H92" s="63"/>
      <c r="I92" s="67"/>
      <c r="J92" s="68"/>
      <c r="K92" s="67"/>
      <c r="L92" s="67"/>
      <c r="M92" s="68"/>
      <c r="N92" s="68"/>
      <c r="O92" s="69"/>
      <c r="P92" s="69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 spans="1:39" ht="12.75" customHeight="1" x14ac:dyDescent="0.2">
      <c r="A93" s="63"/>
      <c r="B93" s="64"/>
      <c r="C93" s="63"/>
      <c r="D93" s="65"/>
      <c r="E93" s="66"/>
      <c r="F93" s="64"/>
      <c r="G93" s="65"/>
      <c r="H93" s="63"/>
      <c r="I93" s="67"/>
      <c r="J93" s="68"/>
      <c r="K93" s="67"/>
      <c r="L93" s="67"/>
      <c r="M93" s="68"/>
      <c r="N93" s="68"/>
      <c r="O93" s="69"/>
      <c r="P93" s="69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 spans="1:39" ht="12.75" customHeight="1" x14ac:dyDescent="0.2">
      <c r="A94" s="63"/>
      <c r="B94" s="64"/>
      <c r="C94" s="63"/>
      <c r="D94" s="65"/>
      <c r="E94" s="66"/>
      <c r="F94" s="64"/>
      <c r="G94" s="65"/>
      <c r="H94" s="63"/>
      <c r="I94" s="67"/>
      <c r="J94" s="68"/>
      <c r="K94" s="67"/>
      <c r="L94" s="67"/>
      <c r="M94" s="68"/>
      <c r="N94" s="68"/>
      <c r="O94" s="69"/>
      <c r="P94" s="69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 spans="1:39" ht="12.75" customHeight="1" x14ac:dyDescent="0.2">
      <c r="A95" s="63"/>
      <c r="B95" s="64"/>
      <c r="C95" s="63"/>
      <c r="D95" s="65"/>
      <c r="E95" s="66"/>
      <c r="F95" s="64"/>
      <c r="G95" s="65"/>
      <c r="H95" s="63"/>
      <c r="I95" s="67"/>
      <c r="J95" s="68"/>
      <c r="K95" s="67"/>
      <c r="L95" s="67"/>
      <c r="M95" s="68"/>
      <c r="N95" s="68"/>
      <c r="O95" s="69"/>
      <c r="P95" s="69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 spans="1:39" ht="12.75" customHeight="1" x14ac:dyDescent="0.2">
      <c r="A96" s="63"/>
      <c r="B96" s="64"/>
      <c r="C96" s="63"/>
      <c r="D96" s="65"/>
      <c r="E96" s="66"/>
      <c r="F96" s="64"/>
      <c r="G96" s="65"/>
      <c r="H96" s="63"/>
      <c r="I96" s="67"/>
      <c r="J96" s="68"/>
      <c r="K96" s="67"/>
      <c r="L96" s="67"/>
      <c r="M96" s="68"/>
      <c r="N96" s="68"/>
      <c r="O96" s="69"/>
      <c r="P96" s="69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 spans="1:39" ht="12.75" customHeight="1" x14ac:dyDescent="0.2">
      <c r="A97" s="63"/>
      <c r="B97" s="64"/>
      <c r="C97" s="63"/>
      <c r="D97" s="65"/>
      <c r="E97" s="66"/>
      <c r="F97" s="64"/>
      <c r="G97" s="65"/>
      <c r="H97" s="63"/>
      <c r="I97" s="67"/>
      <c r="J97" s="68"/>
      <c r="K97" s="67"/>
      <c r="L97" s="67"/>
      <c r="M97" s="68"/>
      <c r="N97" s="68"/>
      <c r="O97" s="69"/>
      <c r="P97" s="69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 spans="1:39" ht="12.75" customHeight="1" x14ac:dyDescent="0.2">
      <c r="A98" s="63"/>
      <c r="B98" s="64"/>
      <c r="C98" s="63"/>
      <c r="D98" s="65"/>
      <c r="E98" s="66"/>
      <c r="F98" s="64"/>
      <c r="G98" s="65"/>
      <c r="H98" s="63"/>
      <c r="I98" s="67"/>
      <c r="J98" s="68"/>
      <c r="K98" s="67"/>
      <c r="L98" s="67"/>
      <c r="M98" s="68"/>
      <c r="N98" s="68"/>
      <c r="O98" s="69"/>
      <c r="P98" s="69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  <row r="99" spans="1:39" ht="12.75" customHeight="1" x14ac:dyDescent="0.2">
      <c r="A99" s="63"/>
      <c r="B99" s="64"/>
      <c r="C99" s="63"/>
      <c r="D99" s="65"/>
      <c r="E99" s="66"/>
      <c r="F99" s="64"/>
      <c r="G99" s="65"/>
      <c r="H99" s="63"/>
      <c r="I99" s="67"/>
      <c r="J99" s="68"/>
      <c r="K99" s="67"/>
      <c r="L99" s="67"/>
      <c r="M99" s="68"/>
      <c r="N99" s="68"/>
      <c r="O99" s="69"/>
      <c r="P99" s="69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</row>
    <row r="100" spans="1:39" ht="12.75" customHeight="1" x14ac:dyDescent="0.2">
      <c r="A100" s="63"/>
      <c r="B100" s="64"/>
      <c r="C100" s="63"/>
      <c r="D100" s="65"/>
      <c r="E100" s="66"/>
      <c r="F100" s="64"/>
      <c r="G100" s="65"/>
      <c r="H100" s="63"/>
      <c r="I100" s="67"/>
      <c r="J100" s="68"/>
      <c r="K100" s="67"/>
      <c r="L100" s="67"/>
      <c r="M100" s="68"/>
      <c r="N100" s="68"/>
      <c r="O100" s="69"/>
      <c r="P100" s="69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</row>
    <row r="101" spans="1:39" ht="12.75" customHeight="1" x14ac:dyDescent="0.2">
      <c r="A101" s="63"/>
      <c r="B101" s="64"/>
      <c r="C101" s="63"/>
      <c r="D101" s="65"/>
      <c r="E101" s="66"/>
      <c r="F101" s="64"/>
      <c r="G101" s="65"/>
      <c r="H101" s="63"/>
      <c r="I101" s="67"/>
      <c r="J101" s="68"/>
      <c r="K101" s="67"/>
      <c r="L101" s="67"/>
      <c r="M101" s="68"/>
      <c r="N101" s="68"/>
      <c r="O101" s="69"/>
      <c r="P101" s="69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</row>
    <row r="102" spans="1:39" ht="12.75" customHeight="1" x14ac:dyDescent="0.2">
      <c r="A102" s="63"/>
      <c r="B102" s="64"/>
      <c r="C102" s="63"/>
      <c r="D102" s="65"/>
      <c r="E102" s="66"/>
      <c r="F102" s="64"/>
      <c r="G102" s="65"/>
      <c r="H102" s="63"/>
      <c r="I102" s="67"/>
      <c r="J102" s="68"/>
      <c r="K102" s="67"/>
      <c r="L102" s="67"/>
      <c r="M102" s="68"/>
      <c r="N102" s="68"/>
      <c r="O102" s="69"/>
      <c r="P102" s="69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</row>
    <row r="103" spans="1:39" ht="12.75" customHeight="1" x14ac:dyDescent="0.2">
      <c r="A103" s="63"/>
      <c r="B103" s="64"/>
      <c r="C103" s="63"/>
      <c r="D103" s="65"/>
      <c r="E103" s="66"/>
      <c r="F103" s="64"/>
      <c r="G103" s="65"/>
      <c r="H103" s="63"/>
      <c r="I103" s="67"/>
      <c r="J103" s="68"/>
      <c r="K103" s="67"/>
      <c r="L103" s="67"/>
      <c r="M103" s="68"/>
      <c r="N103" s="68"/>
      <c r="O103" s="69"/>
      <c r="P103" s="69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</row>
    <row r="104" spans="1:39" ht="12.75" customHeight="1" x14ac:dyDescent="0.2">
      <c r="A104" s="63"/>
      <c r="B104" s="64"/>
      <c r="C104" s="63"/>
      <c r="D104" s="65"/>
      <c r="E104" s="66"/>
      <c r="F104" s="64"/>
      <c r="G104" s="65"/>
      <c r="H104" s="63"/>
      <c r="I104" s="67"/>
      <c r="J104" s="68"/>
      <c r="K104" s="67"/>
      <c r="L104" s="67"/>
      <c r="M104" s="68"/>
      <c r="N104" s="68"/>
      <c r="O104" s="69"/>
      <c r="P104" s="69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</row>
    <row r="105" spans="1:39" ht="12.75" customHeight="1" x14ac:dyDescent="0.2">
      <c r="A105" s="63"/>
      <c r="B105" s="64"/>
      <c r="C105" s="63"/>
      <c r="D105" s="65"/>
      <c r="E105" s="66"/>
      <c r="F105" s="64"/>
      <c r="G105" s="65"/>
      <c r="H105" s="63"/>
      <c r="I105" s="67"/>
      <c r="J105" s="68"/>
      <c r="K105" s="67"/>
      <c r="L105" s="67"/>
      <c r="M105" s="68"/>
      <c r="N105" s="68"/>
      <c r="O105" s="69"/>
      <c r="P105" s="69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</row>
    <row r="106" spans="1:39" ht="12.75" customHeight="1" x14ac:dyDescent="0.2">
      <c r="A106" s="63"/>
      <c r="B106" s="64"/>
      <c r="C106" s="63"/>
      <c r="D106" s="65"/>
      <c r="E106" s="66"/>
      <c r="F106" s="64"/>
      <c r="G106" s="65"/>
      <c r="H106" s="63"/>
      <c r="I106" s="67"/>
      <c r="J106" s="68"/>
      <c r="K106" s="67"/>
      <c r="L106" s="67"/>
      <c r="M106" s="68"/>
      <c r="N106" s="68"/>
      <c r="O106" s="69"/>
      <c r="P106" s="69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</row>
    <row r="107" spans="1:39" ht="12.75" customHeight="1" x14ac:dyDescent="0.2">
      <c r="A107" s="63"/>
      <c r="B107" s="64"/>
      <c r="C107" s="63"/>
      <c r="D107" s="65"/>
      <c r="E107" s="66"/>
      <c r="F107" s="64"/>
      <c r="G107" s="65"/>
      <c r="H107" s="63"/>
      <c r="I107" s="67"/>
      <c r="J107" s="68"/>
      <c r="K107" s="67"/>
      <c r="L107" s="67"/>
      <c r="M107" s="68"/>
      <c r="N107" s="68"/>
      <c r="O107" s="69"/>
      <c r="P107" s="69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</row>
    <row r="108" spans="1:39" ht="12.75" customHeight="1" x14ac:dyDescent="0.2">
      <c r="A108" s="63"/>
      <c r="B108" s="64"/>
      <c r="C108" s="63"/>
      <c r="D108" s="65"/>
      <c r="E108" s="66"/>
      <c r="F108" s="64"/>
      <c r="G108" s="65"/>
      <c r="H108" s="63"/>
      <c r="I108" s="67"/>
      <c r="J108" s="68"/>
      <c r="K108" s="67"/>
      <c r="L108" s="67"/>
      <c r="M108" s="68"/>
      <c r="N108" s="68"/>
      <c r="O108" s="69"/>
      <c r="P108" s="69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</row>
    <row r="109" spans="1:39" ht="12.75" customHeight="1" x14ac:dyDescent="0.2">
      <c r="A109" s="63"/>
      <c r="B109" s="64"/>
      <c r="C109" s="63"/>
      <c r="D109" s="65"/>
      <c r="E109" s="66"/>
      <c r="F109" s="64"/>
      <c r="G109" s="65"/>
      <c r="H109" s="63"/>
      <c r="I109" s="67"/>
      <c r="J109" s="68"/>
      <c r="K109" s="67"/>
      <c r="L109" s="67"/>
      <c r="M109" s="68"/>
      <c r="N109" s="68"/>
      <c r="O109" s="69"/>
      <c r="P109" s="69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</row>
    <row r="110" spans="1:39" ht="12.75" customHeight="1" x14ac:dyDescent="0.2">
      <c r="A110" s="63"/>
      <c r="B110" s="64"/>
      <c r="C110" s="63"/>
      <c r="D110" s="65"/>
      <c r="E110" s="66"/>
      <c r="F110" s="64"/>
      <c r="G110" s="65"/>
      <c r="H110" s="63"/>
      <c r="I110" s="67"/>
      <c r="J110" s="68"/>
      <c r="K110" s="67"/>
      <c r="L110" s="67"/>
      <c r="M110" s="68"/>
      <c r="N110" s="68"/>
      <c r="O110" s="69"/>
      <c r="P110" s="69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</row>
    <row r="111" spans="1:39" ht="12.75" customHeight="1" x14ac:dyDescent="0.2">
      <c r="A111" s="63"/>
      <c r="B111" s="64"/>
      <c r="C111" s="63"/>
      <c r="D111" s="65"/>
      <c r="E111" s="66"/>
      <c r="F111" s="64"/>
      <c r="G111" s="65"/>
      <c r="H111" s="63"/>
      <c r="I111" s="67"/>
      <c r="J111" s="68"/>
      <c r="K111" s="67"/>
      <c r="L111" s="67"/>
      <c r="M111" s="68"/>
      <c r="N111" s="68"/>
      <c r="O111" s="69"/>
      <c r="P111" s="69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</row>
    <row r="112" spans="1:39" ht="12.75" customHeight="1" x14ac:dyDescent="0.2">
      <c r="A112" s="63"/>
      <c r="B112" s="64"/>
      <c r="C112" s="63"/>
      <c r="D112" s="65"/>
      <c r="E112" s="66"/>
      <c r="F112" s="64"/>
      <c r="G112" s="65"/>
      <c r="H112" s="63"/>
      <c r="I112" s="67"/>
      <c r="J112" s="68"/>
      <c r="K112" s="67"/>
      <c r="L112" s="67"/>
      <c r="M112" s="68"/>
      <c r="N112" s="68"/>
      <c r="O112" s="69"/>
      <c r="P112" s="69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</row>
    <row r="113" spans="1:39" ht="12.75" customHeight="1" x14ac:dyDescent="0.2">
      <c r="A113" s="63"/>
      <c r="B113" s="64"/>
      <c r="C113" s="63"/>
      <c r="D113" s="65"/>
      <c r="E113" s="66"/>
      <c r="F113" s="64"/>
      <c r="G113" s="65"/>
      <c r="H113" s="63"/>
      <c r="I113" s="67"/>
      <c r="J113" s="68"/>
      <c r="K113" s="67"/>
      <c r="L113" s="67"/>
      <c r="M113" s="68"/>
      <c r="N113" s="68"/>
      <c r="O113" s="69"/>
      <c r="P113" s="69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</row>
    <row r="114" spans="1:39" ht="12.75" customHeight="1" x14ac:dyDescent="0.2">
      <c r="A114" s="63"/>
      <c r="B114" s="64"/>
      <c r="C114" s="63"/>
      <c r="D114" s="65"/>
      <c r="E114" s="66"/>
      <c r="F114" s="64"/>
      <c r="G114" s="65"/>
      <c r="H114" s="63"/>
      <c r="I114" s="67"/>
      <c r="J114" s="68"/>
      <c r="K114" s="67"/>
      <c r="L114" s="67"/>
      <c r="M114" s="68"/>
      <c r="N114" s="68"/>
      <c r="O114" s="69"/>
      <c r="P114" s="69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</row>
    <row r="115" spans="1:39" ht="12.75" customHeight="1" x14ac:dyDescent="0.2">
      <c r="A115" s="63"/>
      <c r="B115" s="64"/>
      <c r="C115" s="63"/>
      <c r="D115" s="65"/>
      <c r="E115" s="66"/>
      <c r="F115" s="64"/>
      <c r="G115" s="65"/>
      <c r="H115" s="63"/>
      <c r="I115" s="67"/>
      <c r="J115" s="68"/>
      <c r="K115" s="67"/>
      <c r="L115" s="67"/>
      <c r="M115" s="68"/>
      <c r="N115" s="68"/>
      <c r="O115" s="69"/>
      <c r="P115" s="69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</row>
    <row r="116" spans="1:39" ht="12.75" customHeight="1" x14ac:dyDescent="0.2">
      <c r="A116" s="63"/>
      <c r="B116" s="64"/>
      <c r="C116" s="63"/>
      <c r="D116" s="65"/>
      <c r="E116" s="66"/>
      <c r="F116" s="64"/>
      <c r="G116" s="65"/>
      <c r="H116" s="63"/>
      <c r="I116" s="67"/>
      <c r="J116" s="68"/>
      <c r="K116" s="67"/>
      <c r="L116" s="67"/>
      <c r="M116" s="68"/>
      <c r="N116" s="68"/>
      <c r="O116" s="69"/>
      <c r="P116" s="69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</row>
    <row r="117" spans="1:39" ht="12.75" customHeight="1" x14ac:dyDescent="0.2">
      <c r="A117" s="63"/>
      <c r="B117" s="64"/>
      <c r="C117" s="63"/>
      <c r="D117" s="65"/>
      <c r="E117" s="66"/>
      <c r="F117" s="64"/>
      <c r="G117" s="65"/>
      <c r="H117" s="63"/>
      <c r="I117" s="67"/>
      <c r="J117" s="68"/>
      <c r="K117" s="67"/>
      <c r="L117" s="67"/>
      <c r="M117" s="68"/>
      <c r="N117" s="68"/>
      <c r="O117" s="69"/>
      <c r="P117" s="69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</row>
    <row r="118" spans="1:39" ht="12.75" customHeight="1" x14ac:dyDescent="0.2">
      <c r="A118" s="63"/>
      <c r="B118" s="64"/>
      <c r="C118" s="63"/>
      <c r="D118" s="65"/>
      <c r="E118" s="66"/>
      <c r="F118" s="64"/>
      <c r="G118" s="65"/>
      <c r="H118" s="63"/>
      <c r="I118" s="67"/>
      <c r="J118" s="68"/>
      <c r="K118" s="67"/>
      <c r="L118" s="67"/>
      <c r="M118" s="68"/>
      <c r="N118" s="68"/>
      <c r="O118" s="69"/>
      <c r="P118" s="69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</row>
    <row r="119" spans="1:39" ht="12.75" customHeight="1" x14ac:dyDescent="0.2">
      <c r="A119" s="63"/>
      <c r="B119" s="64"/>
      <c r="C119" s="63"/>
      <c r="D119" s="65"/>
      <c r="E119" s="66"/>
      <c r="F119" s="64"/>
      <c r="G119" s="65"/>
      <c r="H119" s="63"/>
      <c r="I119" s="67"/>
      <c r="J119" s="68"/>
      <c r="K119" s="67"/>
      <c r="L119" s="67"/>
      <c r="M119" s="68"/>
      <c r="N119" s="68"/>
      <c r="O119" s="69"/>
      <c r="P119" s="69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</row>
    <row r="120" spans="1:39" ht="12.75" customHeight="1" x14ac:dyDescent="0.2">
      <c r="A120" s="63"/>
      <c r="B120" s="64"/>
      <c r="C120" s="63"/>
      <c r="D120" s="65"/>
      <c r="E120" s="66"/>
      <c r="F120" s="64"/>
      <c r="G120" s="65"/>
      <c r="H120" s="63"/>
      <c r="I120" s="67"/>
      <c r="J120" s="68"/>
      <c r="K120" s="67"/>
      <c r="L120" s="67"/>
      <c r="M120" s="68"/>
      <c r="N120" s="68"/>
      <c r="O120" s="69"/>
      <c r="P120" s="69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</row>
    <row r="121" spans="1:39" ht="12.75" customHeight="1" x14ac:dyDescent="0.2">
      <c r="A121" s="63"/>
      <c r="B121" s="64"/>
      <c r="C121" s="63"/>
      <c r="D121" s="65"/>
      <c r="E121" s="66"/>
      <c r="F121" s="64"/>
      <c r="G121" s="65"/>
      <c r="H121" s="63"/>
      <c r="I121" s="67"/>
      <c r="J121" s="68"/>
      <c r="K121" s="67"/>
      <c r="L121" s="67"/>
      <c r="M121" s="68"/>
      <c r="N121" s="68"/>
      <c r="O121" s="69"/>
      <c r="P121" s="69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</row>
    <row r="122" spans="1:39" ht="12.75" customHeight="1" x14ac:dyDescent="0.2">
      <c r="A122" s="63"/>
      <c r="B122" s="64"/>
      <c r="C122" s="63"/>
      <c r="D122" s="65"/>
      <c r="E122" s="66"/>
      <c r="F122" s="64"/>
      <c r="G122" s="65"/>
      <c r="H122" s="63"/>
      <c r="I122" s="67"/>
      <c r="J122" s="68"/>
      <c r="K122" s="67"/>
      <c r="L122" s="67"/>
      <c r="M122" s="68"/>
      <c r="N122" s="68"/>
      <c r="O122" s="69"/>
      <c r="P122" s="69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</row>
    <row r="123" spans="1:39" ht="12.75" customHeight="1" x14ac:dyDescent="0.2">
      <c r="A123" s="63"/>
      <c r="B123" s="64"/>
      <c r="C123" s="63"/>
      <c r="D123" s="65"/>
      <c r="E123" s="66"/>
      <c r="F123" s="64"/>
      <c r="G123" s="65"/>
      <c r="H123" s="63"/>
      <c r="I123" s="67"/>
      <c r="J123" s="68"/>
      <c r="K123" s="67"/>
      <c r="L123" s="67"/>
      <c r="M123" s="68"/>
      <c r="N123" s="68"/>
      <c r="O123" s="69"/>
      <c r="P123" s="69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</row>
    <row r="124" spans="1:39" ht="12.75" customHeight="1" x14ac:dyDescent="0.2">
      <c r="A124" s="63"/>
      <c r="B124" s="64"/>
      <c r="C124" s="63"/>
      <c r="D124" s="65"/>
      <c r="E124" s="66"/>
      <c r="F124" s="64"/>
      <c r="G124" s="65"/>
      <c r="H124" s="63"/>
      <c r="I124" s="67"/>
      <c r="J124" s="68"/>
      <c r="K124" s="67"/>
      <c r="L124" s="67"/>
      <c r="M124" s="68"/>
      <c r="N124" s="68"/>
      <c r="O124" s="69"/>
      <c r="P124" s="69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</row>
    <row r="125" spans="1:39" ht="12.75" customHeight="1" x14ac:dyDescent="0.2">
      <c r="A125" s="63"/>
      <c r="B125" s="64"/>
      <c r="C125" s="63"/>
      <c r="D125" s="65"/>
      <c r="E125" s="66"/>
      <c r="F125" s="64"/>
      <c r="G125" s="65"/>
      <c r="H125" s="63"/>
      <c r="I125" s="67"/>
      <c r="J125" s="68"/>
      <c r="K125" s="67"/>
      <c r="L125" s="67"/>
      <c r="M125" s="68"/>
      <c r="N125" s="68"/>
      <c r="O125" s="69"/>
      <c r="P125" s="69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</row>
    <row r="126" spans="1:39" ht="12.75" customHeight="1" x14ac:dyDescent="0.2">
      <c r="A126" s="63"/>
      <c r="B126" s="64"/>
      <c r="C126" s="63"/>
      <c r="D126" s="65"/>
      <c r="E126" s="66"/>
      <c r="F126" s="64"/>
      <c r="G126" s="65"/>
      <c r="H126" s="63"/>
      <c r="I126" s="67"/>
      <c r="J126" s="68"/>
      <c r="K126" s="67"/>
      <c r="L126" s="67"/>
      <c r="M126" s="68"/>
      <c r="N126" s="68"/>
      <c r="O126" s="69"/>
      <c r="P126" s="69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</row>
    <row r="127" spans="1:39" ht="12.75" customHeight="1" x14ac:dyDescent="0.2">
      <c r="A127" s="63"/>
      <c r="B127" s="64"/>
      <c r="C127" s="63"/>
      <c r="D127" s="65"/>
      <c r="E127" s="66"/>
      <c r="F127" s="64"/>
      <c r="G127" s="65"/>
      <c r="H127" s="63"/>
      <c r="I127" s="67"/>
      <c r="J127" s="68"/>
      <c r="K127" s="67"/>
      <c r="L127" s="67"/>
      <c r="M127" s="68"/>
      <c r="N127" s="68"/>
      <c r="O127" s="69"/>
      <c r="P127" s="69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</row>
    <row r="128" spans="1:39" ht="12.75" customHeight="1" x14ac:dyDescent="0.2">
      <c r="A128" s="63"/>
      <c r="B128" s="64"/>
      <c r="C128" s="63"/>
      <c r="D128" s="65"/>
      <c r="E128" s="66"/>
      <c r="F128" s="64"/>
      <c r="G128" s="65"/>
      <c r="H128" s="63"/>
      <c r="I128" s="67"/>
      <c r="J128" s="68"/>
      <c r="K128" s="67"/>
      <c r="L128" s="67"/>
      <c r="M128" s="68"/>
      <c r="N128" s="68"/>
      <c r="O128" s="69"/>
      <c r="P128" s="69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</row>
    <row r="129" spans="1:39" ht="12.75" customHeight="1" x14ac:dyDescent="0.2">
      <c r="A129" s="63"/>
      <c r="B129" s="64"/>
      <c r="C129" s="63"/>
      <c r="D129" s="65"/>
      <c r="E129" s="66"/>
      <c r="F129" s="64"/>
      <c r="G129" s="65"/>
      <c r="H129" s="63"/>
      <c r="I129" s="67"/>
      <c r="J129" s="68"/>
      <c r="K129" s="67"/>
      <c r="L129" s="67"/>
      <c r="M129" s="68"/>
      <c r="N129" s="68"/>
      <c r="O129" s="69"/>
      <c r="P129" s="69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1:39" ht="12.75" customHeight="1" x14ac:dyDescent="0.2">
      <c r="A130" s="63"/>
      <c r="B130" s="64"/>
      <c r="C130" s="63"/>
      <c r="D130" s="65"/>
      <c r="E130" s="66"/>
      <c r="F130" s="64"/>
      <c r="G130" s="65"/>
      <c r="H130" s="63"/>
      <c r="I130" s="67"/>
      <c r="J130" s="68"/>
      <c r="K130" s="67"/>
      <c r="L130" s="67"/>
      <c r="M130" s="68"/>
      <c r="N130" s="68"/>
      <c r="O130" s="69"/>
      <c r="P130" s="69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</row>
    <row r="131" spans="1:39" ht="12.75" customHeight="1" x14ac:dyDescent="0.2">
      <c r="A131" s="63"/>
      <c r="B131" s="64"/>
      <c r="C131" s="63"/>
      <c r="D131" s="65"/>
      <c r="E131" s="66"/>
      <c r="F131" s="64"/>
      <c r="G131" s="65"/>
      <c r="H131" s="63"/>
      <c r="I131" s="67"/>
      <c r="J131" s="68"/>
      <c r="K131" s="67"/>
      <c r="L131" s="67"/>
      <c r="M131" s="68"/>
      <c r="N131" s="68"/>
      <c r="O131" s="69"/>
      <c r="P131" s="69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</row>
    <row r="132" spans="1:39" ht="12.75" customHeight="1" x14ac:dyDescent="0.2">
      <c r="A132" s="63"/>
      <c r="B132" s="64"/>
      <c r="C132" s="63"/>
      <c r="D132" s="65"/>
      <c r="E132" s="66"/>
      <c r="F132" s="64"/>
      <c r="G132" s="65"/>
      <c r="H132" s="63"/>
      <c r="I132" s="67"/>
      <c r="J132" s="68"/>
      <c r="K132" s="67"/>
      <c r="L132" s="67"/>
      <c r="M132" s="68"/>
      <c r="N132" s="68"/>
      <c r="O132" s="69"/>
      <c r="P132" s="69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</row>
    <row r="133" spans="1:39" ht="12.75" customHeight="1" x14ac:dyDescent="0.2">
      <c r="A133" s="63"/>
      <c r="B133" s="64"/>
      <c r="C133" s="63"/>
      <c r="D133" s="65"/>
      <c r="E133" s="66"/>
      <c r="F133" s="64"/>
      <c r="G133" s="65"/>
      <c r="H133" s="63"/>
      <c r="I133" s="67"/>
      <c r="J133" s="68"/>
      <c r="K133" s="67"/>
      <c r="L133" s="67"/>
      <c r="M133" s="68"/>
      <c r="N133" s="68"/>
      <c r="O133" s="69"/>
      <c r="P133" s="69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1:39" ht="12.75" customHeight="1" x14ac:dyDescent="0.2">
      <c r="A134" s="63"/>
      <c r="B134" s="64"/>
      <c r="C134" s="63"/>
      <c r="D134" s="65"/>
      <c r="E134" s="66"/>
      <c r="F134" s="64"/>
      <c r="G134" s="65"/>
      <c r="H134" s="63"/>
      <c r="I134" s="67"/>
      <c r="J134" s="68"/>
      <c r="K134" s="67"/>
      <c r="L134" s="67"/>
      <c r="M134" s="68"/>
      <c r="N134" s="68"/>
      <c r="O134" s="69"/>
      <c r="P134" s="69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</row>
    <row r="135" spans="1:39" ht="12.75" customHeight="1" x14ac:dyDescent="0.2">
      <c r="A135" s="63"/>
      <c r="B135" s="64"/>
      <c r="C135" s="63"/>
      <c r="D135" s="65"/>
      <c r="E135" s="66"/>
      <c r="F135" s="64"/>
      <c r="G135" s="65"/>
      <c r="H135" s="63"/>
      <c r="I135" s="67"/>
      <c r="J135" s="68"/>
      <c r="K135" s="67"/>
      <c r="L135" s="67"/>
      <c r="M135" s="68"/>
      <c r="N135" s="68"/>
      <c r="O135" s="69"/>
      <c r="P135" s="69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</row>
    <row r="136" spans="1:39" ht="12.75" customHeight="1" x14ac:dyDescent="0.2">
      <c r="A136" s="63"/>
      <c r="B136" s="64"/>
      <c r="C136" s="63"/>
      <c r="D136" s="65"/>
      <c r="E136" s="66"/>
      <c r="F136" s="64"/>
      <c r="G136" s="65"/>
      <c r="H136" s="63"/>
      <c r="I136" s="67"/>
      <c r="J136" s="68"/>
      <c r="K136" s="67"/>
      <c r="L136" s="67"/>
      <c r="M136" s="68"/>
      <c r="N136" s="68"/>
      <c r="O136" s="69"/>
      <c r="P136" s="69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</row>
    <row r="137" spans="1:39" ht="12.75" customHeight="1" x14ac:dyDescent="0.2">
      <c r="A137" s="63"/>
      <c r="B137" s="64"/>
      <c r="C137" s="63"/>
      <c r="D137" s="65"/>
      <c r="E137" s="66"/>
      <c r="F137" s="64"/>
      <c r="G137" s="65"/>
      <c r="H137" s="63"/>
      <c r="I137" s="67"/>
      <c r="J137" s="68"/>
      <c r="K137" s="67"/>
      <c r="L137" s="67"/>
      <c r="M137" s="68"/>
      <c r="N137" s="68"/>
      <c r="O137" s="69"/>
      <c r="P137" s="69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</row>
    <row r="138" spans="1:39" ht="12.75" customHeight="1" x14ac:dyDescent="0.2">
      <c r="A138" s="63"/>
      <c r="B138" s="64"/>
      <c r="C138" s="63"/>
      <c r="D138" s="65"/>
      <c r="E138" s="66"/>
      <c r="F138" s="64"/>
      <c r="G138" s="65"/>
      <c r="H138" s="63"/>
      <c r="I138" s="67"/>
      <c r="J138" s="68"/>
      <c r="K138" s="67"/>
      <c r="L138" s="67"/>
      <c r="M138" s="68"/>
      <c r="N138" s="68"/>
      <c r="O138" s="69"/>
      <c r="P138" s="69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</row>
    <row r="139" spans="1:39" ht="12.75" customHeight="1" x14ac:dyDescent="0.2">
      <c r="A139" s="63"/>
      <c r="B139" s="64"/>
      <c r="C139" s="63"/>
      <c r="D139" s="65"/>
      <c r="E139" s="66"/>
      <c r="F139" s="64"/>
      <c r="G139" s="65"/>
      <c r="H139" s="63"/>
      <c r="I139" s="67"/>
      <c r="J139" s="68"/>
      <c r="K139" s="67"/>
      <c r="L139" s="67"/>
      <c r="M139" s="68"/>
      <c r="N139" s="68"/>
      <c r="O139" s="69"/>
      <c r="P139" s="69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</row>
    <row r="140" spans="1:39" ht="12.75" customHeight="1" x14ac:dyDescent="0.2">
      <c r="A140" s="63"/>
      <c r="B140" s="64"/>
      <c r="C140" s="63"/>
      <c r="D140" s="65"/>
      <c r="E140" s="66"/>
      <c r="F140" s="64"/>
      <c r="G140" s="65"/>
      <c r="H140" s="63"/>
      <c r="I140" s="67"/>
      <c r="J140" s="68"/>
      <c r="K140" s="67"/>
      <c r="L140" s="67"/>
      <c r="M140" s="68"/>
      <c r="N140" s="68"/>
      <c r="O140" s="69"/>
      <c r="P140" s="69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</row>
    <row r="141" spans="1:39" ht="12.75" customHeight="1" x14ac:dyDescent="0.2">
      <c r="A141" s="63"/>
      <c r="B141" s="64"/>
      <c r="C141" s="63"/>
      <c r="D141" s="65"/>
      <c r="E141" s="66"/>
      <c r="F141" s="64"/>
      <c r="G141" s="65"/>
      <c r="H141" s="63"/>
      <c r="I141" s="67"/>
      <c r="J141" s="68"/>
      <c r="K141" s="67"/>
      <c r="L141" s="67"/>
      <c r="M141" s="68"/>
      <c r="N141" s="68"/>
      <c r="O141" s="69"/>
      <c r="P141" s="69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</row>
    <row r="142" spans="1:39" ht="12.75" customHeight="1" x14ac:dyDescent="0.2">
      <c r="A142" s="63"/>
      <c r="B142" s="64"/>
      <c r="C142" s="63"/>
      <c r="D142" s="65"/>
      <c r="E142" s="66"/>
      <c r="F142" s="64"/>
      <c r="G142" s="65"/>
      <c r="H142" s="63"/>
      <c r="I142" s="67"/>
      <c r="J142" s="68"/>
      <c r="K142" s="67"/>
      <c r="L142" s="67"/>
      <c r="M142" s="68"/>
      <c r="N142" s="68"/>
      <c r="O142" s="69"/>
      <c r="P142" s="69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</row>
    <row r="143" spans="1:39" ht="12.75" customHeight="1" x14ac:dyDescent="0.2">
      <c r="A143" s="63"/>
      <c r="B143" s="64"/>
      <c r="C143" s="63"/>
      <c r="D143" s="65"/>
      <c r="E143" s="66"/>
      <c r="F143" s="64"/>
      <c r="G143" s="65"/>
      <c r="H143" s="63"/>
      <c r="I143" s="67"/>
      <c r="J143" s="68"/>
      <c r="K143" s="67"/>
      <c r="L143" s="67"/>
      <c r="M143" s="68"/>
      <c r="N143" s="68"/>
      <c r="O143" s="69"/>
      <c r="P143" s="69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</row>
    <row r="144" spans="1:39" ht="12.75" customHeight="1" x14ac:dyDescent="0.2">
      <c r="A144" s="63"/>
      <c r="B144" s="64"/>
      <c r="C144" s="63"/>
      <c r="D144" s="65"/>
      <c r="E144" s="66"/>
      <c r="F144" s="64"/>
      <c r="G144" s="65"/>
      <c r="H144" s="63"/>
      <c r="I144" s="67"/>
      <c r="J144" s="68"/>
      <c r="K144" s="67"/>
      <c r="L144" s="67"/>
      <c r="M144" s="68"/>
      <c r="N144" s="68"/>
      <c r="O144" s="69"/>
      <c r="P144" s="69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</row>
    <row r="145" spans="1:39" ht="12.75" customHeight="1" x14ac:dyDescent="0.2">
      <c r="A145" s="63"/>
      <c r="B145" s="64"/>
      <c r="C145" s="63"/>
      <c r="D145" s="65"/>
      <c r="E145" s="66"/>
      <c r="F145" s="64"/>
      <c r="G145" s="65"/>
      <c r="H145" s="63"/>
      <c r="I145" s="67"/>
      <c r="J145" s="68"/>
      <c r="K145" s="67"/>
      <c r="L145" s="67"/>
      <c r="M145" s="68"/>
      <c r="N145" s="68"/>
      <c r="O145" s="69"/>
      <c r="P145" s="70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</row>
    <row r="146" spans="1:39" ht="12.75" customHeight="1" x14ac:dyDescent="0.2">
      <c r="A146" s="63"/>
      <c r="B146" s="64"/>
      <c r="C146" s="63"/>
      <c r="D146" s="65"/>
      <c r="E146" s="66"/>
      <c r="F146" s="64"/>
      <c r="G146" s="65"/>
      <c r="H146" s="63"/>
      <c r="I146" s="67"/>
      <c r="J146" s="68"/>
      <c r="K146" s="67"/>
      <c r="L146" s="67"/>
      <c r="M146" s="68"/>
      <c r="N146" s="68"/>
      <c r="O146" s="69"/>
      <c r="P146" s="69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</row>
    <row r="147" spans="1:39" ht="12.75" customHeight="1" x14ac:dyDescent="0.2">
      <c r="A147" s="63"/>
      <c r="B147" s="64"/>
      <c r="C147" s="63"/>
      <c r="D147" s="65"/>
      <c r="E147" s="66"/>
      <c r="F147" s="64"/>
      <c r="G147" s="65"/>
      <c r="H147" s="63"/>
      <c r="I147" s="67"/>
      <c r="J147" s="68"/>
      <c r="K147" s="67"/>
      <c r="L147" s="67"/>
      <c r="M147" s="68"/>
      <c r="N147" s="68"/>
      <c r="O147" s="69"/>
      <c r="P147" s="70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</row>
    <row r="148" spans="1:39" ht="12.75" customHeight="1" x14ac:dyDescent="0.2">
      <c r="A148" s="63"/>
      <c r="B148" s="64"/>
      <c r="C148" s="63"/>
      <c r="D148" s="65"/>
      <c r="E148" s="66"/>
      <c r="F148" s="64"/>
      <c r="G148" s="65"/>
      <c r="H148" s="63"/>
      <c r="I148" s="67"/>
      <c r="J148" s="68"/>
      <c r="K148" s="67"/>
      <c r="L148" s="67"/>
      <c r="M148" s="68"/>
      <c r="N148" s="68"/>
      <c r="O148" s="69"/>
      <c r="P148" s="69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</row>
    <row r="149" spans="1:39" ht="12.75" customHeight="1" x14ac:dyDescent="0.2">
      <c r="A149" s="63"/>
      <c r="B149" s="64"/>
      <c r="C149" s="63"/>
      <c r="D149" s="65"/>
      <c r="E149" s="66"/>
      <c r="F149" s="64"/>
      <c r="G149" s="65"/>
      <c r="H149" s="63"/>
      <c r="I149" s="67"/>
      <c r="J149" s="68"/>
      <c r="K149" s="67"/>
      <c r="L149" s="67"/>
      <c r="M149" s="68"/>
      <c r="N149" s="68"/>
      <c r="O149" s="69"/>
      <c r="P149" s="69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</row>
    <row r="150" spans="1:39" ht="12.75" customHeight="1" x14ac:dyDescent="0.2">
      <c r="A150" s="63"/>
      <c r="B150" s="64"/>
      <c r="C150" s="63"/>
      <c r="D150" s="65"/>
      <c r="E150" s="66"/>
      <c r="F150" s="64"/>
      <c r="G150" s="65"/>
      <c r="H150" s="63"/>
      <c r="I150" s="67"/>
      <c r="J150" s="68"/>
      <c r="K150" s="67"/>
      <c r="L150" s="67"/>
      <c r="M150" s="68"/>
      <c r="N150" s="68"/>
      <c r="O150" s="69"/>
      <c r="P150" s="69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</row>
    <row r="151" spans="1:39" ht="12.75" customHeight="1" x14ac:dyDescent="0.2">
      <c r="A151" s="63"/>
      <c r="B151" s="64"/>
      <c r="C151" s="63"/>
      <c r="D151" s="65"/>
      <c r="E151" s="66"/>
      <c r="F151" s="64"/>
      <c r="G151" s="65"/>
      <c r="H151" s="63"/>
      <c r="I151" s="67"/>
      <c r="J151" s="68"/>
      <c r="K151" s="67"/>
      <c r="L151" s="67"/>
      <c r="M151" s="68"/>
      <c r="N151" s="68"/>
      <c r="O151" s="69"/>
      <c r="P151" s="69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</row>
    <row r="152" spans="1:39" ht="12.75" customHeight="1" x14ac:dyDescent="0.2">
      <c r="A152" s="63"/>
      <c r="B152" s="64"/>
      <c r="C152" s="63"/>
      <c r="D152" s="65"/>
      <c r="E152" s="66"/>
      <c r="F152" s="64"/>
      <c r="G152" s="65"/>
      <c r="H152" s="63"/>
      <c r="I152" s="67"/>
      <c r="J152" s="68"/>
      <c r="K152" s="67"/>
      <c r="L152" s="67"/>
      <c r="M152" s="68"/>
      <c r="N152" s="68"/>
      <c r="O152" s="69"/>
      <c r="P152" s="69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</row>
    <row r="153" spans="1:39" ht="12.75" customHeight="1" x14ac:dyDescent="0.2">
      <c r="A153" s="63"/>
      <c r="B153" s="64"/>
      <c r="C153" s="63"/>
      <c r="D153" s="65"/>
      <c r="E153" s="66"/>
      <c r="F153" s="64"/>
      <c r="G153" s="65"/>
      <c r="H153" s="63"/>
      <c r="I153" s="67"/>
      <c r="J153" s="68"/>
      <c r="K153" s="67"/>
      <c r="L153" s="67"/>
      <c r="M153" s="68"/>
      <c r="N153" s="68"/>
      <c r="O153" s="69"/>
      <c r="P153" s="69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</row>
    <row r="154" spans="1:39" ht="12.75" customHeight="1" x14ac:dyDescent="0.2">
      <c r="A154" s="63"/>
      <c r="B154" s="64"/>
      <c r="C154" s="63"/>
      <c r="D154" s="65"/>
      <c r="E154" s="66"/>
      <c r="F154" s="64"/>
      <c r="G154" s="65"/>
      <c r="H154" s="63"/>
      <c r="I154" s="67"/>
      <c r="J154" s="68"/>
      <c r="K154" s="67"/>
      <c r="L154" s="67"/>
      <c r="M154" s="68"/>
      <c r="N154" s="68"/>
      <c r="O154" s="69"/>
      <c r="P154" s="69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</row>
    <row r="155" spans="1:39" ht="12.75" customHeight="1" x14ac:dyDescent="0.2">
      <c r="A155" s="63"/>
      <c r="B155" s="64"/>
      <c r="C155" s="63"/>
      <c r="D155" s="65"/>
      <c r="E155" s="66"/>
      <c r="F155" s="64"/>
      <c r="G155" s="65"/>
      <c r="H155" s="63"/>
      <c r="I155" s="67"/>
      <c r="J155" s="68"/>
      <c r="K155" s="67"/>
      <c r="L155" s="67"/>
      <c r="M155" s="68"/>
      <c r="N155" s="68"/>
      <c r="O155" s="69"/>
      <c r="P155" s="69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</row>
    <row r="156" spans="1:39" ht="12.75" customHeight="1" x14ac:dyDescent="0.2">
      <c r="A156" s="63"/>
      <c r="B156" s="64"/>
      <c r="C156" s="63"/>
      <c r="D156" s="65"/>
      <c r="E156" s="66"/>
      <c r="F156" s="64"/>
      <c r="G156" s="65"/>
      <c r="H156" s="63"/>
      <c r="I156" s="67"/>
      <c r="J156" s="68"/>
      <c r="K156" s="67"/>
      <c r="L156" s="67"/>
      <c r="M156" s="68"/>
      <c r="N156" s="68"/>
      <c r="O156" s="69"/>
      <c r="P156" s="69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</row>
    <row r="157" spans="1:39" ht="12.75" customHeight="1" x14ac:dyDescent="0.2">
      <c r="A157" s="63"/>
      <c r="B157" s="64"/>
      <c r="C157" s="63"/>
      <c r="D157" s="65"/>
      <c r="E157" s="66"/>
      <c r="F157" s="64"/>
      <c r="G157" s="65"/>
      <c r="H157" s="63"/>
      <c r="I157" s="67"/>
      <c r="J157" s="68"/>
      <c r="K157" s="67"/>
      <c r="L157" s="67"/>
      <c r="M157" s="68"/>
      <c r="N157" s="68"/>
      <c r="O157" s="69"/>
      <c r="P157" s="69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</row>
    <row r="158" spans="1:39" ht="12.75" customHeight="1" x14ac:dyDescent="0.2">
      <c r="A158" s="63"/>
      <c r="B158" s="64"/>
      <c r="C158" s="63"/>
      <c r="D158" s="65"/>
      <c r="E158" s="66"/>
      <c r="F158" s="64"/>
      <c r="G158" s="65"/>
      <c r="H158" s="63"/>
      <c r="I158" s="67"/>
      <c r="J158" s="68"/>
      <c r="K158" s="67"/>
      <c r="L158" s="67"/>
      <c r="M158" s="68"/>
      <c r="N158" s="68"/>
      <c r="O158" s="69"/>
      <c r="P158" s="69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</row>
    <row r="159" spans="1:39" ht="12.75" customHeight="1" x14ac:dyDescent="0.2">
      <c r="A159" s="63"/>
      <c r="B159" s="64"/>
      <c r="C159" s="63"/>
      <c r="D159" s="65"/>
      <c r="E159" s="66"/>
      <c r="F159" s="64"/>
      <c r="G159" s="65"/>
      <c r="H159" s="63"/>
      <c r="I159" s="67"/>
      <c r="J159" s="68"/>
      <c r="K159" s="67"/>
      <c r="L159" s="67"/>
      <c r="M159" s="68"/>
      <c r="N159" s="68"/>
      <c r="O159" s="69"/>
      <c r="P159" s="69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</row>
    <row r="160" spans="1:39" ht="12.75" customHeight="1" x14ac:dyDescent="0.2">
      <c r="A160" s="63"/>
      <c r="B160" s="64"/>
      <c r="C160" s="63"/>
      <c r="D160" s="65"/>
      <c r="E160" s="66"/>
      <c r="F160" s="64"/>
      <c r="G160" s="65"/>
      <c r="H160" s="63"/>
      <c r="I160" s="67"/>
      <c r="J160" s="68"/>
      <c r="K160" s="67"/>
      <c r="L160" s="67"/>
      <c r="M160" s="68"/>
      <c r="N160" s="68"/>
      <c r="O160" s="69"/>
      <c r="P160" s="69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</row>
    <row r="161" spans="1:39" ht="12.75" customHeight="1" x14ac:dyDescent="0.2">
      <c r="A161" s="63"/>
      <c r="B161" s="64"/>
      <c r="C161" s="63"/>
      <c r="D161" s="65"/>
      <c r="E161" s="66"/>
      <c r="F161" s="64"/>
      <c r="G161" s="65"/>
      <c r="H161" s="63"/>
      <c r="I161" s="67"/>
      <c r="J161" s="68"/>
      <c r="K161" s="67"/>
      <c r="L161" s="67"/>
      <c r="M161" s="68"/>
      <c r="N161" s="68"/>
      <c r="O161" s="69"/>
      <c r="P161" s="69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</row>
    <row r="162" spans="1:39" ht="12.75" customHeight="1" x14ac:dyDescent="0.2">
      <c r="A162" s="63"/>
      <c r="B162" s="64"/>
      <c r="C162" s="63"/>
      <c r="D162" s="65"/>
      <c r="E162" s="66"/>
      <c r="F162" s="64"/>
      <c r="G162" s="65"/>
      <c r="H162" s="63"/>
      <c r="I162" s="67"/>
      <c r="J162" s="68"/>
      <c r="K162" s="67"/>
      <c r="L162" s="67"/>
      <c r="M162" s="68"/>
      <c r="N162" s="68"/>
      <c r="O162" s="69"/>
      <c r="P162" s="69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</row>
    <row r="163" spans="1:39" ht="12.75" customHeight="1" x14ac:dyDescent="0.2">
      <c r="A163" s="63"/>
      <c r="B163" s="64"/>
      <c r="C163" s="63"/>
      <c r="D163" s="65"/>
      <c r="E163" s="66"/>
      <c r="F163" s="64"/>
      <c r="G163" s="65"/>
      <c r="H163" s="63"/>
      <c r="I163" s="67"/>
      <c r="J163" s="68"/>
      <c r="K163" s="67"/>
      <c r="L163" s="67"/>
      <c r="M163" s="68"/>
      <c r="N163" s="68"/>
      <c r="O163" s="69"/>
      <c r="P163" s="69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</row>
    <row r="164" spans="1:39" ht="12.75" customHeight="1" x14ac:dyDescent="0.2">
      <c r="A164" s="63"/>
      <c r="B164" s="64"/>
      <c r="C164" s="63"/>
      <c r="D164" s="65"/>
      <c r="E164" s="66"/>
      <c r="F164" s="64"/>
      <c r="G164" s="65"/>
      <c r="H164" s="63"/>
      <c r="I164" s="67"/>
      <c r="J164" s="68"/>
      <c r="K164" s="67"/>
      <c r="L164" s="67"/>
      <c r="M164" s="68"/>
      <c r="N164" s="68"/>
      <c r="O164" s="69"/>
      <c r="P164" s="69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</row>
    <row r="165" spans="1:39" ht="12.75" customHeight="1" x14ac:dyDescent="0.2">
      <c r="A165" s="63"/>
      <c r="B165" s="64"/>
      <c r="C165" s="63"/>
      <c r="D165" s="65"/>
      <c r="E165" s="66"/>
      <c r="F165" s="64"/>
      <c r="G165" s="65"/>
      <c r="H165" s="63"/>
      <c r="I165" s="67"/>
      <c r="J165" s="68"/>
      <c r="K165" s="67"/>
      <c r="L165" s="67"/>
      <c r="M165" s="68"/>
      <c r="N165" s="68"/>
      <c r="O165" s="69"/>
      <c r="P165" s="69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</row>
    <row r="166" spans="1:39" ht="12.75" customHeight="1" x14ac:dyDescent="0.2">
      <c r="A166" s="63"/>
      <c r="B166" s="64"/>
      <c r="C166" s="63"/>
      <c r="D166" s="65"/>
      <c r="E166" s="66"/>
      <c r="F166" s="64"/>
      <c r="G166" s="65"/>
      <c r="H166" s="63"/>
      <c r="I166" s="67"/>
      <c r="J166" s="68"/>
      <c r="K166" s="67"/>
      <c r="L166" s="67"/>
      <c r="M166" s="68"/>
      <c r="N166" s="68"/>
      <c r="O166" s="69"/>
      <c r="P166" s="69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</row>
    <row r="167" spans="1:39" ht="12.75" customHeight="1" x14ac:dyDescent="0.2">
      <c r="A167" s="63"/>
      <c r="B167" s="64"/>
      <c r="C167" s="63"/>
      <c r="D167" s="65"/>
      <c r="E167" s="66"/>
      <c r="F167" s="64"/>
      <c r="G167" s="65"/>
      <c r="H167" s="63"/>
      <c r="I167" s="67"/>
      <c r="J167" s="68"/>
      <c r="K167" s="67"/>
      <c r="L167" s="67"/>
      <c r="M167" s="68"/>
      <c r="N167" s="68"/>
      <c r="O167" s="69"/>
      <c r="P167" s="69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</row>
    <row r="168" spans="1:39" ht="12.75" customHeight="1" x14ac:dyDescent="0.2">
      <c r="A168" s="63"/>
      <c r="B168" s="64"/>
      <c r="C168" s="63"/>
      <c r="D168" s="65"/>
      <c r="E168" s="66"/>
      <c r="F168" s="64"/>
      <c r="G168" s="65"/>
      <c r="H168" s="63"/>
      <c r="I168" s="67"/>
      <c r="J168" s="68"/>
      <c r="K168" s="67"/>
      <c r="L168" s="67"/>
      <c r="M168" s="68"/>
      <c r="N168" s="68"/>
      <c r="O168" s="69"/>
      <c r="P168" s="69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</row>
    <row r="169" spans="1:39" ht="12.75" customHeight="1" x14ac:dyDescent="0.2">
      <c r="A169" s="63"/>
      <c r="B169" s="64"/>
      <c r="C169" s="63"/>
      <c r="D169" s="65"/>
      <c r="E169" s="66"/>
      <c r="F169" s="64"/>
      <c r="G169" s="65"/>
      <c r="H169" s="63"/>
      <c r="I169" s="67"/>
      <c r="J169" s="68"/>
      <c r="K169" s="67"/>
      <c r="L169" s="67"/>
      <c r="M169" s="68"/>
      <c r="N169" s="68"/>
      <c r="O169" s="69"/>
      <c r="P169" s="69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</row>
    <row r="170" spans="1:39" ht="12.75" customHeight="1" x14ac:dyDescent="0.2">
      <c r="A170" s="63"/>
      <c r="B170" s="64"/>
      <c r="C170" s="63"/>
      <c r="D170" s="65"/>
      <c r="E170" s="66"/>
      <c r="F170" s="64"/>
      <c r="G170" s="65"/>
      <c r="H170" s="63"/>
      <c r="I170" s="67"/>
      <c r="J170" s="68"/>
      <c r="K170" s="67"/>
      <c r="L170" s="67"/>
      <c r="M170" s="68"/>
      <c r="N170" s="68"/>
      <c r="O170" s="69"/>
      <c r="P170" s="69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</row>
    <row r="171" spans="1:39" ht="12.75" customHeight="1" x14ac:dyDescent="0.2">
      <c r="A171" s="63"/>
      <c r="B171" s="64"/>
      <c r="C171" s="63"/>
      <c r="D171" s="65"/>
      <c r="E171" s="66"/>
      <c r="F171" s="64"/>
      <c r="G171" s="65"/>
      <c r="H171" s="63"/>
      <c r="I171" s="67"/>
      <c r="J171" s="68"/>
      <c r="K171" s="67"/>
      <c r="L171" s="67"/>
      <c r="M171" s="68"/>
      <c r="N171" s="68"/>
      <c r="O171" s="69"/>
      <c r="P171" s="70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</row>
    <row r="172" spans="1:39" ht="12.75" customHeight="1" x14ac:dyDescent="0.2">
      <c r="A172" s="63"/>
      <c r="B172" s="64"/>
      <c r="C172" s="63"/>
      <c r="D172" s="65"/>
      <c r="E172" s="66"/>
      <c r="F172" s="64"/>
      <c r="G172" s="65"/>
      <c r="H172" s="63"/>
      <c r="I172" s="67"/>
      <c r="J172" s="68"/>
      <c r="K172" s="67"/>
      <c r="L172" s="67"/>
      <c r="M172" s="68"/>
      <c r="N172" s="68"/>
      <c r="O172" s="69"/>
      <c r="P172" s="69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</row>
    <row r="173" spans="1:39" ht="12.75" customHeight="1" x14ac:dyDescent="0.2">
      <c r="A173" s="63"/>
      <c r="B173" s="64"/>
      <c r="C173" s="63"/>
      <c r="D173" s="65"/>
      <c r="E173" s="66"/>
      <c r="F173" s="64"/>
      <c r="G173" s="65"/>
      <c r="H173" s="63"/>
      <c r="I173" s="67"/>
      <c r="J173" s="68"/>
      <c r="K173" s="67"/>
      <c r="L173" s="67"/>
      <c r="M173" s="68"/>
      <c r="N173" s="68"/>
      <c r="O173" s="69"/>
      <c r="P173" s="70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</row>
    <row r="174" spans="1:39" ht="12.75" customHeight="1" x14ac:dyDescent="0.2">
      <c r="A174" s="63"/>
      <c r="B174" s="64"/>
      <c r="C174" s="63"/>
      <c r="D174" s="65"/>
      <c r="E174" s="66"/>
      <c r="F174" s="64"/>
      <c r="G174" s="65"/>
      <c r="H174" s="63"/>
      <c r="I174" s="67"/>
      <c r="J174" s="68"/>
      <c r="K174" s="67"/>
      <c r="L174" s="67"/>
      <c r="M174" s="68"/>
      <c r="N174" s="68"/>
      <c r="O174" s="69"/>
      <c r="P174" s="69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</row>
    <row r="175" spans="1:39" ht="12.75" customHeight="1" x14ac:dyDescent="0.2">
      <c r="A175" s="63"/>
      <c r="B175" s="64"/>
      <c r="C175" s="63"/>
      <c r="D175" s="65"/>
      <c r="E175" s="66"/>
      <c r="F175" s="64"/>
      <c r="G175" s="65"/>
      <c r="H175" s="63"/>
      <c r="I175" s="67"/>
      <c r="J175" s="68"/>
      <c r="K175" s="67"/>
      <c r="L175" s="67"/>
      <c r="M175" s="68"/>
      <c r="N175" s="68"/>
      <c r="O175" s="69"/>
      <c r="P175" s="70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</row>
    <row r="176" spans="1:39" ht="12.75" customHeight="1" x14ac:dyDescent="0.2">
      <c r="A176" s="63"/>
      <c r="B176" s="64"/>
      <c r="C176" s="63"/>
      <c r="D176" s="65"/>
      <c r="E176" s="66"/>
      <c r="F176" s="64"/>
      <c r="G176" s="65"/>
      <c r="H176" s="63"/>
      <c r="I176" s="67"/>
      <c r="J176" s="68"/>
      <c r="K176" s="67"/>
      <c r="L176" s="67"/>
      <c r="M176" s="68"/>
      <c r="N176" s="68"/>
      <c r="O176" s="69"/>
      <c r="P176" s="70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</row>
    <row r="177" spans="1:39" ht="12.75" customHeight="1" x14ac:dyDescent="0.2">
      <c r="A177" s="63"/>
      <c r="B177" s="64"/>
      <c r="C177" s="63"/>
      <c r="D177" s="65"/>
      <c r="E177" s="66"/>
      <c r="F177" s="64"/>
      <c r="G177" s="65"/>
      <c r="H177" s="63"/>
      <c r="I177" s="67"/>
      <c r="J177" s="68"/>
      <c r="K177" s="67"/>
      <c r="L177" s="67"/>
      <c r="M177" s="68"/>
      <c r="N177" s="68"/>
      <c r="O177" s="69"/>
      <c r="P177" s="70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</row>
    <row r="178" spans="1:39" ht="12.75" customHeight="1" x14ac:dyDescent="0.2">
      <c r="A178" s="63"/>
      <c r="B178" s="64"/>
      <c r="C178" s="63"/>
      <c r="D178" s="65"/>
      <c r="E178" s="66"/>
      <c r="F178" s="64"/>
      <c r="G178" s="65"/>
      <c r="H178" s="63"/>
      <c r="I178" s="67"/>
      <c r="J178" s="68"/>
      <c r="K178" s="67"/>
      <c r="L178" s="67"/>
      <c r="M178" s="68"/>
      <c r="N178" s="68"/>
      <c r="O178" s="69"/>
      <c r="P178" s="70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</row>
    <row r="179" spans="1:39" ht="12.75" customHeight="1" x14ac:dyDescent="0.2">
      <c r="A179" s="63"/>
      <c r="B179" s="64"/>
      <c r="C179" s="63"/>
      <c r="D179" s="65"/>
      <c r="E179" s="66"/>
      <c r="F179" s="64"/>
      <c r="G179" s="65"/>
      <c r="H179" s="63"/>
      <c r="I179" s="67"/>
      <c r="J179" s="68"/>
      <c r="K179" s="67"/>
      <c r="L179" s="67"/>
      <c r="M179" s="68"/>
      <c r="N179" s="68"/>
      <c r="O179" s="69"/>
      <c r="P179" s="70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</row>
    <row r="180" spans="1:39" ht="12.75" customHeight="1" x14ac:dyDescent="0.2">
      <c r="A180" s="63"/>
      <c r="B180" s="64"/>
      <c r="C180" s="63"/>
      <c r="D180" s="65"/>
      <c r="E180" s="66"/>
      <c r="F180" s="64"/>
      <c r="G180" s="65"/>
      <c r="H180" s="63"/>
      <c r="I180" s="67"/>
      <c r="J180" s="68"/>
      <c r="K180" s="67"/>
      <c r="L180" s="67"/>
      <c r="M180" s="68"/>
      <c r="N180" s="68"/>
      <c r="O180" s="69"/>
      <c r="P180" s="70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</row>
    <row r="181" spans="1:39" ht="12.75" customHeight="1" x14ac:dyDescent="0.2">
      <c r="A181" s="63"/>
      <c r="B181" s="64"/>
      <c r="C181" s="63"/>
      <c r="D181" s="65"/>
      <c r="E181" s="66"/>
      <c r="F181" s="64"/>
      <c r="G181" s="65"/>
      <c r="H181" s="63"/>
      <c r="I181" s="67"/>
      <c r="J181" s="68"/>
      <c r="K181" s="67"/>
      <c r="L181" s="67"/>
      <c r="M181" s="68"/>
      <c r="N181" s="68"/>
      <c r="O181" s="69"/>
      <c r="P181" s="69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</row>
    <row r="182" spans="1:39" ht="12.75" customHeight="1" x14ac:dyDescent="0.2">
      <c r="A182" s="63"/>
      <c r="B182" s="64"/>
      <c r="C182" s="63"/>
      <c r="D182" s="65"/>
      <c r="E182" s="66"/>
      <c r="F182" s="64"/>
      <c r="G182" s="65"/>
      <c r="H182" s="63"/>
      <c r="I182" s="67"/>
      <c r="J182" s="68"/>
      <c r="K182" s="67"/>
      <c r="L182" s="67"/>
      <c r="M182" s="68"/>
      <c r="N182" s="68"/>
      <c r="O182" s="69"/>
      <c r="P182" s="70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</row>
    <row r="183" spans="1:39" ht="12.75" customHeight="1" x14ac:dyDescent="0.2">
      <c r="A183" s="63"/>
      <c r="B183" s="64"/>
      <c r="C183" s="63"/>
      <c r="D183" s="65"/>
      <c r="E183" s="66"/>
      <c r="F183" s="64"/>
      <c r="G183" s="65"/>
      <c r="H183" s="63"/>
      <c r="I183" s="67"/>
      <c r="J183" s="68"/>
      <c r="K183" s="67"/>
      <c r="L183" s="67"/>
      <c r="M183" s="68"/>
      <c r="N183" s="68"/>
      <c r="O183" s="69"/>
      <c r="P183" s="69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</row>
    <row r="184" spans="1:39" ht="12.75" customHeight="1" x14ac:dyDescent="0.2">
      <c r="A184" s="63"/>
      <c r="B184" s="64"/>
      <c r="C184" s="63"/>
      <c r="D184" s="65"/>
      <c r="E184" s="66"/>
      <c r="F184" s="64"/>
      <c r="G184" s="65"/>
      <c r="H184" s="63"/>
      <c r="I184" s="67"/>
      <c r="J184" s="68"/>
      <c r="K184" s="67"/>
      <c r="L184" s="67"/>
      <c r="M184" s="68"/>
      <c r="N184" s="68"/>
      <c r="O184" s="69"/>
      <c r="P184" s="69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</row>
    <row r="185" spans="1:39" ht="12.75" customHeight="1" x14ac:dyDescent="0.2">
      <c r="A185" s="63"/>
      <c r="B185" s="64"/>
      <c r="C185" s="63"/>
      <c r="D185" s="65"/>
      <c r="E185" s="66"/>
      <c r="F185" s="64"/>
      <c r="G185" s="65"/>
      <c r="H185" s="63"/>
      <c r="I185" s="67"/>
      <c r="J185" s="68"/>
      <c r="K185" s="67"/>
      <c r="L185" s="67"/>
      <c r="M185" s="68"/>
      <c r="N185" s="68"/>
      <c r="O185" s="69"/>
      <c r="P185" s="69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</row>
    <row r="186" spans="1:39" ht="12.75" customHeight="1" x14ac:dyDescent="0.2">
      <c r="A186" s="63"/>
      <c r="B186" s="64"/>
      <c r="C186" s="63"/>
      <c r="D186" s="65"/>
      <c r="E186" s="66"/>
      <c r="F186" s="64"/>
      <c r="G186" s="65"/>
      <c r="H186" s="63"/>
      <c r="I186" s="67"/>
      <c r="J186" s="68"/>
      <c r="K186" s="67"/>
      <c r="L186" s="67"/>
      <c r="M186" s="68"/>
      <c r="N186" s="68"/>
      <c r="O186" s="69"/>
      <c r="P186" s="69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</row>
    <row r="187" spans="1:39" ht="12.75" customHeight="1" x14ac:dyDescent="0.2">
      <c r="A187" s="63"/>
      <c r="B187" s="64"/>
      <c r="C187" s="63"/>
      <c r="D187" s="65"/>
      <c r="E187" s="66"/>
      <c r="F187" s="64"/>
      <c r="G187" s="65"/>
      <c r="H187" s="63"/>
      <c r="I187" s="67"/>
      <c r="J187" s="68"/>
      <c r="K187" s="67"/>
      <c r="L187" s="67"/>
      <c r="M187" s="68"/>
      <c r="N187" s="68"/>
      <c r="O187" s="69"/>
      <c r="P187" s="70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</row>
    <row r="188" spans="1:39" ht="12.75" customHeight="1" x14ac:dyDescent="0.2">
      <c r="A188" s="63"/>
      <c r="B188" s="64"/>
      <c r="C188" s="63"/>
      <c r="D188" s="65"/>
      <c r="E188" s="66"/>
      <c r="F188" s="64"/>
      <c r="G188" s="65"/>
      <c r="H188" s="63"/>
      <c r="I188" s="67"/>
      <c r="J188" s="68"/>
      <c r="K188" s="67"/>
      <c r="L188" s="67"/>
      <c r="M188" s="68"/>
      <c r="N188" s="68"/>
      <c r="O188" s="69"/>
      <c r="P188" s="70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</row>
    <row r="189" spans="1:39" x14ac:dyDescent="0.2">
      <c r="A189" s="63"/>
      <c r="B189" s="64"/>
      <c r="C189" s="63"/>
      <c r="D189" s="65"/>
      <c r="E189" s="66"/>
      <c r="F189" s="64"/>
      <c r="G189" s="65"/>
      <c r="H189" s="63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</row>
    <row r="190" spans="1:39" x14ac:dyDescent="0.2">
      <c r="A190" s="63"/>
      <c r="B190" s="64"/>
      <c r="C190" s="63"/>
      <c r="D190" s="65"/>
      <c r="E190" s="66"/>
      <c r="F190" s="64"/>
      <c r="G190" s="65"/>
      <c r="H190" s="63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</row>
    <row r="191" spans="1:39" x14ac:dyDescent="0.2">
      <c r="A191" s="63"/>
      <c r="B191" s="64"/>
      <c r="C191" s="63"/>
      <c r="D191" s="65"/>
      <c r="E191" s="66"/>
      <c r="F191" s="64"/>
      <c r="G191" s="65"/>
      <c r="H191" s="63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</row>
    <row r="192" spans="1:39" x14ac:dyDescent="0.2">
      <c r="A192" s="63"/>
      <c r="B192" s="64"/>
      <c r="C192" s="63"/>
      <c r="D192" s="65"/>
      <c r="E192" s="66"/>
      <c r="F192" s="64"/>
      <c r="G192" s="65"/>
      <c r="H192" s="63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</row>
    <row r="193" spans="1:39" x14ac:dyDescent="0.2">
      <c r="A193" s="63"/>
      <c r="B193" s="64"/>
      <c r="C193" s="63"/>
      <c r="D193" s="65"/>
      <c r="E193" s="66"/>
      <c r="F193" s="64"/>
      <c r="G193" s="65"/>
      <c r="H193" s="63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</row>
    <row r="194" spans="1:39" x14ac:dyDescent="0.2">
      <c r="A194" s="63"/>
      <c r="B194" s="64"/>
      <c r="C194" s="63"/>
      <c r="D194" s="65"/>
      <c r="E194" s="66"/>
      <c r="F194" s="64"/>
      <c r="G194" s="65"/>
      <c r="H194" s="63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</row>
    <row r="195" spans="1:39" x14ac:dyDescent="0.2">
      <c r="A195" s="63"/>
      <c r="B195" s="64"/>
      <c r="C195" s="63"/>
      <c r="D195" s="65"/>
      <c r="E195" s="66"/>
      <c r="F195" s="64"/>
      <c r="G195" s="65"/>
      <c r="H195" s="63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</row>
    <row r="196" spans="1:39" x14ac:dyDescent="0.2">
      <c r="A196" s="63"/>
      <c r="B196" s="64"/>
      <c r="C196" s="63"/>
      <c r="D196" s="65"/>
      <c r="E196" s="66"/>
      <c r="F196" s="64"/>
      <c r="G196" s="65"/>
      <c r="H196" s="63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</row>
    <row r="197" spans="1:39" x14ac:dyDescent="0.2">
      <c r="A197" s="63"/>
      <c r="B197" s="64"/>
      <c r="C197" s="63"/>
      <c r="D197" s="65"/>
      <c r="E197" s="66"/>
      <c r="F197" s="64"/>
      <c r="G197" s="65"/>
      <c r="H197" s="63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</row>
    <row r="198" spans="1:39" x14ac:dyDescent="0.2">
      <c r="A198" s="63"/>
      <c r="B198" s="64"/>
      <c r="C198" s="63"/>
      <c r="D198" s="65"/>
      <c r="E198" s="66"/>
      <c r="F198" s="64"/>
      <c r="G198" s="65"/>
      <c r="H198" s="63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</row>
    <row r="199" spans="1:39" x14ac:dyDescent="0.2">
      <c r="A199" s="63"/>
      <c r="B199" s="64"/>
      <c r="C199" s="63"/>
      <c r="D199" s="65"/>
      <c r="E199" s="66"/>
      <c r="F199" s="64"/>
      <c r="G199" s="65"/>
      <c r="H199" s="63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</row>
    <row r="200" spans="1:39" x14ac:dyDescent="0.2">
      <c r="A200" s="63"/>
      <c r="B200" s="64"/>
      <c r="C200" s="63"/>
      <c r="D200" s="65"/>
      <c r="E200" s="66"/>
      <c r="F200" s="64"/>
      <c r="G200" s="65"/>
      <c r="H200" s="63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</row>
    <row r="201" spans="1:39" x14ac:dyDescent="0.2">
      <c r="A201" s="63"/>
      <c r="B201" s="64"/>
      <c r="C201" s="63"/>
      <c r="D201" s="65"/>
      <c r="E201" s="66"/>
      <c r="F201" s="64"/>
      <c r="G201" s="65"/>
      <c r="H201" s="63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</row>
    <row r="202" spans="1:39" x14ac:dyDescent="0.2">
      <c r="A202" s="63"/>
      <c r="B202" s="64"/>
      <c r="C202" s="63"/>
      <c r="D202" s="65"/>
      <c r="E202" s="66"/>
      <c r="F202" s="64"/>
      <c r="G202" s="65"/>
      <c r="H202" s="63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</row>
    <row r="203" spans="1:39" x14ac:dyDescent="0.2">
      <c r="A203" s="63"/>
      <c r="B203" s="64"/>
      <c r="C203" s="63"/>
      <c r="D203" s="65"/>
      <c r="E203" s="66"/>
      <c r="F203" s="64"/>
      <c r="G203" s="65"/>
      <c r="H203" s="63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</row>
    <row r="204" spans="1:39" x14ac:dyDescent="0.2">
      <c r="A204" s="63"/>
      <c r="B204" s="64"/>
      <c r="C204" s="63"/>
      <c r="D204" s="65"/>
      <c r="E204" s="66"/>
      <c r="F204" s="64"/>
      <c r="G204" s="65"/>
      <c r="H204" s="63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</row>
    <row r="205" spans="1:39" x14ac:dyDescent="0.2">
      <c r="A205" s="63"/>
      <c r="B205" s="64"/>
      <c r="C205" s="63"/>
      <c r="D205" s="65"/>
      <c r="E205" s="66"/>
      <c r="F205" s="64"/>
      <c r="G205" s="65"/>
      <c r="H205" s="63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</row>
    <row r="206" spans="1:39" x14ac:dyDescent="0.2">
      <c r="A206" s="63"/>
      <c r="B206" s="64"/>
      <c r="C206" s="63"/>
      <c r="D206" s="65"/>
      <c r="E206" s="66"/>
      <c r="F206" s="64"/>
      <c r="G206" s="65"/>
      <c r="H206" s="63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</row>
    <row r="207" spans="1:39" x14ac:dyDescent="0.2">
      <c r="A207" s="63"/>
      <c r="B207" s="64"/>
      <c r="C207" s="63"/>
      <c r="D207" s="65"/>
      <c r="E207" s="66"/>
      <c r="F207" s="64"/>
      <c r="G207" s="65"/>
      <c r="H207" s="63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</row>
    <row r="208" spans="1:39" x14ac:dyDescent="0.2">
      <c r="A208" s="63"/>
      <c r="B208" s="64"/>
      <c r="C208" s="63"/>
      <c r="D208" s="65"/>
      <c r="E208" s="66"/>
      <c r="F208" s="64"/>
      <c r="G208" s="65"/>
      <c r="H208" s="63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</row>
    <row r="209" spans="1:39" x14ac:dyDescent="0.2">
      <c r="A209" s="63"/>
      <c r="B209" s="64"/>
      <c r="C209" s="63"/>
      <c r="D209" s="65"/>
      <c r="E209" s="66"/>
      <c r="F209" s="64"/>
      <c r="G209" s="65"/>
      <c r="H209" s="63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</row>
    <row r="210" spans="1:39" x14ac:dyDescent="0.2">
      <c r="A210" s="63"/>
      <c r="B210" s="64"/>
      <c r="C210" s="63"/>
      <c r="D210" s="65"/>
      <c r="E210" s="66"/>
      <c r="F210" s="64"/>
      <c r="G210" s="65"/>
      <c r="H210" s="63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</row>
    <row r="211" spans="1:39" x14ac:dyDescent="0.2">
      <c r="A211" s="63"/>
      <c r="B211" s="64"/>
      <c r="C211" s="63"/>
      <c r="D211" s="65"/>
      <c r="E211" s="66"/>
      <c r="F211" s="64"/>
      <c r="G211" s="65"/>
      <c r="H211" s="63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</row>
    <row r="212" spans="1:39" x14ac:dyDescent="0.2">
      <c r="A212" s="63"/>
      <c r="B212" s="64"/>
      <c r="C212" s="63"/>
      <c r="D212" s="65"/>
      <c r="E212" s="66"/>
      <c r="F212" s="64"/>
      <c r="G212" s="65"/>
      <c r="H212" s="63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</row>
    <row r="213" spans="1:39" x14ac:dyDescent="0.2">
      <c r="A213" s="63"/>
      <c r="B213" s="64"/>
      <c r="C213" s="63"/>
      <c r="D213" s="65"/>
      <c r="E213" s="66"/>
      <c r="F213" s="64"/>
      <c r="G213" s="65"/>
      <c r="H213" s="63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</row>
    <row r="214" spans="1:39" x14ac:dyDescent="0.2">
      <c r="A214" s="63"/>
      <c r="B214" s="64"/>
      <c r="C214" s="63"/>
      <c r="D214" s="65"/>
      <c r="E214" s="66"/>
      <c r="F214" s="64"/>
      <c r="G214" s="65"/>
      <c r="H214" s="63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</row>
    <row r="215" spans="1:39" x14ac:dyDescent="0.2">
      <c r="A215" s="63"/>
      <c r="B215" s="64"/>
      <c r="C215" s="63"/>
      <c r="D215" s="65"/>
      <c r="E215" s="66"/>
      <c r="F215" s="64"/>
      <c r="G215" s="65"/>
      <c r="H215" s="63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</row>
    <row r="216" spans="1:39" x14ac:dyDescent="0.2">
      <c r="A216" s="63"/>
      <c r="B216" s="64"/>
      <c r="C216" s="63"/>
      <c r="D216" s="65"/>
      <c r="E216" s="66"/>
      <c r="F216" s="64"/>
      <c r="G216" s="65"/>
      <c r="H216" s="63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</row>
    <row r="217" spans="1:39" x14ac:dyDescent="0.2">
      <c r="A217" s="63"/>
      <c r="B217" s="64"/>
      <c r="C217" s="63"/>
      <c r="D217" s="65"/>
      <c r="E217" s="66"/>
      <c r="F217" s="64"/>
      <c r="G217" s="65"/>
      <c r="H217" s="63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</row>
    <row r="218" spans="1:39" x14ac:dyDescent="0.2">
      <c r="A218" s="63"/>
      <c r="B218" s="64"/>
      <c r="C218" s="63"/>
      <c r="D218" s="65"/>
      <c r="E218" s="66"/>
      <c r="F218" s="64"/>
      <c r="G218" s="65"/>
      <c r="H218" s="63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</row>
    <row r="219" spans="1:39" x14ac:dyDescent="0.2">
      <c r="A219" s="63"/>
      <c r="B219" s="64"/>
      <c r="C219" s="63"/>
      <c r="D219" s="65"/>
      <c r="E219" s="66"/>
      <c r="F219" s="64"/>
      <c r="G219" s="65"/>
      <c r="H219" s="63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</row>
    <row r="220" spans="1:39" x14ac:dyDescent="0.2">
      <c r="A220" s="63"/>
      <c r="B220" s="64"/>
      <c r="C220" s="63"/>
      <c r="D220" s="65"/>
      <c r="E220" s="66"/>
      <c r="F220" s="64"/>
      <c r="G220" s="65"/>
      <c r="H220" s="63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</row>
    <row r="221" spans="1:39" x14ac:dyDescent="0.2">
      <c r="A221" s="63"/>
      <c r="B221" s="64"/>
      <c r="C221" s="63"/>
      <c r="D221" s="65"/>
      <c r="E221" s="66"/>
      <c r="F221" s="64"/>
      <c r="G221" s="65"/>
      <c r="H221" s="63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</row>
    <row r="222" spans="1:39" x14ac:dyDescent="0.2">
      <c r="A222" s="63"/>
      <c r="B222" s="64"/>
      <c r="C222" s="63"/>
      <c r="D222" s="65"/>
      <c r="E222" s="66"/>
      <c r="F222" s="64"/>
      <c r="G222" s="65"/>
      <c r="H222" s="63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</row>
    <row r="223" spans="1:39" x14ac:dyDescent="0.2">
      <c r="A223" s="63"/>
      <c r="B223" s="64"/>
      <c r="C223" s="63"/>
      <c r="D223" s="65"/>
      <c r="E223" s="66"/>
      <c r="F223" s="64"/>
      <c r="G223" s="65"/>
      <c r="H223" s="63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</row>
    <row r="224" spans="1:39" x14ac:dyDescent="0.2">
      <c r="A224" s="63"/>
      <c r="B224" s="64"/>
      <c r="C224" s="63"/>
      <c r="D224" s="65"/>
      <c r="E224" s="66"/>
      <c r="F224" s="64"/>
      <c r="G224" s="65"/>
      <c r="H224" s="63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</row>
    <row r="225" spans="1:39" x14ac:dyDescent="0.2">
      <c r="A225" s="63"/>
      <c r="B225" s="64"/>
      <c r="C225" s="63"/>
      <c r="D225" s="65"/>
      <c r="E225" s="66"/>
      <c r="F225" s="64"/>
      <c r="G225" s="65"/>
      <c r="H225" s="63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</row>
    <row r="226" spans="1:39" x14ac:dyDescent="0.2">
      <c r="A226" s="63"/>
      <c r="B226" s="64"/>
      <c r="C226" s="63"/>
      <c r="D226" s="65"/>
      <c r="E226" s="66"/>
      <c r="F226" s="64"/>
      <c r="G226" s="65"/>
      <c r="H226" s="63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</row>
    <row r="227" spans="1:39" x14ac:dyDescent="0.2">
      <c r="A227" s="63"/>
      <c r="B227" s="64"/>
      <c r="C227" s="63"/>
      <c r="D227" s="65"/>
      <c r="E227" s="66"/>
      <c r="F227" s="64"/>
      <c r="G227" s="65"/>
      <c r="H227" s="63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</row>
    <row r="228" spans="1:39" x14ac:dyDescent="0.2">
      <c r="A228" s="63"/>
      <c r="B228" s="64"/>
      <c r="C228" s="63"/>
      <c r="D228" s="65"/>
      <c r="E228" s="66"/>
      <c r="F228" s="64"/>
      <c r="G228" s="65"/>
      <c r="H228" s="63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</row>
    <row r="229" spans="1:39" x14ac:dyDescent="0.2">
      <c r="A229" s="63"/>
      <c r="B229" s="64"/>
      <c r="C229" s="63"/>
      <c r="D229" s="65"/>
      <c r="E229" s="66"/>
      <c r="F229" s="64"/>
      <c r="G229" s="65"/>
      <c r="H229" s="63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</row>
    <row r="230" spans="1:39" x14ac:dyDescent="0.2">
      <c r="A230" s="63"/>
      <c r="B230" s="64"/>
      <c r="C230" s="63"/>
      <c r="D230" s="65"/>
      <c r="E230" s="66"/>
      <c r="F230" s="64"/>
      <c r="G230" s="65"/>
      <c r="H230" s="63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</row>
    <row r="231" spans="1:39" x14ac:dyDescent="0.2">
      <c r="A231" s="63"/>
      <c r="B231" s="64"/>
      <c r="C231" s="63"/>
      <c r="D231" s="65"/>
      <c r="E231" s="66"/>
      <c r="F231" s="64"/>
      <c r="G231" s="65"/>
      <c r="H231" s="63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</row>
    <row r="232" spans="1:39" x14ac:dyDescent="0.2">
      <c r="A232" s="63"/>
      <c r="B232" s="64"/>
      <c r="C232" s="63"/>
      <c r="D232" s="65"/>
      <c r="E232" s="66"/>
      <c r="F232" s="64"/>
      <c r="G232" s="65"/>
      <c r="H232" s="63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</row>
    <row r="233" spans="1:39" x14ac:dyDescent="0.2">
      <c r="A233" s="63"/>
      <c r="B233" s="64"/>
      <c r="C233" s="63"/>
      <c r="D233" s="65"/>
      <c r="E233" s="66"/>
      <c r="F233" s="64"/>
      <c r="G233" s="65"/>
      <c r="H233" s="63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</row>
    <row r="234" spans="1:39" x14ac:dyDescent="0.2">
      <c r="A234" s="63"/>
      <c r="B234" s="64"/>
      <c r="C234" s="63"/>
      <c r="D234" s="65"/>
      <c r="E234" s="66"/>
      <c r="F234" s="64"/>
      <c r="G234" s="65"/>
      <c r="H234" s="63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</row>
    <row r="235" spans="1:39" x14ac:dyDescent="0.2">
      <c r="A235" s="63"/>
      <c r="B235" s="64"/>
      <c r="C235" s="63"/>
      <c r="D235" s="65"/>
      <c r="E235" s="66"/>
      <c r="F235" s="64"/>
      <c r="G235" s="65"/>
      <c r="H235" s="63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</row>
    <row r="236" spans="1:39" x14ac:dyDescent="0.2">
      <c r="A236" s="63"/>
      <c r="B236" s="64"/>
      <c r="C236" s="63"/>
      <c r="D236" s="65"/>
      <c r="E236" s="66"/>
      <c r="F236" s="64"/>
      <c r="G236" s="65"/>
      <c r="H236" s="63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</row>
    <row r="237" spans="1:39" x14ac:dyDescent="0.2">
      <c r="A237" s="63"/>
      <c r="B237" s="64"/>
      <c r="C237" s="63"/>
      <c r="D237" s="65"/>
      <c r="E237" s="66"/>
      <c r="F237" s="64"/>
      <c r="G237" s="65"/>
      <c r="H237" s="63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</row>
    <row r="238" spans="1:39" x14ac:dyDescent="0.2">
      <c r="A238" s="63"/>
      <c r="B238" s="64"/>
      <c r="C238" s="63"/>
      <c r="D238" s="65"/>
      <c r="E238" s="66"/>
      <c r="F238" s="64"/>
      <c r="G238" s="65"/>
      <c r="H238" s="63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</row>
    <row r="239" spans="1:39" x14ac:dyDescent="0.2">
      <c r="A239" s="63"/>
      <c r="B239" s="64"/>
      <c r="C239" s="63"/>
      <c r="D239" s="65"/>
      <c r="E239" s="66"/>
      <c r="F239" s="64"/>
      <c r="G239" s="65"/>
      <c r="H239" s="63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</row>
    <row r="240" spans="1:39" x14ac:dyDescent="0.2">
      <c r="A240" s="63"/>
      <c r="B240" s="64"/>
      <c r="C240" s="63"/>
      <c r="D240" s="65"/>
      <c r="E240" s="66"/>
      <c r="F240" s="64"/>
      <c r="G240" s="65"/>
      <c r="H240" s="63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</row>
    <row r="241" spans="1:39" x14ac:dyDescent="0.2">
      <c r="A241" s="63"/>
      <c r="B241" s="64"/>
      <c r="C241" s="63"/>
      <c r="D241" s="65"/>
      <c r="E241" s="66"/>
      <c r="F241" s="64"/>
      <c r="G241" s="65"/>
      <c r="H241" s="63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</row>
    <row r="242" spans="1:39" x14ac:dyDescent="0.2">
      <c r="A242" s="63"/>
      <c r="B242" s="64"/>
      <c r="C242" s="63"/>
      <c r="D242" s="65"/>
      <c r="E242" s="66"/>
      <c r="F242" s="64"/>
      <c r="G242" s="65"/>
      <c r="H242" s="63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</row>
    <row r="243" spans="1:39" x14ac:dyDescent="0.2">
      <c r="A243" s="63"/>
      <c r="B243" s="64"/>
      <c r="C243" s="63"/>
      <c r="D243" s="65"/>
      <c r="E243" s="66"/>
      <c r="F243" s="64"/>
      <c r="G243" s="65"/>
      <c r="H243" s="63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</row>
    <row r="244" spans="1:39" x14ac:dyDescent="0.2">
      <c r="A244" s="63"/>
      <c r="B244" s="64"/>
      <c r="C244" s="63"/>
      <c r="D244" s="65"/>
      <c r="E244" s="66"/>
      <c r="F244" s="64"/>
      <c r="G244" s="65"/>
      <c r="H244" s="63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</row>
    <row r="245" spans="1:39" x14ac:dyDescent="0.2">
      <c r="A245" s="63"/>
      <c r="B245" s="64"/>
      <c r="C245" s="63"/>
      <c r="D245" s="65"/>
      <c r="E245" s="66"/>
      <c r="F245" s="64"/>
      <c r="G245" s="65"/>
      <c r="H245" s="63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</row>
    <row r="246" spans="1:39" x14ac:dyDescent="0.2">
      <c r="A246" s="63"/>
      <c r="B246" s="64"/>
      <c r="C246" s="63"/>
      <c r="D246" s="65"/>
      <c r="E246" s="66"/>
      <c r="F246" s="64"/>
      <c r="G246" s="65"/>
      <c r="H246" s="63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</row>
    <row r="247" spans="1:39" x14ac:dyDescent="0.2">
      <c r="A247" s="63"/>
      <c r="B247" s="64"/>
      <c r="C247" s="63"/>
      <c r="D247" s="65"/>
      <c r="E247" s="66"/>
      <c r="F247" s="64"/>
      <c r="G247" s="65"/>
      <c r="H247" s="63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</row>
    <row r="248" spans="1:39" x14ac:dyDescent="0.2">
      <c r="A248" s="63"/>
      <c r="B248" s="64"/>
      <c r="C248" s="63"/>
      <c r="D248" s="65"/>
      <c r="E248" s="66"/>
      <c r="F248" s="64"/>
      <c r="G248" s="65"/>
      <c r="H248" s="63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</row>
    <row r="249" spans="1:39" x14ac:dyDescent="0.2">
      <c r="A249" s="63"/>
      <c r="B249" s="64"/>
      <c r="C249" s="63"/>
      <c r="D249" s="65"/>
      <c r="E249" s="66"/>
      <c r="F249" s="64"/>
      <c r="G249" s="65"/>
      <c r="H249" s="63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</row>
    <row r="250" spans="1:39" x14ac:dyDescent="0.2">
      <c r="A250" s="63"/>
      <c r="B250" s="64"/>
      <c r="C250" s="63"/>
      <c r="D250" s="65"/>
      <c r="E250" s="66"/>
      <c r="F250" s="64"/>
      <c r="G250" s="65"/>
      <c r="H250" s="63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</row>
    <row r="251" spans="1:39" x14ac:dyDescent="0.2">
      <c r="A251" s="63"/>
      <c r="B251" s="64"/>
      <c r="C251" s="63"/>
      <c r="D251" s="65"/>
      <c r="E251" s="66"/>
      <c r="F251" s="64"/>
      <c r="G251" s="65"/>
      <c r="H251" s="63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</row>
    <row r="252" spans="1:39" x14ac:dyDescent="0.2">
      <c r="A252" s="63"/>
      <c r="B252" s="64"/>
      <c r="C252" s="63"/>
      <c r="D252" s="65"/>
      <c r="E252" s="66"/>
      <c r="F252" s="64"/>
      <c r="G252" s="65"/>
      <c r="H252" s="63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</row>
    <row r="253" spans="1:39" x14ac:dyDescent="0.2">
      <c r="A253" s="63"/>
      <c r="B253" s="64"/>
      <c r="C253" s="63"/>
      <c r="D253" s="65"/>
      <c r="E253" s="66"/>
      <c r="F253" s="64"/>
      <c r="G253" s="65"/>
      <c r="H253" s="63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</row>
    <row r="254" spans="1:39" x14ac:dyDescent="0.2">
      <c r="A254" s="63"/>
      <c r="B254" s="64"/>
      <c r="C254" s="63"/>
      <c r="D254" s="65"/>
      <c r="E254" s="66"/>
      <c r="F254" s="64"/>
      <c r="G254" s="65"/>
      <c r="H254" s="63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</row>
    <row r="255" spans="1:39" x14ac:dyDescent="0.2">
      <c r="A255" s="63"/>
      <c r="B255" s="64"/>
      <c r="C255" s="63"/>
      <c r="D255" s="65"/>
      <c r="E255" s="66"/>
      <c r="F255" s="64"/>
      <c r="G255" s="65"/>
      <c r="H255" s="63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</row>
    <row r="256" spans="1:39" x14ac:dyDescent="0.2">
      <c r="A256" s="63"/>
      <c r="B256" s="64"/>
      <c r="C256" s="63"/>
      <c r="D256" s="65"/>
      <c r="E256" s="66"/>
      <c r="F256" s="64"/>
      <c r="G256" s="65"/>
      <c r="H256" s="63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</row>
    <row r="257" spans="1:39" x14ac:dyDescent="0.2">
      <c r="A257" s="63"/>
      <c r="B257" s="64"/>
      <c r="C257" s="63"/>
      <c r="D257" s="65"/>
      <c r="E257" s="66"/>
      <c r="F257" s="64"/>
      <c r="G257" s="65"/>
      <c r="H257" s="63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</row>
    <row r="258" spans="1:39" x14ac:dyDescent="0.2">
      <c r="A258" s="63"/>
      <c r="B258" s="64"/>
      <c r="C258" s="63"/>
      <c r="D258" s="65"/>
      <c r="E258" s="66"/>
      <c r="F258" s="64"/>
      <c r="G258" s="65"/>
      <c r="H258" s="63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</row>
    <row r="259" spans="1:39" x14ac:dyDescent="0.2">
      <c r="A259" s="63"/>
      <c r="B259" s="64"/>
      <c r="C259" s="63"/>
      <c r="D259" s="65"/>
      <c r="E259" s="66"/>
      <c r="F259" s="64"/>
      <c r="G259" s="65"/>
      <c r="H259" s="63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</row>
    <row r="260" spans="1:39" x14ac:dyDescent="0.2">
      <c r="A260" s="63"/>
      <c r="B260" s="64"/>
      <c r="C260" s="63"/>
      <c r="D260" s="65"/>
      <c r="E260" s="66"/>
      <c r="F260" s="64"/>
      <c r="G260" s="65"/>
      <c r="H260" s="63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</row>
    <row r="261" spans="1:39" x14ac:dyDescent="0.2">
      <c r="A261" s="63"/>
      <c r="B261" s="64"/>
      <c r="C261" s="63"/>
      <c r="D261" s="65"/>
      <c r="E261" s="66"/>
      <c r="F261" s="64"/>
      <c r="G261" s="65"/>
      <c r="H261" s="63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</row>
    <row r="262" spans="1:39" x14ac:dyDescent="0.2">
      <c r="A262" s="63"/>
      <c r="B262" s="64"/>
      <c r="C262" s="63"/>
      <c r="D262" s="65"/>
      <c r="E262" s="66"/>
      <c r="F262" s="64"/>
      <c r="G262" s="65"/>
      <c r="H262" s="63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</row>
    <row r="263" spans="1:39" x14ac:dyDescent="0.2">
      <c r="A263" s="63"/>
      <c r="B263" s="64"/>
      <c r="C263" s="63"/>
      <c r="D263" s="65"/>
      <c r="E263" s="66"/>
      <c r="F263" s="64"/>
      <c r="G263" s="65"/>
      <c r="H263" s="63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</row>
    <row r="264" spans="1:39" x14ac:dyDescent="0.2">
      <c r="A264" s="63"/>
      <c r="B264" s="64"/>
      <c r="C264" s="63"/>
      <c r="D264" s="65"/>
      <c r="E264" s="66"/>
      <c r="F264" s="64"/>
      <c r="G264" s="65"/>
      <c r="H264" s="63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</row>
    <row r="265" spans="1:39" x14ac:dyDescent="0.2">
      <c r="A265" s="63"/>
      <c r="B265" s="64"/>
      <c r="C265" s="63"/>
      <c r="D265" s="65"/>
      <c r="E265" s="66"/>
      <c r="F265" s="64"/>
      <c r="G265" s="65"/>
      <c r="H265" s="63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</row>
    <row r="266" spans="1:39" x14ac:dyDescent="0.2">
      <c r="A266" s="63"/>
      <c r="B266" s="64"/>
      <c r="C266" s="63"/>
      <c r="D266" s="65"/>
      <c r="E266" s="66"/>
      <c r="F266" s="64"/>
      <c r="G266" s="65"/>
      <c r="H266" s="63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</row>
    <row r="267" spans="1:39" x14ac:dyDescent="0.2">
      <c r="A267" s="63"/>
      <c r="B267" s="64"/>
      <c r="C267" s="63"/>
      <c r="D267" s="65"/>
      <c r="E267" s="66"/>
      <c r="F267" s="64"/>
      <c r="G267" s="65"/>
      <c r="H267" s="63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</row>
    <row r="268" spans="1:39" x14ac:dyDescent="0.2">
      <c r="A268" s="63"/>
      <c r="B268" s="64"/>
      <c r="C268" s="63"/>
      <c r="D268" s="65"/>
      <c r="E268" s="66"/>
      <c r="F268" s="64"/>
      <c r="G268" s="65"/>
      <c r="H268" s="63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</row>
    <row r="269" spans="1:39" x14ac:dyDescent="0.2">
      <c r="A269" s="63"/>
      <c r="B269" s="64"/>
      <c r="C269" s="63"/>
      <c r="D269" s="65"/>
      <c r="E269" s="66"/>
      <c r="F269" s="64"/>
      <c r="G269" s="65"/>
      <c r="H269" s="63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</row>
    <row r="270" spans="1:39" x14ac:dyDescent="0.2">
      <c r="A270" s="63"/>
      <c r="B270" s="64"/>
      <c r="C270" s="63"/>
      <c r="D270" s="65"/>
      <c r="E270" s="66"/>
      <c r="F270" s="64"/>
      <c r="G270" s="65"/>
      <c r="H270" s="63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</row>
    <row r="271" spans="1:39" x14ac:dyDescent="0.2">
      <c r="A271" s="63"/>
      <c r="B271" s="64"/>
      <c r="C271" s="63"/>
      <c r="D271" s="65"/>
      <c r="E271" s="66"/>
      <c r="F271" s="64"/>
      <c r="G271" s="65"/>
      <c r="H271" s="63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</row>
    <row r="272" spans="1:39" x14ac:dyDescent="0.2">
      <c r="A272" s="63"/>
      <c r="B272" s="64"/>
      <c r="C272" s="63"/>
      <c r="D272" s="65"/>
      <c r="E272" s="66"/>
      <c r="F272" s="64"/>
      <c r="G272" s="65"/>
      <c r="H272" s="63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</row>
    <row r="273" spans="1:39" x14ac:dyDescent="0.2">
      <c r="A273" s="63"/>
      <c r="B273" s="64"/>
      <c r="C273" s="63"/>
      <c r="D273" s="65"/>
      <c r="E273" s="66"/>
      <c r="F273" s="64"/>
      <c r="G273" s="65"/>
      <c r="H273" s="63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</row>
    <row r="274" spans="1:39" x14ac:dyDescent="0.2">
      <c r="A274" s="63"/>
      <c r="B274" s="64"/>
      <c r="C274" s="63"/>
      <c r="D274" s="65"/>
      <c r="E274" s="66"/>
      <c r="F274" s="64"/>
      <c r="G274" s="65"/>
      <c r="H274" s="63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</row>
    <row r="275" spans="1:39" x14ac:dyDescent="0.2">
      <c r="A275" s="63"/>
      <c r="B275" s="64"/>
      <c r="C275" s="63"/>
      <c r="D275" s="65"/>
      <c r="E275" s="66"/>
      <c r="F275" s="64"/>
      <c r="G275" s="65"/>
      <c r="H275" s="63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</row>
    <row r="276" spans="1:39" x14ac:dyDescent="0.2">
      <c r="A276" s="63"/>
      <c r="B276" s="64"/>
      <c r="C276" s="63"/>
      <c r="D276" s="65"/>
      <c r="E276" s="66"/>
      <c r="F276" s="64"/>
      <c r="G276" s="65"/>
      <c r="H276" s="63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</row>
    <row r="277" spans="1:39" x14ac:dyDescent="0.2">
      <c r="A277" s="63"/>
      <c r="B277" s="64"/>
      <c r="C277" s="63"/>
      <c r="D277" s="65"/>
      <c r="E277" s="66"/>
      <c r="F277" s="64"/>
      <c r="G277" s="65"/>
      <c r="H277" s="63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</row>
    <row r="278" spans="1:39" x14ac:dyDescent="0.2">
      <c r="A278" s="63"/>
      <c r="B278" s="64"/>
      <c r="C278" s="63"/>
      <c r="D278" s="65"/>
      <c r="E278" s="66"/>
      <c r="F278" s="64"/>
      <c r="G278" s="65"/>
      <c r="H278" s="63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</row>
    <row r="279" spans="1:39" x14ac:dyDescent="0.2">
      <c r="A279" s="63"/>
      <c r="B279" s="64"/>
      <c r="C279" s="63"/>
      <c r="D279" s="65"/>
      <c r="E279" s="66"/>
      <c r="F279" s="64"/>
      <c r="G279" s="65"/>
      <c r="H279" s="63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</row>
    <row r="280" spans="1:39" x14ac:dyDescent="0.2">
      <c r="A280" s="63"/>
      <c r="B280" s="64"/>
      <c r="C280" s="63"/>
      <c r="D280" s="65"/>
      <c r="E280" s="66"/>
      <c r="F280" s="64"/>
      <c r="G280" s="65"/>
      <c r="H280" s="63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</row>
    <row r="281" spans="1:39" x14ac:dyDescent="0.2">
      <c r="A281" s="63"/>
      <c r="B281" s="64"/>
      <c r="C281" s="63"/>
      <c r="D281" s="65"/>
      <c r="E281" s="66"/>
      <c r="F281" s="64"/>
      <c r="G281" s="65"/>
      <c r="H281" s="63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</row>
    <row r="282" spans="1:39" x14ac:dyDescent="0.2">
      <c r="A282" s="63"/>
      <c r="B282" s="64"/>
      <c r="C282" s="63"/>
      <c r="D282" s="65"/>
      <c r="E282" s="66"/>
      <c r="F282" s="64"/>
      <c r="G282" s="65"/>
      <c r="H282" s="63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</row>
    <row r="283" spans="1:39" x14ac:dyDescent="0.2">
      <c r="A283" s="63"/>
      <c r="B283" s="64"/>
      <c r="C283" s="63"/>
      <c r="D283" s="65"/>
      <c r="E283" s="66"/>
      <c r="F283" s="64"/>
      <c r="G283" s="65"/>
      <c r="H283" s="63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</row>
    <row r="284" spans="1:39" x14ac:dyDescent="0.2">
      <c r="A284" s="63"/>
      <c r="B284" s="64"/>
      <c r="C284" s="63"/>
      <c r="D284" s="65"/>
      <c r="E284" s="66"/>
      <c r="F284" s="64"/>
      <c r="G284" s="65"/>
      <c r="H284" s="63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</row>
    <row r="285" spans="1:39" x14ac:dyDescent="0.2">
      <c r="A285" s="63"/>
      <c r="B285" s="64"/>
      <c r="C285" s="63"/>
      <c r="D285" s="65"/>
      <c r="E285" s="66"/>
      <c r="F285" s="64"/>
      <c r="G285" s="65"/>
      <c r="H285" s="63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</row>
    <row r="286" spans="1:39" x14ac:dyDescent="0.2">
      <c r="A286" s="63"/>
      <c r="B286" s="64"/>
      <c r="C286" s="63"/>
      <c r="D286" s="65"/>
      <c r="E286" s="66"/>
      <c r="F286" s="64"/>
      <c r="G286" s="65"/>
      <c r="H286" s="63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</row>
    <row r="287" spans="1:39" x14ac:dyDescent="0.2">
      <c r="A287" s="63"/>
      <c r="B287" s="64"/>
      <c r="C287" s="63"/>
      <c r="D287" s="65"/>
      <c r="E287" s="66"/>
      <c r="F287" s="64"/>
      <c r="G287" s="65"/>
      <c r="H287" s="63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</row>
    <row r="288" spans="1:39" x14ac:dyDescent="0.2">
      <c r="A288" s="63"/>
      <c r="B288" s="64"/>
      <c r="C288" s="63"/>
      <c r="D288" s="65"/>
      <c r="E288" s="66"/>
      <c r="F288" s="64"/>
      <c r="G288" s="65"/>
      <c r="H288" s="63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</row>
    <row r="289" spans="1:39" x14ac:dyDescent="0.2">
      <c r="A289" s="63"/>
      <c r="B289" s="64"/>
      <c r="C289" s="63"/>
      <c r="D289" s="65"/>
      <c r="E289" s="66"/>
      <c r="F289" s="64"/>
      <c r="G289" s="65"/>
      <c r="H289" s="63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</row>
    <row r="290" spans="1:39" x14ac:dyDescent="0.2">
      <c r="A290" s="63"/>
      <c r="B290" s="64"/>
      <c r="C290" s="63"/>
      <c r="D290" s="65"/>
      <c r="E290" s="66"/>
      <c r="F290" s="64"/>
      <c r="G290" s="65"/>
      <c r="H290" s="63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</row>
    <row r="291" spans="1:39" x14ac:dyDescent="0.2">
      <c r="A291" s="63"/>
      <c r="B291" s="64"/>
      <c r="C291" s="63"/>
      <c r="D291" s="65"/>
      <c r="E291" s="66"/>
      <c r="F291" s="64"/>
      <c r="G291" s="65"/>
      <c r="H291" s="63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</row>
    <row r="292" spans="1:39" x14ac:dyDescent="0.2">
      <c r="A292" s="63"/>
      <c r="B292" s="64"/>
      <c r="C292" s="63"/>
      <c r="D292" s="65"/>
      <c r="E292" s="66"/>
      <c r="F292" s="64"/>
      <c r="G292" s="65"/>
      <c r="H292" s="63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</row>
    <row r="293" spans="1:39" x14ac:dyDescent="0.2">
      <c r="A293" s="63"/>
      <c r="B293" s="64"/>
      <c r="C293" s="63"/>
      <c r="D293" s="65"/>
      <c r="E293" s="66"/>
      <c r="F293" s="64"/>
      <c r="G293" s="65"/>
      <c r="H293" s="63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</row>
    <row r="294" spans="1:39" x14ac:dyDescent="0.2">
      <c r="A294" s="63"/>
      <c r="B294" s="64"/>
      <c r="C294" s="63"/>
      <c r="D294" s="65"/>
      <c r="E294" s="66"/>
      <c r="F294" s="64"/>
      <c r="G294" s="65"/>
      <c r="H294" s="63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</row>
    <row r="295" spans="1:39" x14ac:dyDescent="0.2">
      <c r="A295" s="63"/>
      <c r="B295" s="64"/>
      <c r="C295" s="63"/>
      <c r="D295" s="65"/>
      <c r="E295" s="66"/>
      <c r="F295" s="64"/>
      <c r="G295" s="65"/>
      <c r="H295" s="63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</row>
    <row r="296" spans="1:39" x14ac:dyDescent="0.2">
      <c r="A296" s="63"/>
      <c r="B296" s="64"/>
      <c r="C296" s="63"/>
      <c r="D296" s="65"/>
      <c r="E296" s="66"/>
      <c r="F296" s="64"/>
      <c r="G296" s="65"/>
      <c r="H296" s="63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</row>
    <row r="297" spans="1:39" x14ac:dyDescent="0.2">
      <c r="A297" s="63"/>
      <c r="B297" s="64"/>
      <c r="C297" s="63"/>
      <c r="D297" s="65"/>
      <c r="E297" s="66"/>
      <c r="F297" s="64"/>
      <c r="G297" s="65"/>
      <c r="H297" s="63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</row>
    <row r="298" spans="1:39" x14ac:dyDescent="0.2">
      <c r="A298" s="63"/>
      <c r="B298" s="64"/>
      <c r="C298" s="63"/>
      <c r="D298" s="65"/>
      <c r="E298" s="66"/>
      <c r="F298" s="64"/>
      <c r="G298" s="65"/>
      <c r="H298" s="63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</row>
    <row r="299" spans="1:39" x14ac:dyDescent="0.2">
      <c r="A299" s="63"/>
      <c r="B299" s="64"/>
      <c r="C299" s="63"/>
      <c r="D299" s="65"/>
      <c r="E299" s="66"/>
      <c r="F299" s="64"/>
      <c r="G299" s="65"/>
      <c r="H299" s="63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</row>
    <row r="300" spans="1:39" x14ac:dyDescent="0.2">
      <c r="A300" s="63"/>
      <c r="B300" s="64"/>
      <c r="C300" s="63"/>
      <c r="D300" s="65"/>
      <c r="E300" s="66"/>
      <c r="F300" s="64"/>
      <c r="G300" s="65"/>
      <c r="H300" s="63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</row>
    <row r="301" spans="1:39" x14ac:dyDescent="0.2">
      <c r="A301" s="63"/>
      <c r="B301" s="64"/>
      <c r="C301" s="63"/>
      <c r="D301" s="65"/>
      <c r="E301" s="66"/>
      <c r="F301" s="64"/>
      <c r="G301" s="65"/>
      <c r="H301" s="63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</row>
    <row r="302" spans="1:39" x14ac:dyDescent="0.2">
      <c r="A302" s="63"/>
      <c r="B302" s="64"/>
      <c r="C302" s="63"/>
      <c r="D302" s="65"/>
      <c r="E302" s="66"/>
      <c r="F302" s="64"/>
      <c r="G302" s="65"/>
      <c r="H302" s="63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</row>
    <row r="303" spans="1:39" x14ac:dyDescent="0.2">
      <c r="A303" s="63"/>
      <c r="B303" s="64"/>
      <c r="C303" s="63"/>
      <c r="D303" s="65"/>
      <c r="E303" s="66"/>
      <c r="F303" s="64"/>
      <c r="G303" s="65"/>
      <c r="H303" s="63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</row>
    <row r="304" spans="1:39" x14ac:dyDescent="0.2">
      <c r="A304" s="63"/>
      <c r="B304" s="64"/>
      <c r="C304" s="63"/>
      <c r="D304" s="65"/>
      <c r="E304" s="66"/>
      <c r="F304" s="64"/>
      <c r="G304" s="65"/>
      <c r="H304" s="63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</row>
    <row r="305" spans="1:39" x14ac:dyDescent="0.2">
      <c r="A305" s="63"/>
      <c r="B305" s="64"/>
      <c r="C305" s="63"/>
      <c r="D305" s="65"/>
      <c r="E305" s="66"/>
      <c r="F305" s="64"/>
      <c r="G305" s="65"/>
      <c r="H305" s="63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</row>
    <row r="306" spans="1:39" x14ac:dyDescent="0.2">
      <c r="A306" s="63"/>
      <c r="B306" s="64"/>
      <c r="C306" s="63"/>
      <c r="D306" s="65"/>
      <c r="E306" s="66"/>
      <c r="F306" s="64"/>
      <c r="G306" s="65"/>
      <c r="H306" s="63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</row>
    <row r="307" spans="1:39" x14ac:dyDescent="0.2">
      <c r="A307" s="63"/>
      <c r="B307" s="64"/>
      <c r="C307" s="63"/>
      <c r="D307" s="65"/>
      <c r="E307" s="66"/>
      <c r="F307" s="64"/>
      <c r="G307" s="65"/>
      <c r="H307" s="63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</row>
    <row r="308" spans="1:39" x14ac:dyDescent="0.2">
      <c r="A308" s="63"/>
      <c r="B308" s="64"/>
      <c r="C308" s="63"/>
      <c r="D308" s="65"/>
      <c r="E308" s="66"/>
      <c r="F308" s="64"/>
      <c r="G308" s="65"/>
      <c r="H308" s="63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</row>
    <row r="309" spans="1:39" x14ac:dyDescent="0.2">
      <c r="A309" s="63"/>
      <c r="B309" s="64"/>
      <c r="C309" s="63"/>
      <c r="D309" s="65"/>
      <c r="E309" s="66"/>
      <c r="F309" s="64"/>
      <c r="G309" s="65"/>
      <c r="H309" s="63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</row>
    <row r="310" spans="1:39" x14ac:dyDescent="0.2">
      <c r="A310" s="63"/>
      <c r="B310" s="64"/>
      <c r="C310" s="63"/>
      <c r="D310" s="65"/>
      <c r="E310" s="66"/>
      <c r="F310" s="64"/>
      <c r="G310" s="65"/>
      <c r="H310" s="63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</row>
    <row r="311" spans="1:39" x14ac:dyDescent="0.2">
      <c r="A311" s="63"/>
      <c r="B311" s="64"/>
      <c r="C311" s="63"/>
      <c r="D311" s="65"/>
      <c r="E311" s="66"/>
      <c r="F311" s="64"/>
      <c r="G311" s="65"/>
      <c r="H311" s="63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</row>
    <row r="312" spans="1:39" x14ac:dyDescent="0.2">
      <c r="A312" s="63"/>
      <c r="B312" s="64"/>
      <c r="C312" s="63"/>
      <c r="D312" s="65"/>
      <c r="E312" s="66"/>
      <c r="F312" s="64"/>
      <c r="G312" s="65"/>
      <c r="H312" s="63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</row>
    <row r="313" spans="1:39" x14ac:dyDescent="0.2">
      <c r="A313" s="63"/>
      <c r="B313" s="64"/>
      <c r="C313" s="63"/>
      <c r="D313" s="65"/>
      <c r="E313" s="66"/>
      <c r="F313" s="64"/>
      <c r="G313" s="65"/>
      <c r="H313" s="63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</row>
    <row r="314" spans="1:39" x14ac:dyDescent="0.2">
      <c r="A314" s="63"/>
      <c r="B314" s="64"/>
      <c r="C314" s="63"/>
      <c r="D314" s="65"/>
      <c r="E314" s="66"/>
      <c r="F314" s="64"/>
      <c r="G314" s="65"/>
      <c r="H314" s="63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</row>
    <row r="315" spans="1:39" x14ac:dyDescent="0.2">
      <c r="A315" s="63"/>
      <c r="B315" s="64"/>
      <c r="C315" s="63"/>
      <c r="D315" s="65"/>
      <c r="E315" s="66"/>
      <c r="F315" s="64"/>
      <c r="G315" s="65"/>
      <c r="H315" s="63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</row>
    <row r="316" spans="1:39" x14ac:dyDescent="0.2">
      <c r="A316" s="63"/>
      <c r="B316" s="64"/>
      <c r="C316" s="63"/>
      <c r="D316" s="65"/>
      <c r="E316" s="66"/>
      <c r="F316" s="64"/>
      <c r="G316" s="65"/>
      <c r="H316" s="63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</row>
    <row r="317" spans="1:39" x14ac:dyDescent="0.2">
      <c r="A317" s="63"/>
      <c r="B317" s="64"/>
      <c r="C317" s="63"/>
      <c r="D317" s="65"/>
      <c r="E317" s="66"/>
      <c r="F317" s="64"/>
      <c r="G317" s="65"/>
      <c r="H317" s="63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</row>
    <row r="318" spans="1:39" x14ac:dyDescent="0.2">
      <c r="A318" s="63"/>
      <c r="B318" s="64"/>
      <c r="C318" s="63"/>
      <c r="D318" s="65"/>
      <c r="E318" s="66"/>
      <c r="F318" s="64"/>
      <c r="G318" s="65"/>
      <c r="H318" s="63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</row>
    <row r="319" spans="1:39" x14ac:dyDescent="0.2">
      <c r="A319" s="63"/>
      <c r="B319" s="64"/>
      <c r="C319" s="63"/>
      <c r="D319" s="65"/>
      <c r="E319" s="66"/>
      <c r="F319" s="64"/>
      <c r="G319" s="65"/>
      <c r="H319" s="63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</row>
    <row r="320" spans="1:39" x14ac:dyDescent="0.2">
      <c r="A320" s="63"/>
      <c r="B320" s="64"/>
      <c r="C320" s="63"/>
      <c r="D320" s="65"/>
      <c r="E320" s="66"/>
      <c r="F320" s="64"/>
      <c r="G320" s="65"/>
      <c r="H320" s="63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spans="1:39" x14ac:dyDescent="0.2">
      <c r="A321" s="63"/>
      <c r="B321" s="64"/>
      <c r="C321" s="63"/>
      <c r="D321" s="65"/>
      <c r="E321" s="66"/>
      <c r="F321" s="64"/>
      <c r="G321" s="65"/>
      <c r="H321" s="63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</row>
    <row r="322" spans="1:39" x14ac:dyDescent="0.2">
      <c r="A322" s="63"/>
      <c r="B322" s="64"/>
      <c r="C322" s="63"/>
      <c r="D322" s="65"/>
      <c r="E322" s="66"/>
      <c r="F322" s="64"/>
      <c r="G322" s="65"/>
      <c r="H322" s="63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</row>
    <row r="323" spans="1:39" x14ac:dyDescent="0.2">
      <c r="A323" s="63"/>
      <c r="B323" s="64"/>
      <c r="C323" s="63"/>
      <c r="D323" s="65"/>
      <c r="E323" s="66"/>
      <c r="F323" s="64"/>
      <c r="G323" s="65"/>
      <c r="H323" s="63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</row>
    <row r="324" spans="1:39" x14ac:dyDescent="0.2">
      <c r="A324" s="63"/>
      <c r="B324" s="64"/>
      <c r="C324" s="63"/>
      <c r="D324" s="65"/>
      <c r="E324" s="66"/>
      <c r="F324" s="64"/>
      <c r="G324" s="65"/>
      <c r="H324" s="63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</row>
    <row r="325" spans="1:39" x14ac:dyDescent="0.2">
      <c r="A325" s="63"/>
      <c r="B325" s="64"/>
      <c r="C325" s="63"/>
      <c r="D325" s="65"/>
      <c r="E325" s="66"/>
      <c r="F325" s="64"/>
      <c r="G325" s="65"/>
      <c r="H325" s="63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</row>
    <row r="326" spans="1:39" x14ac:dyDescent="0.2">
      <c r="A326" s="63"/>
      <c r="B326" s="64"/>
      <c r="C326" s="63"/>
      <c r="D326" s="65"/>
      <c r="E326" s="66"/>
      <c r="F326" s="64"/>
      <c r="G326" s="65"/>
      <c r="H326" s="63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</row>
    <row r="327" spans="1:39" x14ac:dyDescent="0.2">
      <c r="A327" s="63"/>
      <c r="B327" s="64"/>
      <c r="C327" s="63"/>
      <c r="D327" s="65"/>
      <c r="E327" s="66"/>
      <c r="F327" s="64"/>
      <c r="G327" s="65"/>
      <c r="H327" s="63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</row>
    <row r="328" spans="1:39" x14ac:dyDescent="0.2">
      <c r="A328" s="63"/>
      <c r="B328" s="64"/>
      <c r="C328" s="63"/>
      <c r="D328" s="65"/>
      <c r="E328" s="66"/>
      <c r="F328" s="64"/>
      <c r="G328" s="65"/>
      <c r="H328" s="63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</row>
    <row r="329" spans="1:39" x14ac:dyDescent="0.2">
      <c r="A329" s="63"/>
      <c r="B329" s="64"/>
      <c r="C329" s="63"/>
      <c r="D329" s="65"/>
      <c r="E329" s="66"/>
      <c r="F329" s="64"/>
      <c r="G329" s="65"/>
      <c r="H329" s="63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</row>
    <row r="330" spans="1:39" x14ac:dyDescent="0.2">
      <c r="A330" s="63"/>
      <c r="B330" s="64"/>
      <c r="C330" s="63"/>
      <c r="D330" s="65"/>
      <c r="E330" s="66"/>
      <c r="F330" s="64"/>
      <c r="G330" s="65"/>
      <c r="H330" s="63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</row>
    <row r="331" spans="1:39" x14ac:dyDescent="0.2">
      <c r="A331" s="63"/>
      <c r="B331" s="64"/>
      <c r="C331" s="63"/>
      <c r="D331" s="65"/>
      <c r="E331" s="66"/>
      <c r="F331" s="64"/>
      <c r="G331" s="65"/>
      <c r="H331" s="63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</row>
    <row r="332" spans="1:39" x14ac:dyDescent="0.2">
      <c r="A332" s="63"/>
      <c r="B332" s="64"/>
      <c r="C332" s="63"/>
      <c r="D332" s="65"/>
      <c r="E332" s="66"/>
      <c r="F332" s="64"/>
      <c r="G332" s="65"/>
      <c r="H332" s="63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</row>
    <row r="333" spans="1:39" x14ac:dyDescent="0.2">
      <c r="A333" s="63"/>
      <c r="B333" s="64"/>
      <c r="C333" s="63"/>
      <c r="D333" s="65"/>
      <c r="E333" s="66"/>
      <c r="F333" s="64"/>
      <c r="G333" s="65"/>
      <c r="H333" s="63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</row>
    <row r="334" spans="1:39" x14ac:dyDescent="0.2">
      <c r="A334" s="63"/>
      <c r="B334" s="64"/>
      <c r="C334" s="63"/>
      <c r="D334" s="65"/>
      <c r="E334" s="66"/>
      <c r="F334" s="64"/>
      <c r="G334" s="65"/>
      <c r="H334" s="63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</row>
    <row r="335" spans="1:39" x14ac:dyDescent="0.2">
      <c r="A335" s="63"/>
      <c r="B335" s="64"/>
      <c r="C335" s="63"/>
      <c r="D335" s="65"/>
      <c r="E335" s="66"/>
      <c r="F335" s="64"/>
      <c r="G335" s="65"/>
      <c r="H335" s="63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</row>
    <row r="336" spans="1:39" x14ac:dyDescent="0.2">
      <c r="A336" s="63"/>
      <c r="B336" s="64"/>
      <c r="C336" s="63"/>
      <c r="D336" s="65"/>
      <c r="E336" s="66"/>
      <c r="F336" s="64"/>
      <c r="G336" s="65"/>
      <c r="H336" s="63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</row>
    <row r="337" spans="1:39" x14ac:dyDescent="0.2">
      <c r="A337" s="63"/>
      <c r="B337" s="64"/>
      <c r="C337" s="63"/>
      <c r="D337" s="65"/>
      <c r="E337" s="66"/>
      <c r="F337" s="64"/>
      <c r="G337" s="65"/>
      <c r="H337" s="63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</row>
    <row r="338" spans="1:39" x14ac:dyDescent="0.2">
      <c r="A338" s="63"/>
      <c r="B338" s="64"/>
      <c r="C338" s="63"/>
      <c r="D338" s="65"/>
      <c r="E338" s="66"/>
      <c r="F338" s="64"/>
      <c r="G338" s="65"/>
      <c r="H338" s="63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</row>
    <row r="339" spans="1:39" x14ac:dyDescent="0.2">
      <c r="A339" s="63"/>
      <c r="B339" s="64"/>
      <c r="C339" s="63"/>
      <c r="D339" s="65"/>
      <c r="E339" s="66"/>
      <c r="F339" s="64"/>
      <c r="G339" s="65"/>
      <c r="H339" s="63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</row>
    <row r="340" spans="1:39" x14ac:dyDescent="0.2">
      <c r="A340" s="63"/>
      <c r="B340" s="64"/>
      <c r="C340" s="63"/>
      <c r="D340" s="65"/>
      <c r="E340" s="66"/>
      <c r="F340" s="64"/>
      <c r="G340" s="65"/>
      <c r="H340" s="63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</row>
    <row r="341" spans="1:39" x14ac:dyDescent="0.2">
      <c r="A341" s="63"/>
      <c r="B341" s="64"/>
      <c r="C341" s="63"/>
      <c r="D341" s="65"/>
      <c r="E341" s="66"/>
      <c r="F341" s="64"/>
      <c r="G341" s="65"/>
      <c r="H341" s="63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</row>
    <row r="342" spans="1:39" x14ac:dyDescent="0.2">
      <c r="A342" s="63"/>
      <c r="B342" s="64"/>
      <c r="C342" s="63"/>
      <c r="D342" s="65"/>
      <c r="E342" s="66"/>
      <c r="F342" s="64"/>
      <c r="G342" s="65"/>
      <c r="H342" s="63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</row>
    <row r="343" spans="1:39" x14ac:dyDescent="0.2">
      <c r="A343" s="63"/>
      <c r="B343" s="64"/>
      <c r="C343" s="63"/>
      <c r="D343" s="65"/>
      <c r="E343" s="66"/>
      <c r="F343" s="64"/>
      <c r="G343" s="65"/>
      <c r="H343" s="63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</row>
    <row r="344" spans="1:39" x14ac:dyDescent="0.2">
      <c r="A344" s="63"/>
      <c r="B344" s="64"/>
      <c r="C344" s="63"/>
      <c r="D344" s="65"/>
      <c r="E344" s="66"/>
      <c r="F344" s="64"/>
      <c r="G344" s="65"/>
      <c r="H344" s="63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</row>
    <row r="345" spans="1:39" x14ac:dyDescent="0.2">
      <c r="A345" s="63"/>
      <c r="B345" s="64"/>
      <c r="C345" s="63"/>
      <c r="D345" s="65"/>
      <c r="E345" s="66"/>
      <c r="F345" s="64"/>
      <c r="G345" s="65"/>
      <c r="H345" s="63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</row>
    <row r="346" spans="1:39" x14ac:dyDescent="0.2">
      <c r="A346" s="63"/>
      <c r="B346" s="64"/>
      <c r="C346" s="63"/>
      <c r="D346" s="65"/>
      <c r="E346" s="66"/>
      <c r="F346" s="64"/>
      <c r="G346" s="65"/>
      <c r="H346" s="63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</row>
    <row r="347" spans="1:39" x14ac:dyDescent="0.2">
      <c r="A347" s="63"/>
      <c r="B347" s="64"/>
      <c r="C347" s="63"/>
      <c r="D347" s="65"/>
      <c r="E347" s="66"/>
      <c r="F347" s="64"/>
      <c r="G347" s="65"/>
      <c r="H347" s="63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spans="1:39" x14ac:dyDescent="0.2">
      <c r="A348" s="63"/>
      <c r="B348" s="64"/>
      <c r="C348" s="63"/>
      <c r="D348" s="65"/>
      <c r="E348" s="66"/>
      <c r="F348" s="64"/>
      <c r="G348" s="65"/>
      <c r="H348" s="63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spans="1:39" x14ac:dyDescent="0.2">
      <c r="A349" s="63"/>
      <c r="B349" s="64"/>
      <c r="C349" s="63"/>
      <c r="D349" s="65"/>
      <c r="E349" s="66"/>
      <c r="F349" s="64"/>
      <c r="G349" s="65"/>
      <c r="H349" s="63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spans="1:39" x14ac:dyDescent="0.2">
      <c r="A350" s="63"/>
      <c r="B350" s="64"/>
      <c r="C350" s="63"/>
      <c r="D350" s="65"/>
      <c r="E350" s="66"/>
      <c r="F350" s="64"/>
      <c r="G350" s="65"/>
      <c r="H350" s="63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spans="1:39" x14ac:dyDescent="0.2">
      <c r="A351" s="63"/>
      <c r="B351" s="64"/>
      <c r="C351" s="63"/>
      <c r="D351" s="65"/>
      <c r="E351" s="66"/>
      <c r="F351" s="64"/>
      <c r="G351" s="65"/>
      <c r="H351" s="63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spans="1:39" x14ac:dyDescent="0.2">
      <c r="A352" s="63"/>
      <c r="B352" s="64"/>
      <c r="C352" s="63"/>
      <c r="D352" s="65"/>
      <c r="E352" s="65"/>
      <c r="F352" s="64"/>
      <c r="G352" s="65"/>
      <c r="H352" s="63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spans="1:39" x14ac:dyDescent="0.2">
      <c r="A353" s="63"/>
      <c r="B353" s="64"/>
      <c r="C353" s="63"/>
      <c r="D353" s="65"/>
      <c r="E353" s="65"/>
      <c r="F353" s="64"/>
      <c r="G353" s="65"/>
      <c r="H353" s="63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spans="1:39" x14ac:dyDescent="0.2">
      <c r="A354" s="63"/>
      <c r="B354" s="64"/>
      <c r="C354" s="63"/>
      <c r="D354" s="65"/>
      <c r="E354" s="65"/>
      <c r="F354" s="64"/>
      <c r="G354" s="65"/>
      <c r="H354" s="63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spans="1:39" x14ac:dyDescent="0.2">
      <c r="A355" s="63"/>
      <c r="B355" s="64"/>
      <c r="C355" s="63"/>
      <c r="D355" s="65"/>
      <c r="E355" s="65"/>
      <c r="F355" s="64"/>
      <c r="G355" s="65"/>
      <c r="H355" s="63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spans="1:39" x14ac:dyDescent="0.2">
      <c r="A356" s="63"/>
      <c r="B356" s="64"/>
      <c r="C356" s="63"/>
      <c r="D356" s="65"/>
      <c r="E356" s="65"/>
      <c r="F356" s="64"/>
      <c r="G356" s="65"/>
      <c r="H356" s="63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spans="1:39" x14ac:dyDescent="0.2">
      <c r="A357" s="63"/>
      <c r="B357" s="64"/>
      <c r="C357" s="63"/>
      <c r="D357" s="65"/>
      <c r="E357" s="65"/>
      <c r="F357" s="64"/>
      <c r="G357" s="65"/>
      <c r="H357" s="63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spans="1:39" x14ac:dyDescent="0.2">
      <c r="A358" s="63"/>
      <c r="B358" s="64"/>
      <c r="C358" s="63"/>
      <c r="D358" s="65"/>
      <c r="E358" s="65"/>
      <c r="F358" s="64"/>
      <c r="G358" s="65"/>
      <c r="H358" s="63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spans="1:39" x14ac:dyDescent="0.2">
      <c r="A359" s="63"/>
      <c r="B359" s="64"/>
      <c r="C359" s="63"/>
      <c r="D359" s="65"/>
      <c r="E359" s="65"/>
      <c r="F359" s="64"/>
      <c r="G359" s="65"/>
      <c r="H359" s="63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spans="1:39" x14ac:dyDescent="0.2">
      <c r="A360" s="63"/>
      <c r="B360" s="64"/>
      <c r="C360" s="63"/>
      <c r="D360" s="65"/>
      <c r="E360" s="65"/>
      <c r="F360" s="64"/>
      <c r="G360" s="65"/>
      <c r="H360" s="63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spans="1:39" x14ac:dyDescent="0.2">
      <c r="A361" s="63"/>
      <c r="B361" s="64"/>
      <c r="C361" s="63"/>
      <c r="D361" s="65"/>
      <c r="E361" s="65"/>
      <c r="F361" s="64"/>
      <c r="G361" s="65"/>
      <c r="H361" s="63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spans="1:39" x14ac:dyDescent="0.2">
      <c r="A362" s="63"/>
      <c r="B362" s="64"/>
      <c r="C362" s="63"/>
      <c r="D362" s="65"/>
      <c r="E362" s="65"/>
      <c r="F362" s="64"/>
      <c r="G362" s="65"/>
      <c r="H362" s="63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spans="1:39" x14ac:dyDescent="0.2">
      <c r="A363" s="63"/>
      <c r="B363" s="64"/>
      <c r="C363" s="63"/>
      <c r="D363" s="65"/>
      <c r="E363" s="65"/>
      <c r="F363" s="64"/>
      <c r="G363" s="65"/>
      <c r="H363" s="63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spans="1:39" x14ac:dyDescent="0.2">
      <c r="A364" s="63"/>
      <c r="B364" s="64"/>
      <c r="C364" s="63"/>
      <c r="D364" s="65"/>
      <c r="E364" s="65"/>
      <c r="F364" s="64"/>
      <c r="G364" s="65"/>
      <c r="H364" s="63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spans="1:39" x14ac:dyDescent="0.2">
      <c r="A365" s="63"/>
      <c r="B365" s="64"/>
      <c r="C365" s="63"/>
      <c r="D365" s="65"/>
      <c r="E365" s="65"/>
      <c r="F365" s="64"/>
      <c r="G365" s="65"/>
      <c r="H365" s="63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spans="1:39" x14ac:dyDescent="0.2">
      <c r="A366" s="63"/>
      <c r="B366" s="64"/>
      <c r="C366" s="63"/>
      <c r="D366" s="65"/>
      <c r="E366" s="65"/>
      <c r="F366" s="64"/>
      <c r="G366" s="65"/>
      <c r="H366" s="63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spans="1:39" x14ac:dyDescent="0.2">
      <c r="A367" s="63"/>
      <c r="B367" s="64"/>
      <c r="C367" s="63"/>
      <c r="D367" s="65"/>
      <c r="E367" s="65"/>
      <c r="F367" s="64"/>
      <c r="G367" s="65"/>
      <c r="H367" s="63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spans="1:39" x14ac:dyDescent="0.2">
      <c r="A368" s="63"/>
      <c r="B368" s="64"/>
      <c r="C368" s="63"/>
      <c r="D368" s="65"/>
      <c r="E368" s="65"/>
      <c r="F368" s="64"/>
      <c r="G368" s="65"/>
      <c r="H368" s="63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spans="1:39" x14ac:dyDescent="0.2">
      <c r="A369" s="63"/>
      <c r="B369" s="64"/>
      <c r="C369" s="63"/>
      <c r="D369" s="65"/>
      <c r="E369" s="65"/>
      <c r="F369" s="64"/>
      <c r="G369" s="65"/>
      <c r="H369" s="63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spans="1:39" x14ac:dyDescent="0.2">
      <c r="A370" s="63"/>
      <c r="B370" s="64"/>
      <c r="C370" s="63"/>
      <c r="D370" s="65"/>
      <c r="E370" s="65"/>
      <c r="F370" s="64"/>
      <c r="G370" s="65"/>
      <c r="H370" s="63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spans="1:39" x14ac:dyDescent="0.2">
      <c r="A371" s="63"/>
      <c r="B371" s="64"/>
      <c r="C371" s="63"/>
      <c r="D371" s="65"/>
      <c r="E371" s="65"/>
      <c r="F371" s="64"/>
      <c r="G371" s="65"/>
      <c r="H371" s="63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spans="1:39" x14ac:dyDescent="0.2">
      <c r="A372" s="63"/>
      <c r="B372" s="64"/>
      <c r="C372" s="63"/>
      <c r="D372" s="65"/>
      <c r="E372" s="65"/>
      <c r="F372" s="64"/>
      <c r="G372" s="65"/>
      <c r="H372" s="63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spans="1:39" x14ac:dyDescent="0.2">
      <c r="A373" s="63"/>
      <c r="B373" s="64"/>
      <c r="C373" s="63"/>
      <c r="D373" s="65"/>
      <c r="E373" s="65"/>
      <c r="F373" s="64"/>
      <c r="G373" s="65"/>
      <c r="H373" s="63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spans="1:39" x14ac:dyDescent="0.2">
      <c r="A374" s="63"/>
      <c r="B374" s="64"/>
      <c r="C374" s="63"/>
      <c r="D374" s="65"/>
      <c r="E374" s="65"/>
      <c r="F374" s="64"/>
      <c r="G374" s="65"/>
      <c r="H374" s="63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spans="1:39" x14ac:dyDescent="0.2">
      <c r="A375" s="63"/>
      <c r="B375" s="64"/>
      <c r="C375" s="63"/>
      <c r="D375" s="65"/>
      <c r="E375" s="65"/>
      <c r="F375" s="64"/>
      <c r="G375" s="65"/>
      <c r="H375" s="63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spans="1:39" x14ac:dyDescent="0.2">
      <c r="A376" s="63"/>
      <c r="B376" s="64"/>
      <c r="C376" s="63"/>
      <c r="D376" s="65"/>
      <c r="E376" s="65"/>
      <c r="F376" s="64"/>
      <c r="G376" s="65"/>
      <c r="H376" s="63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spans="1:39" x14ac:dyDescent="0.2">
      <c r="A377" s="63"/>
      <c r="B377" s="64"/>
      <c r="C377" s="63"/>
      <c r="D377" s="65"/>
      <c r="E377" s="65"/>
      <c r="F377" s="64"/>
      <c r="G377" s="65"/>
      <c r="H377" s="63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spans="1:39" x14ac:dyDescent="0.2">
      <c r="A378" s="63"/>
      <c r="B378" s="64"/>
      <c r="C378" s="63"/>
      <c r="D378" s="65"/>
      <c r="E378" s="65"/>
      <c r="F378" s="64"/>
      <c r="G378" s="65"/>
      <c r="H378" s="63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spans="1:39" x14ac:dyDescent="0.2">
      <c r="A379" s="63"/>
      <c r="B379" s="64"/>
      <c r="C379" s="63"/>
      <c r="D379" s="65"/>
      <c r="E379" s="65"/>
      <c r="F379" s="64"/>
      <c r="G379" s="65"/>
      <c r="H379" s="63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spans="1:39" x14ac:dyDescent="0.2">
      <c r="A380" s="63"/>
      <c r="B380" s="64"/>
      <c r="C380" s="63"/>
      <c r="D380" s="65"/>
      <c r="E380" s="65"/>
      <c r="F380" s="64"/>
      <c r="G380" s="65"/>
      <c r="H380" s="63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spans="1:39" x14ac:dyDescent="0.2">
      <c r="A381" s="63"/>
      <c r="B381" s="64"/>
      <c r="C381" s="63"/>
      <c r="D381" s="65"/>
      <c r="E381" s="65"/>
      <c r="F381" s="64"/>
      <c r="G381" s="65"/>
      <c r="H381" s="63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spans="1:39" x14ac:dyDescent="0.2">
      <c r="A382" s="63"/>
      <c r="B382" s="64"/>
      <c r="C382" s="63"/>
      <c r="D382" s="65"/>
      <c r="E382" s="65"/>
      <c r="F382" s="64"/>
      <c r="G382" s="65"/>
      <c r="H382" s="63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spans="1:39" x14ac:dyDescent="0.2">
      <c r="A383" s="63"/>
      <c r="B383" s="64"/>
      <c r="C383" s="63"/>
      <c r="D383" s="65"/>
      <c r="E383" s="65"/>
      <c r="F383" s="64"/>
      <c r="G383" s="65"/>
      <c r="H383" s="63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spans="1:39" x14ac:dyDescent="0.2">
      <c r="A384" s="63"/>
      <c r="B384" s="64"/>
      <c r="C384" s="63"/>
      <c r="D384" s="65"/>
      <c r="E384" s="65"/>
      <c r="F384" s="64"/>
      <c r="G384" s="65"/>
      <c r="H384" s="63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spans="1:39" x14ac:dyDescent="0.2">
      <c r="A385" s="63"/>
      <c r="B385" s="64"/>
      <c r="C385" s="63"/>
      <c r="D385" s="65"/>
      <c r="E385" s="65"/>
      <c r="F385" s="64"/>
      <c r="G385" s="65"/>
      <c r="H385" s="63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spans="1:39" x14ac:dyDescent="0.2">
      <c r="A386" s="63"/>
      <c r="B386" s="64"/>
      <c r="C386" s="63"/>
      <c r="D386" s="65"/>
      <c r="E386" s="65"/>
      <c r="F386" s="64"/>
      <c r="G386" s="65"/>
      <c r="H386" s="63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spans="1:39" x14ac:dyDescent="0.2">
      <c r="A387" s="63"/>
      <c r="B387" s="64"/>
      <c r="C387" s="63"/>
      <c r="D387" s="65"/>
      <c r="E387" s="65"/>
      <c r="F387" s="64"/>
      <c r="G387" s="65"/>
      <c r="H387" s="63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spans="1:39" x14ac:dyDescent="0.2">
      <c r="A388" s="63"/>
      <c r="B388" s="64"/>
      <c r="C388" s="63"/>
      <c r="D388" s="65"/>
      <c r="E388" s="65"/>
      <c r="F388" s="64"/>
      <c r="G388" s="65"/>
      <c r="H388" s="63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spans="1:39" x14ac:dyDescent="0.2">
      <c r="A389" s="63"/>
      <c r="B389" s="64"/>
      <c r="C389" s="63"/>
      <c r="D389" s="65"/>
      <c r="E389" s="65"/>
      <c r="F389" s="64"/>
      <c r="G389" s="65"/>
      <c r="H389" s="63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spans="1:39" x14ac:dyDescent="0.2">
      <c r="A390" s="63"/>
      <c r="B390" s="64"/>
      <c r="C390" s="63"/>
      <c r="D390" s="65"/>
      <c r="E390" s="65"/>
      <c r="F390" s="64"/>
      <c r="G390" s="65"/>
      <c r="H390" s="63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spans="1:39" x14ac:dyDescent="0.2">
      <c r="A391" s="63"/>
      <c r="B391" s="64"/>
      <c r="C391" s="63"/>
      <c r="D391" s="65"/>
      <c r="E391" s="65"/>
      <c r="F391" s="64"/>
      <c r="G391" s="65"/>
      <c r="H391" s="63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spans="1:39" x14ac:dyDescent="0.2">
      <c r="A392" s="63"/>
      <c r="B392" s="64"/>
      <c r="C392" s="63"/>
      <c r="D392" s="65"/>
      <c r="E392" s="65"/>
      <c r="F392" s="64"/>
      <c r="G392" s="65"/>
      <c r="H392" s="63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spans="1:39" x14ac:dyDescent="0.2">
      <c r="A393" s="63"/>
      <c r="B393" s="64"/>
      <c r="C393" s="63"/>
      <c r="D393" s="65"/>
      <c r="E393" s="65"/>
      <c r="F393" s="64"/>
      <c r="G393" s="65"/>
      <c r="H393" s="63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spans="1:39" x14ac:dyDescent="0.2">
      <c r="A394" s="63"/>
      <c r="B394" s="64"/>
      <c r="C394" s="63"/>
      <c r="D394" s="65"/>
      <c r="E394" s="65"/>
      <c r="F394" s="64"/>
      <c r="G394" s="65"/>
      <c r="H394" s="63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spans="1:39" x14ac:dyDescent="0.2">
      <c r="A395" s="63"/>
      <c r="B395" s="64"/>
      <c r="C395" s="63"/>
      <c r="D395" s="65"/>
      <c r="E395" s="65"/>
      <c r="F395" s="64"/>
      <c r="G395" s="65"/>
      <c r="H395" s="63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spans="1:39" x14ac:dyDescent="0.2">
      <c r="A396" s="63"/>
      <c r="B396" s="64"/>
      <c r="C396" s="63"/>
      <c r="D396" s="65"/>
      <c r="E396" s="65"/>
      <c r="F396" s="64"/>
      <c r="G396" s="65"/>
      <c r="H396" s="63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spans="1:39" x14ac:dyDescent="0.2">
      <c r="A397" s="63"/>
      <c r="B397" s="64"/>
      <c r="C397" s="63"/>
      <c r="D397" s="65"/>
      <c r="E397" s="65"/>
      <c r="F397" s="64"/>
      <c r="G397" s="65"/>
      <c r="H397" s="63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spans="1:39" x14ac:dyDescent="0.2">
      <c r="A398" s="63"/>
      <c r="B398" s="64"/>
      <c r="C398" s="63"/>
      <c r="D398" s="65"/>
      <c r="E398" s="65"/>
      <c r="F398" s="64"/>
      <c r="G398" s="65"/>
      <c r="H398" s="63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spans="1:39" x14ac:dyDescent="0.2">
      <c r="A399" s="63"/>
      <c r="B399" s="64"/>
      <c r="C399" s="63"/>
      <c r="D399" s="65"/>
      <c r="E399" s="65"/>
      <c r="F399" s="64"/>
      <c r="G399" s="65"/>
      <c r="H399" s="63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spans="1:39" x14ac:dyDescent="0.2">
      <c r="A400" s="63"/>
      <c r="B400" s="64"/>
      <c r="C400" s="63"/>
      <c r="D400" s="65"/>
      <c r="E400" s="65"/>
      <c r="F400" s="64"/>
      <c r="G400" s="65"/>
      <c r="H400" s="63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spans="1:39" x14ac:dyDescent="0.2">
      <c r="A401" s="63"/>
      <c r="B401" s="64"/>
      <c r="C401" s="63"/>
      <c r="D401" s="65"/>
      <c r="E401" s="65"/>
      <c r="F401" s="64"/>
      <c r="G401" s="65"/>
      <c r="H401" s="63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spans="1:39" x14ac:dyDescent="0.2">
      <c r="A402" s="63"/>
      <c r="B402" s="64"/>
      <c r="C402" s="63"/>
      <c r="D402" s="65"/>
      <c r="E402" s="65"/>
      <c r="F402" s="64"/>
      <c r="G402" s="65"/>
      <c r="H402" s="63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spans="1:39" x14ac:dyDescent="0.2">
      <c r="A403" s="63"/>
      <c r="B403" s="64"/>
      <c r="C403" s="63"/>
      <c r="D403" s="65"/>
      <c r="E403" s="65"/>
      <c r="F403" s="64"/>
      <c r="G403" s="65"/>
      <c r="H403" s="63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spans="1:39" x14ac:dyDescent="0.2">
      <c r="A404" s="63"/>
      <c r="B404" s="64"/>
      <c r="C404" s="63"/>
      <c r="D404" s="65"/>
      <c r="E404" s="65"/>
      <c r="F404" s="64"/>
      <c r="G404" s="65"/>
      <c r="H404" s="63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spans="1:39" x14ac:dyDescent="0.2">
      <c r="A405" s="63"/>
      <c r="B405" s="64"/>
      <c r="C405" s="63"/>
      <c r="D405" s="65"/>
      <c r="E405" s="65"/>
      <c r="F405" s="64"/>
      <c r="G405" s="65"/>
      <c r="H405" s="63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spans="1:39" x14ac:dyDescent="0.2">
      <c r="A406" s="63"/>
      <c r="B406" s="64"/>
      <c r="C406" s="63"/>
      <c r="D406" s="65"/>
      <c r="E406" s="65"/>
      <c r="F406" s="64"/>
      <c r="G406" s="65"/>
      <c r="H406" s="63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spans="1:39" x14ac:dyDescent="0.2">
      <c r="A407" s="63"/>
      <c r="B407" s="64"/>
      <c r="C407" s="63"/>
      <c r="D407" s="65"/>
      <c r="E407" s="65"/>
      <c r="F407" s="64"/>
      <c r="G407" s="65"/>
      <c r="H407" s="63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spans="1:39" x14ac:dyDescent="0.2">
      <c r="A408" s="63"/>
      <c r="B408" s="64"/>
      <c r="C408" s="63"/>
      <c r="D408" s="65"/>
      <c r="E408" s="65"/>
      <c r="F408" s="64"/>
      <c r="G408" s="65"/>
      <c r="H408" s="63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spans="1:39" x14ac:dyDescent="0.2">
      <c r="A409" s="63"/>
      <c r="B409" s="64"/>
      <c r="C409" s="63"/>
      <c r="D409" s="65"/>
      <c r="E409" s="65"/>
      <c r="F409" s="64"/>
      <c r="G409" s="65"/>
      <c r="H409" s="63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spans="1:39" x14ac:dyDescent="0.2">
      <c r="A410" s="63"/>
      <c r="B410" s="64"/>
      <c r="C410" s="63"/>
      <c r="D410" s="65"/>
      <c r="E410" s="65"/>
      <c r="F410" s="64"/>
      <c r="G410" s="65"/>
      <c r="H410" s="63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spans="1:39" x14ac:dyDescent="0.2">
      <c r="A411" s="63"/>
      <c r="B411" s="64"/>
      <c r="C411" s="63"/>
      <c r="D411" s="65"/>
      <c r="E411" s="65"/>
      <c r="F411" s="64"/>
      <c r="G411" s="65"/>
      <c r="H411" s="63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spans="1:39" x14ac:dyDescent="0.2">
      <c r="A412" s="63"/>
      <c r="B412" s="64"/>
      <c r="C412" s="63"/>
      <c r="D412" s="65"/>
      <c r="E412" s="65"/>
      <c r="F412" s="64"/>
      <c r="G412" s="65"/>
      <c r="H412" s="63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spans="1:39" x14ac:dyDescent="0.2">
      <c r="A413" s="63"/>
      <c r="B413" s="64"/>
      <c r="C413" s="63"/>
      <c r="D413" s="65"/>
      <c r="E413" s="65"/>
      <c r="F413" s="64"/>
      <c r="G413" s="65"/>
      <c r="H413" s="63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spans="1:39" x14ac:dyDescent="0.2">
      <c r="A414" s="63"/>
      <c r="B414" s="64"/>
      <c r="C414" s="63"/>
      <c r="D414" s="65"/>
      <c r="E414" s="65"/>
      <c r="F414" s="64"/>
      <c r="G414" s="65"/>
      <c r="H414" s="63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spans="1:39" x14ac:dyDescent="0.2">
      <c r="A415" s="63"/>
      <c r="B415" s="64"/>
      <c r="C415" s="63"/>
      <c r="D415" s="65"/>
      <c r="E415" s="65"/>
      <c r="F415" s="64"/>
      <c r="G415" s="65"/>
      <c r="H415" s="63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spans="1:39" x14ac:dyDescent="0.2">
      <c r="A416" s="63"/>
      <c r="B416" s="64"/>
      <c r="C416" s="63"/>
      <c r="D416" s="65"/>
      <c r="E416" s="65"/>
      <c r="F416" s="64"/>
      <c r="G416" s="65"/>
      <c r="H416" s="63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spans="1:39" x14ac:dyDescent="0.2">
      <c r="A417" s="63"/>
      <c r="B417" s="64"/>
      <c r="C417" s="63"/>
      <c r="D417" s="65"/>
      <c r="E417" s="65"/>
      <c r="F417" s="64"/>
      <c r="G417" s="65"/>
      <c r="H417" s="63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spans="1:39" x14ac:dyDescent="0.2">
      <c r="A418" s="63"/>
      <c r="B418" s="64"/>
      <c r="C418" s="63"/>
      <c r="D418" s="65"/>
      <c r="E418" s="65"/>
      <c r="F418" s="64"/>
      <c r="G418" s="65"/>
      <c r="H418" s="63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spans="1:39" x14ac:dyDescent="0.2">
      <c r="A419" s="63"/>
      <c r="B419" s="64"/>
      <c r="C419" s="63"/>
      <c r="D419" s="65"/>
      <c r="E419" s="65"/>
      <c r="F419" s="64"/>
      <c r="G419" s="65"/>
      <c r="H419" s="63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spans="1:39" x14ac:dyDescent="0.2">
      <c r="A420" s="63"/>
      <c r="B420" s="64"/>
      <c r="C420" s="63"/>
      <c r="D420" s="65"/>
      <c r="E420" s="65"/>
      <c r="F420" s="64"/>
      <c r="G420" s="65"/>
      <c r="H420" s="63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spans="1:39" x14ac:dyDescent="0.2">
      <c r="A421" s="63"/>
      <c r="B421" s="64"/>
      <c r="C421" s="63"/>
      <c r="D421" s="65"/>
      <c r="E421" s="65"/>
      <c r="F421" s="64"/>
      <c r="G421" s="65"/>
      <c r="H421" s="63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spans="1:39" x14ac:dyDescent="0.2">
      <c r="A422" s="63"/>
      <c r="B422" s="64"/>
      <c r="C422" s="63"/>
      <c r="D422" s="65"/>
      <c r="E422" s="65"/>
      <c r="F422" s="64"/>
      <c r="G422" s="65"/>
      <c r="H422" s="63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spans="1:39" x14ac:dyDescent="0.2">
      <c r="A423" s="63"/>
      <c r="B423" s="64"/>
      <c r="C423" s="63"/>
      <c r="D423" s="65"/>
      <c r="E423" s="65"/>
      <c r="F423" s="64"/>
      <c r="G423" s="65"/>
      <c r="H423" s="63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spans="1:39" x14ac:dyDescent="0.2">
      <c r="A424" s="63"/>
      <c r="B424" s="64"/>
      <c r="C424" s="63"/>
      <c r="D424" s="65"/>
      <c r="E424" s="65"/>
      <c r="F424" s="64"/>
      <c r="G424" s="65"/>
      <c r="H424" s="63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spans="1:39" x14ac:dyDescent="0.2">
      <c r="A425" s="63"/>
      <c r="B425" s="64"/>
      <c r="C425" s="63"/>
      <c r="D425" s="65"/>
      <c r="E425" s="65"/>
      <c r="F425" s="64"/>
      <c r="G425" s="65"/>
      <c r="H425" s="63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spans="1:39" x14ac:dyDescent="0.2">
      <c r="A426" s="63"/>
      <c r="B426" s="64"/>
      <c r="C426" s="63"/>
      <c r="D426" s="65"/>
      <c r="E426" s="65"/>
      <c r="F426" s="64"/>
      <c r="G426" s="65"/>
      <c r="H426" s="63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spans="1:39" x14ac:dyDescent="0.2">
      <c r="A427" s="63"/>
      <c r="B427" s="64"/>
      <c r="C427" s="63"/>
      <c r="D427" s="65"/>
      <c r="E427" s="65"/>
      <c r="F427" s="64"/>
      <c r="G427" s="65"/>
      <c r="H427" s="63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spans="1:39" x14ac:dyDescent="0.2">
      <c r="A428" s="63"/>
      <c r="B428" s="64"/>
      <c r="C428" s="63"/>
      <c r="D428" s="65"/>
      <c r="E428" s="65"/>
      <c r="F428" s="64"/>
      <c r="G428" s="65"/>
      <c r="H428" s="63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spans="1:39" x14ac:dyDescent="0.2">
      <c r="A429" s="63"/>
      <c r="B429" s="64"/>
      <c r="C429" s="63"/>
      <c r="D429" s="65"/>
      <c r="E429" s="65"/>
      <c r="F429" s="64"/>
      <c r="G429" s="65"/>
      <c r="H429" s="63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spans="1:39" x14ac:dyDescent="0.2">
      <c r="A430" s="63"/>
      <c r="B430" s="64"/>
      <c r="C430" s="63"/>
      <c r="D430" s="65"/>
      <c r="E430" s="65"/>
      <c r="F430" s="64"/>
      <c r="G430" s="65"/>
      <c r="H430" s="63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</row>
    <row r="431" spans="1:39" x14ac:dyDescent="0.2">
      <c r="A431" s="63"/>
      <c r="B431" s="64"/>
      <c r="C431" s="63"/>
      <c r="D431" s="65"/>
      <c r="E431" s="65"/>
      <c r="F431" s="64"/>
      <c r="G431" s="65"/>
      <c r="H431" s="63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</row>
    <row r="432" spans="1:39" x14ac:dyDescent="0.2">
      <c r="A432" s="63"/>
      <c r="B432" s="64"/>
      <c r="C432" s="63"/>
      <c r="D432" s="65"/>
      <c r="E432" s="65"/>
      <c r="F432" s="64"/>
      <c r="G432" s="65"/>
      <c r="H432" s="63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</row>
    <row r="433" spans="1:39" x14ac:dyDescent="0.2">
      <c r="A433" s="63"/>
      <c r="B433" s="64"/>
      <c r="C433" s="63"/>
      <c r="D433" s="65"/>
      <c r="E433" s="65"/>
      <c r="F433" s="64"/>
      <c r="G433" s="65"/>
      <c r="H433" s="63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</row>
    <row r="434" spans="1:39" x14ac:dyDescent="0.2">
      <c r="A434" s="63"/>
      <c r="B434" s="64"/>
      <c r="C434" s="63"/>
      <c r="D434" s="65"/>
      <c r="E434" s="65"/>
      <c r="F434" s="64"/>
      <c r="G434" s="65"/>
      <c r="H434" s="63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</row>
    <row r="435" spans="1:39" x14ac:dyDescent="0.2">
      <c r="A435" s="63"/>
      <c r="B435" s="64"/>
      <c r="C435" s="63"/>
      <c r="D435" s="65"/>
      <c r="E435" s="65"/>
      <c r="F435" s="64"/>
      <c r="G435" s="65"/>
      <c r="H435" s="63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</row>
    <row r="436" spans="1:39" x14ac:dyDescent="0.2">
      <c r="A436" s="63"/>
      <c r="B436" s="64"/>
      <c r="C436" s="63"/>
      <c r="D436" s="65"/>
      <c r="E436" s="65"/>
      <c r="F436" s="64"/>
      <c r="G436" s="65"/>
      <c r="H436" s="63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</row>
    <row r="437" spans="1:39" x14ac:dyDescent="0.2">
      <c r="A437" s="63"/>
      <c r="B437" s="64"/>
      <c r="C437" s="63"/>
      <c r="D437" s="65"/>
      <c r="E437" s="65"/>
      <c r="F437" s="64"/>
      <c r="G437" s="65"/>
      <c r="H437" s="63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</row>
    <row r="438" spans="1:39" x14ac:dyDescent="0.2">
      <c r="A438" s="63"/>
      <c r="B438" s="64"/>
      <c r="C438" s="63"/>
      <c r="D438" s="65"/>
      <c r="E438" s="65"/>
      <c r="F438" s="64"/>
      <c r="G438" s="65"/>
      <c r="H438" s="63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</row>
    <row r="439" spans="1:39" x14ac:dyDescent="0.2">
      <c r="A439" s="63"/>
      <c r="B439" s="64"/>
      <c r="C439" s="63"/>
      <c r="D439" s="65"/>
      <c r="E439" s="65"/>
      <c r="F439" s="64"/>
      <c r="G439" s="65"/>
      <c r="H439" s="63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</row>
    <row r="440" spans="1:39" x14ac:dyDescent="0.2">
      <c r="A440" s="63"/>
      <c r="B440" s="64"/>
      <c r="C440" s="63"/>
      <c r="D440" s="65"/>
      <c r="E440" s="65"/>
      <c r="F440" s="64"/>
      <c r="G440" s="65"/>
      <c r="H440" s="63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</row>
    <row r="441" spans="1:39" x14ac:dyDescent="0.2">
      <c r="A441" s="63"/>
      <c r="B441" s="64"/>
      <c r="C441" s="63"/>
      <c r="D441" s="65"/>
      <c r="E441" s="65"/>
      <c r="F441" s="64"/>
      <c r="G441" s="65"/>
      <c r="H441" s="63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</row>
    <row r="442" spans="1:39" x14ac:dyDescent="0.2">
      <c r="A442" s="63"/>
      <c r="B442" s="64"/>
      <c r="C442" s="63"/>
      <c r="D442" s="65"/>
      <c r="E442" s="65"/>
      <c r="F442" s="64"/>
      <c r="G442" s="65"/>
      <c r="H442" s="63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</row>
    <row r="443" spans="1:39" x14ac:dyDescent="0.2">
      <c r="A443" s="63"/>
      <c r="B443" s="64"/>
      <c r="C443" s="63"/>
      <c r="D443" s="65"/>
      <c r="E443" s="65"/>
      <c r="F443" s="64"/>
      <c r="G443" s="65"/>
      <c r="H443" s="63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</row>
    <row r="444" spans="1:39" x14ac:dyDescent="0.2">
      <c r="A444" s="63"/>
      <c r="B444" s="64"/>
      <c r="C444" s="63"/>
      <c r="D444" s="65"/>
      <c r="E444" s="65"/>
      <c r="F444" s="64"/>
      <c r="G444" s="65"/>
      <c r="H444" s="63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</row>
    <row r="445" spans="1:39" x14ac:dyDescent="0.2">
      <c r="A445" s="63"/>
      <c r="B445" s="64"/>
      <c r="C445" s="63"/>
      <c r="D445" s="65"/>
      <c r="E445" s="65"/>
      <c r="F445" s="64"/>
      <c r="G445" s="65"/>
      <c r="H445" s="63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</row>
    <row r="446" spans="1:39" x14ac:dyDescent="0.2">
      <c r="A446" s="63"/>
      <c r="B446" s="64"/>
      <c r="C446" s="63"/>
      <c r="D446" s="65"/>
      <c r="E446" s="65"/>
      <c r="F446" s="64"/>
      <c r="G446" s="65"/>
      <c r="H446" s="63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spans="1:39" x14ac:dyDescent="0.2">
      <c r="A447" s="63"/>
      <c r="B447" s="64"/>
      <c r="C447" s="63"/>
      <c r="D447" s="65"/>
      <c r="E447" s="65"/>
      <c r="F447" s="64"/>
      <c r="G447" s="65"/>
      <c r="H447" s="63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</row>
    <row r="448" spans="1:39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  <hyperlink ref="P11" r:id="rId2" display="http://www.konkoly.hu/cgi-bin/IBVS?5781"/>
    <hyperlink ref="P12" r:id="rId3" display="http://www.konkoly.hu/cgi-bin/IBVS?5781"/>
    <hyperlink ref="P13" r:id="rId4" display="http://www.konkoly.hu/cgi-bin/IBVS?5781"/>
    <hyperlink ref="P14" r:id="rId5" display="http://www.bav-astro.de/sfs/BAVM_link.php?BAVMnr=201"/>
    <hyperlink ref="P15" r:id="rId6" display="http://www.bav-astro.de/sfs/BAVM_link.php?BAVMnr=209"/>
    <hyperlink ref="P16" r:id="rId7" display="http://www.konkoly.hu/cgi-bin/IBVS?5929"/>
    <hyperlink ref="P17" r:id="rId8" display="http://www.konkoly.hu/cgi-bin/IBVS?5920"/>
    <hyperlink ref="P18" r:id="rId9" display="http://www.konkoly.hu/cgi-bin/IBVS?5920"/>
    <hyperlink ref="P19" r:id="rId10" display="http://www.konkoly.hu/cgi-bin/IBVS?5966"/>
    <hyperlink ref="P20" r:id="rId11" display="http://www.bav-astro.de/sfs/BAVM_link.php?BAVMnr=220"/>
    <hyperlink ref="P21" r:id="rId12" display="http://www.bav-astro.de/sfs/BAVM_link.php?BAVMnr=220"/>
    <hyperlink ref="P22" r:id="rId13" display="http://www.bav-astro.de/sfs/BAVM_link.php?BAVMnr=220"/>
    <hyperlink ref="P23" r:id="rId14" display="http://www.bav-astro.de/sfs/BAVM_link.php?BAVMnr=220"/>
    <hyperlink ref="P24" r:id="rId15" display="http://www.bav-astro.de/sfs/BAVM_link.php?BAVMnr=225"/>
    <hyperlink ref="P25" r:id="rId16" display="http://www.bav-astro.de/sfs/BAVM_link.php?BAVMnr=220"/>
    <hyperlink ref="P26" r:id="rId17" display="http://var.astro.cz/oejv/issues/oejv0160.pdf"/>
    <hyperlink ref="P27" r:id="rId18" display="http://www.bav-astro.de/sfs/BAVM_link.php?BAVMnr=231"/>
    <hyperlink ref="P28" r:id="rId19" display="http://www.bav-astro.de/sfs/BAVM_link.php?BAVMnr=231"/>
    <hyperlink ref="P29" r:id="rId20" display="http://www.bav-astro.de/sfs/BAVM_link.php?BAVMnr=234"/>
    <hyperlink ref="P30" r:id="rId21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2023-08-15T02:24:30Z</dcterms:modified>
</cp:coreProperties>
</file>