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81945D24-56DD-4D06-90E8-6160F6DA1DF8}" xr6:coauthVersionLast="47" xr6:coauthVersionMax="47" xr10:uidLastSave="{00000000-0000-0000-0000-000000000000}"/>
  <bookViews>
    <workbookView xWindow="14295" yWindow="1125" windowWidth="12975" windowHeight="146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8" i="1" l="1"/>
  <c r="F28" i="1" s="1"/>
  <c r="G28" i="1" s="1"/>
  <c r="K28" i="1" s="1"/>
  <c r="Q28" i="1"/>
  <c r="E29" i="1"/>
  <c r="F29" i="1" s="1"/>
  <c r="G29" i="1" s="1"/>
  <c r="K29" i="1" s="1"/>
  <c r="Q29" i="1"/>
  <c r="E30" i="1"/>
  <c r="F30" i="1"/>
  <c r="G30" i="1" s="1"/>
  <c r="K30" i="1" s="1"/>
  <c r="Q30" i="1"/>
  <c r="D9" i="1"/>
  <c r="C9" i="1"/>
  <c r="Q27" i="1"/>
  <c r="E25" i="1"/>
  <c r="F25" i="1"/>
  <c r="G25" i="1"/>
  <c r="K25" i="1"/>
  <c r="Q24" i="1"/>
  <c r="Q22" i="1"/>
  <c r="Q23" i="1"/>
  <c r="Q25" i="1"/>
  <c r="Q26" i="1"/>
  <c r="C8" i="1"/>
  <c r="E22" i="1"/>
  <c r="F22" i="1"/>
  <c r="G22" i="1"/>
  <c r="K22" i="1"/>
  <c r="E21" i="1"/>
  <c r="F21" i="1"/>
  <c r="G21" i="1"/>
  <c r="I21" i="1"/>
  <c r="D8" i="1"/>
  <c r="F16" i="1"/>
  <c r="F17" i="1" s="1"/>
  <c r="C17" i="1"/>
  <c r="Q21" i="1"/>
  <c r="E24" i="1"/>
  <c r="F24" i="1"/>
  <c r="G24" i="1"/>
  <c r="K24" i="1"/>
  <c r="E23" i="1"/>
  <c r="F23" i="1"/>
  <c r="G23" i="1"/>
  <c r="E27" i="1"/>
  <c r="F27" i="1"/>
  <c r="G27" i="1"/>
  <c r="K27" i="1"/>
  <c r="E26" i="1"/>
  <c r="F26" i="1"/>
  <c r="G26" i="1"/>
  <c r="K26" i="1"/>
  <c r="K23" i="1"/>
  <c r="C11" i="1"/>
  <c r="C12" i="1"/>
  <c r="O30" i="1" l="1"/>
  <c r="R30" i="1" s="1"/>
  <c r="O29" i="1"/>
  <c r="R29" i="1" s="1"/>
  <c r="O28" i="1"/>
  <c r="R28" i="1" s="1"/>
  <c r="C16" i="1"/>
  <c r="D18" i="1" s="1"/>
  <c r="C15" i="1"/>
  <c r="O22" i="1"/>
  <c r="R22" i="1" s="1"/>
  <c r="O21" i="1"/>
  <c r="O27" i="1"/>
  <c r="R27" i="1" s="1"/>
  <c r="O25" i="1"/>
  <c r="R25" i="1" s="1"/>
  <c r="O24" i="1"/>
  <c r="R24" i="1" s="1"/>
  <c r="O26" i="1"/>
  <c r="R26" i="1" s="1"/>
  <c r="O23" i="1"/>
  <c r="R23" i="1" s="1"/>
  <c r="R19" i="1" l="1"/>
  <c r="C18" i="1"/>
  <c r="F18" i="1"/>
  <c r="F19" i="1" s="1"/>
</calcChain>
</file>

<file path=xl/sharedStrings.xml><?xml version="1.0" encoding="utf-8"?>
<sst xmlns="http://schemas.openxmlformats.org/spreadsheetml/2006/main" count="70" uniqueCount="56">
  <si>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</si>
  <si>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</si>
  <si>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</si>
  <si>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</si>
  <si>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</si>
  <si>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</si>
  <si>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</si>
  <si>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</si>
  <si>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</si>
  <si>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</si>
  <si>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</si>
  <si>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</si>
  <si>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</si>
  <si>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</si>
  <si>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</si>
  <si>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</si>
  <si>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</si>
  <si>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</si>
  <si>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</si>
  <si>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</si>
  <si>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</si>
  <si>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</si>
  <si>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</si>
  <si>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</si>
  <si>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</si>
  <si>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</si>
  <si>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</si>
  <si>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</si>
  <si>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</si>
  <si>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</si>
  <si>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</si>
  <si>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</si>
  <si>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</si>
  <si>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</si>
  <si>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</si>
  <si>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</si>
  <si>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</si>
  <si>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</si>
  <si>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</si>
  <si>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</si>
  <si>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</si>
  <si>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 xml:space="preserve">V1160 Her  </t>
  </si>
  <si>
    <t>2017K</t>
  </si>
  <si>
    <t>G3067-0085</t>
  </si>
  <si>
    <t xml:space="preserve">EW        </t>
  </si>
  <si>
    <t>pr_6</t>
  </si>
  <si>
    <t xml:space="preserve">        </t>
  </si>
  <si>
    <t>V1160 Her   / GSC 3067-0085</t>
  </si>
  <si>
    <t>GCVS</t>
  </si>
  <si>
    <t>IBVS 6196</t>
  </si>
  <si>
    <t>I</t>
  </si>
  <si>
    <t>OEJV 0179</t>
  </si>
  <si>
    <t>RHN 2018</t>
  </si>
  <si>
    <t>IBVS, 63, 6262</t>
  </si>
  <si>
    <t>II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</si>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</sst>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8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7" fillId="0" borderId="0"/>
    <xf numFmtId="0" fontId="16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NumberFormat="1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15" fillId="25" borderId="11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6" fillId="25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31" fillId="0" borderId="0" xfId="41" applyFont="1" applyAlignment="1">
      <alignment wrapText="1"/>
    </xf>
    <xf numFmtId="0" fontId="31" fillId="0" borderId="0" xfId="41" applyFont="1" applyAlignment="1">
      <alignment horizontal="center" wrapText="1"/>
    </xf>
    <xf numFmtId="0" fontId="31" fillId="0" borderId="0" xfId="41" applyFont="1" applyAlignment="1">
      <alignment horizontal="left" wrapText="1"/>
    </xf>
    <xf numFmtId="0" fontId="31" fillId="0" borderId="0" xfId="42" applyFont="1"/>
    <xf numFmtId="0" fontId="31" fillId="0" borderId="0" xfId="42" applyFont="1" applyAlignment="1">
      <alignment horizontal="center"/>
    </xf>
    <xf numFmtId="0" fontId="31" fillId="0" borderId="0" xfId="42" applyFont="1" applyAlignment="1">
      <alignment horizontal="left"/>
    </xf>
    <xf numFmtId="0" fontId="15" fillId="0" borderId="0" xfId="41" applyFont="1" applyAlignment="1">
      <alignment wrapText="1"/>
    </xf>
    <xf numFmtId="176" fontId="0" fillId="0" borderId="0" xfId="0" applyNumberFormat="1" applyAlignment="1"/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176" fontId="33" fillId="0" borderId="0" xfId="0" applyNumberFormat="1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V1160 Her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1.8E-3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4.1999999999999997E-3</c:v>
                  </c:pt>
                  <c:pt idx="9">
                    <c:v>2.5999999999999999E-3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1.8E-3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4.1999999999999997E-3</c:v>
                  </c:pt>
                  <c:pt idx="9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15273.5</c:v>
                </c:pt>
                <c:pt idx="2">
                  <c:v>15294.5</c:v>
                </c:pt>
                <c:pt idx="3">
                  <c:v>15295</c:v>
                </c:pt>
                <c:pt idx="4">
                  <c:v>16374</c:v>
                </c:pt>
                <c:pt idx="5">
                  <c:v>16374</c:v>
                </c:pt>
                <c:pt idx="6">
                  <c:v>18196.5</c:v>
                </c:pt>
                <c:pt idx="7">
                  <c:v>18196.5</c:v>
                </c:pt>
                <c:pt idx="8">
                  <c:v>21131</c:v>
                </c:pt>
                <c:pt idx="9">
                  <c:v>21131.5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FE-4D7F-ABC8-DE0C82EDE27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1.8E-3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4.1999999999999997E-3</c:v>
                  </c:pt>
                  <c:pt idx="9">
                    <c:v>2.5999999999999999E-3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1.8E-3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4.1999999999999997E-3</c:v>
                  </c:pt>
                  <c:pt idx="9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15273.5</c:v>
                </c:pt>
                <c:pt idx="2">
                  <c:v>15294.5</c:v>
                </c:pt>
                <c:pt idx="3">
                  <c:v>15295</c:v>
                </c:pt>
                <c:pt idx="4">
                  <c:v>16374</c:v>
                </c:pt>
                <c:pt idx="5">
                  <c:v>16374</c:v>
                </c:pt>
                <c:pt idx="6">
                  <c:v>18196.5</c:v>
                </c:pt>
                <c:pt idx="7">
                  <c:v>18196.5</c:v>
                </c:pt>
                <c:pt idx="8">
                  <c:v>21131</c:v>
                </c:pt>
                <c:pt idx="9">
                  <c:v>21131.5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FE-4D7F-ABC8-DE0C82EDE27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1.8E-3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4.1999999999999997E-3</c:v>
                  </c:pt>
                  <c:pt idx="9">
                    <c:v>2.5999999999999999E-3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1.8E-3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4.1999999999999997E-3</c:v>
                  </c:pt>
                  <c:pt idx="9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15273.5</c:v>
                </c:pt>
                <c:pt idx="2">
                  <c:v>15294.5</c:v>
                </c:pt>
                <c:pt idx="3">
                  <c:v>15295</c:v>
                </c:pt>
                <c:pt idx="4">
                  <c:v>16374</c:v>
                </c:pt>
                <c:pt idx="5">
                  <c:v>16374</c:v>
                </c:pt>
                <c:pt idx="6">
                  <c:v>18196.5</c:v>
                </c:pt>
                <c:pt idx="7">
                  <c:v>18196.5</c:v>
                </c:pt>
                <c:pt idx="8">
                  <c:v>21131</c:v>
                </c:pt>
                <c:pt idx="9">
                  <c:v>21131.5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8FE-4D7F-ABC8-DE0C82EDE27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1.8E-3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4.1999999999999997E-3</c:v>
                  </c:pt>
                  <c:pt idx="9">
                    <c:v>2.5999999999999999E-3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1.8E-3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4.1999999999999997E-3</c:v>
                  </c:pt>
                  <c:pt idx="9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15273.5</c:v>
                </c:pt>
                <c:pt idx="2">
                  <c:v>15294.5</c:v>
                </c:pt>
                <c:pt idx="3">
                  <c:v>15295</c:v>
                </c:pt>
                <c:pt idx="4">
                  <c:v>16374</c:v>
                </c:pt>
                <c:pt idx="5">
                  <c:v>16374</c:v>
                </c:pt>
                <c:pt idx="6">
                  <c:v>18196.5</c:v>
                </c:pt>
                <c:pt idx="7">
                  <c:v>18196.5</c:v>
                </c:pt>
                <c:pt idx="8">
                  <c:v>21131</c:v>
                </c:pt>
                <c:pt idx="9">
                  <c:v>21131.5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-1.7712500004563481E-2</c:v>
                </c:pt>
                <c:pt idx="2">
                  <c:v>-1.8587500002468005E-2</c:v>
                </c:pt>
                <c:pt idx="3">
                  <c:v>-1.8025000004854519E-2</c:v>
                </c:pt>
                <c:pt idx="4">
                  <c:v>-6.4000000056694262E-3</c:v>
                </c:pt>
                <c:pt idx="5">
                  <c:v>-5.8600000047590584E-3</c:v>
                </c:pt>
                <c:pt idx="6">
                  <c:v>-1.8437500002619345E-2</c:v>
                </c:pt>
                <c:pt idx="7">
                  <c:v>-1.8437500002619345E-2</c:v>
                </c:pt>
                <c:pt idx="8">
                  <c:v>-2.5625000002037268E-2</c:v>
                </c:pt>
                <c:pt idx="9">
                  <c:v>-2.6562500002910383E-2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8FE-4D7F-ABC8-DE0C82EDE27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1.8E-3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4.1999999999999997E-3</c:v>
                  </c:pt>
                  <c:pt idx="9">
                    <c:v>2.5999999999999999E-3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1.8E-3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4.1999999999999997E-3</c:v>
                  </c:pt>
                  <c:pt idx="9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15273.5</c:v>
                </c:pt>
                <c:pt idx="2">
                  <c:v>15294.5</c:v>
                </c:pt>
                <c:pt idx="3">
                  <c:v>15295</c:v>
                </c:pt>
                <c:pt idx="4">
                  <c:v>16374</c:v>
                </c:pt>
                <c:pt idx="5">
                  <c:v>16374</c:v>
                </c:pt>
                <c:pt idx="6">
                  <c:v>18196.5</c:v>
                </c:pt>
                <c:pt idx="7">
                  <c:v>18196.5</c:v>
                </c:pt>
                <c:pt idx="8">
                  <c:v>21131</c:v>
                </c:pt>
                <c:pt idx="9">
                  <c:v>21131.5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8FE-4D7F-ABC8-DE0C82EDE27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1.8E-3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4.1999999999999997E-3</c:v>
                  </c:pt>
                  <c:pt idx="9">
                    <c:v>2.5999999999999999E-3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1.8E-3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4.1999999999999997E-3</c:v>
                  </c:pt>
                  <c:pt idx="9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15273.5</c:v>
                </c:pt>
                <c:pt idx="2">
                  <c:v>15294.5</c:v>
                </c:pt>
                <c:pt idx="3">
                  <c:v>15295</c:v>
                </c:pt>
                <c:pt idx="4">
                  <c:v>16374</c:v>
                </c:pt>
                <c:pt idx="5">
                  <c:v>16374</c:v>
                </c:pt>
                <c:pt idx="6">
                  <c:v>18196.5</c:v>
                </c:pt>
                <c:pt idx="7">
                  <c:v>18196.5</c:v>
                </c:pt>
                <c:pt idx="8">
                  <c:v>21131</c:v>
                </c:pt>
                <c:pt idx="9">
                  <c:v>21131.5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8FE-4D7F-ABC8-DE0C82EDE27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1.8E-3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4.1999999999999997E-3</c:v>
                  </c:pt>
                  <c:pt idx="9">
                    <c:v>2.5999999999999999E-3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1.8E-3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4.1999999999999997E-3</c:v>
                  </c:pt>
                  <c:pt idx="9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15273.5</c:v>
                </c:pt>
                <c:pt idx="2">
                  <c:v>15294.5</c:v>
                </c:pt>
                <c:pt idx="3">
                  <c:v>15295</c:v>
                </c:pt>
                <c:pt idx="4">
                  <c:v>16374</c:v>
                </c:pt>
                <c:pt idx="5">
                  <c:v>16374</c:v>
                </c:pt>
                <c:pt idx="6">
                  <c:v>18196.5</c:v>
                </c:pt>
                <c:pt idx="7">
                  <c:v>18196.5</c:v>
                </c:pt>
                <c:pt idx="8">
                  <c:v>21131</c:v>
                </c:pt>
                <c:pt idx="9">
                  <c:v>21131.5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8FE-4D7F-ABC8-DE0C82EDE27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15273.5</c:v>
                </c:pt>
                <c:pt idx="2">
                  <c:v>15294.5</c:v>
                </c:pt>
                <c:pt idx="3">
                  <c:v>15295</c:v>
                </c:pt>
                <c:pt idx="4">
                  <c:v>16374</c:v>
                </c:pt>
                <c:pt idx="5">
                  <c:v>16374</c:v>
                </c:pt>
                <c:pt idx="6">
                  <c:v>18196.5</c:v>
                </c:pt>
                <c:pt idx="7">
                  <c:v>18196.5</c:v>
                </c:pt>
                <c:pt idx="8">
                  <c:v>21131</c:v>
                </c:pt>
                <c:pt idx="9">
                  <c:v>21131.5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2.0263517810788084E-3</c:v>
                </c:pt>
                <c:pt idx="1">
                  <c:v>-1.5057877416045015E-2</c:v>
                </c:pt>
                <c:pt idx="2">
                  <c:v>-1.5081367042727802E-2</c:v>
                </c:pt>
                <c:pt idx="3">
                  <c:v>-1.5081926319553584E-2</c:v>
                </c:pt>
                <c:pt idx="4">
                  <c:v>-1.6288845709588391E-2</c:v>
                </c:pt>
                <c:pt idx="5">
                  <c:v>-1.6288845709588391E-2</c:v>
                </c:pt>
                <c:pt idx="6">
                  <c:v>-1.8327409739559136E-2</c:v>
                </c:pt>
                <c:pt idx="7">
                  <c:v>-1.8327409739559136E-2</c:v>
                </c:pt>
                <c:pt idx="8">
                  <c:v>-2.1609805430066211E-2</c:v>
                </c:pt>
                <c:pt idx="9">
                  <c:v>-2.1610364706891993E-2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8FE-4D7F-ABC8-DE0C82EDE27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15273.5</c:v>
                </c:pt>
                <c:pt idx="2">
                  <c:v>15294.5</c:v>
                </c:pt>
                <c:pt idx="3">
                  <c:v>15295</c:v>
                </c:pt>
                <c:pt idx="4">
                  <c:v>16374</c:v>
                </c:pt>
                <c:pt idx="5">
                  <c:v>16374</c:v>
                </c:pt>
                <c:pt idx="6">
                  <c:v>18196.5</c:v>
                </c:pt>
                <c:pt idx="7">
                  <c:v>18196.5</c:v>
                </c:pt>
                <c:pt idx="8">
                  <c:v>21131</c:v>
                </c:pt>
                <c:pt idx="9">
                  <c:v>21131.5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8FE-4D7F-ABC8-DE0C82EDE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894312"/>
        <c:axId val="1"/>
      </c:scatterChart>
      <c:valAx>
        <c:axId val="837894312"/>
        <c:scaling>
          <c:orientation val="minMax"/>
          <c:max val="20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"/>
          <c:min val="-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8943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B579741-88C6-154F-03DB-9E5DB89181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37" t="s">
        <v>41</v>
      </c>
      <c r="G1" s="30" t="s">
        <v>42</v>
      </c>
      <c r="H1" s="38"/>
      <c r="I1" s="39" t="s">
        <v>43</v>
      </c>
      <c r="J1" s="40" t="s">
        <v>41</v>
      </c>
      <c r="K1" s="41">
        <v>16.121600000000001</v>
      </c>
      <c r="L1" s="32">
        <v>43.163140000000006</v>
      </c>
      <c r="M1" s="33">
        <v>51381.548000000003</v>
      </c>
      <c r="N1" s="33">
        <v>0.37607499999999999</v>
      </c>
      <c r="O1" s="31" t="s">
        <v>44</v>
      </c>
      <c r="P1" s="42">
        <v>12.2</v>
      </c>
      <c r="Q1" s="42">
        <v>12.65</v>
      </c>
      <c r="R1" s="43" t="s">
        <v>45</v>
      </c>
      <c r="S1" s="31" t="s">
        <v>46</v>
      </c>
    </row>
    <row r="2" spans="1:19" x14ac:dyDescent="0.2">
      <c r="A2" t="s">
        <v>23</v>
      </c>
      <c r="B2" t="s">
        <v>44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51381.548000000003</v>
      </c>
      <c r="D4" s="27">
        <v>0.37607499999999999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8">
        <v>51381.548000000003</v>
      </c>
      <c r="D7" s="28" t="s">
        <v>48</v>
      </c>
    </row>
    <row r="8" spans="1:19" x14ac:dyDescent="0.2">
      <c r="A8" t="s">
        <v>3</v>
      </c>
      <c r="C8" s="8">
        <f>N1</f>
        <v>0.37607499999999999</v>
      </c>
      <c r="D8" s="28" t="str">
        <f>D7</f>
        <v>GCVS</v>
      </c>
    </row>
    <row r="9" spans="1:19" x14ac:dyDescent="0.2">
      <c r="A9" s="24" t="s">
        <v>32</v>
      </c>
      <c r="B9" s="36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2.0263517810788084E-3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-1.118553651561451E-6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59328.367215194572</v>
      </c>
      <c r="E15" s="14" t="s">
        <v>34</v>
      </c>
      <c r="F15" s="34">
        <v>1</v>
      </c>
    </row>
    <row r="16" spans="1:19" x14ac:dyDescent="0.2">
      <c r="A16" s="16" t="s">
        <v>4</v>
      </c>
      <c r="B16" s="10"/>
      <c r="C16" s="17">
        <f ca="1">+C8+C12</f>
        <v>0.37607388144634846</v>
      </c>
      <c r="E16" s="14" t="s">
        <v>30</v>
      </c>
      <c r="F16" s="35">
        <f ca="1">NOW()+15018.5+$C$5/24</f>
        <v>59960.727474768515</v>
      </c>
    </row>
    <row r="17" spans="1:21" ht="13.5" thickBot="1" x14ac:dyDescent="0.25">
      <c r="A17" s="14" t="s">
        <v>27</v>
      </c>
      <c r="B17" s="10"/>
      <c r="C17" s="10">
        <f>COUNT(C21:C2191)</f>
        <v>10</v>
      </c>
      <c r="E17" s="14" t="s">
        <v>35</v>
      </c>
      <c r="F17" s="15">
        <f ca="1">ROUND(2*(F16-$C$7)/$C$8,0)/2+F15</f>
        <v>22813.5</v>
      </c>
    </row>
    <row r="18" spans="1:21" ht="14.25" thickTop="1" thickBot="1" x14ac:dyDescent="0.25">
      <c r="A18" s="16" t="s">
        <v>5</v>
      </c>
      <c r="B18" s="10"/>
      <c r="C18" s="19">
        <f ca="1">+C15</f>
        <v>59328.367215194572</v>
      </c>
      <c r="D18" s="20">
        <f ca="1">+C16</f>
        <v>0.37607388144634846</v>
      </c>
      <c r="E18" s="14" t="s">
        <v>36</v>
      </c>
      <c r="F18" s="23">
        <f ca="1">ROUND(2*(F16-$C$15)/$C$16,0)/2+F15</f>
        <v>1682.5</v>
      </c>
    </row>
    <row r="19" spans="1:21" ht="13.5" thickTop="1" x14ac:dyDescent="0.2">
      <c r="E19" s="14" t="s">
        <v>31</v>
      </c>
      <c r="F19" s="18">
        <f ca="1">+$C$15+$C$16*F18-15018.5-$C$5/24</f>
        <v>44943.007354061388</v>
      </c>
      <c r="R19" s="51">
        <f ca="1">SQRT(SUM(R22:R27)/6)</f>
        <v>6.2525179473690755E-3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48</v>
      </c>
      <c r="C21" s="8">
        <v>51381.548000000003</v>
      </c>
      <c r="D21" s="8" t="s">
        <v>13</v>
      </c>
      <c r="E21">
        <f t="shared" ref="E21:E26" si="0">+(C21-C$7)/C$8</f>
        <v>0</v>
      </c>
      <c r="F21">
        <f t="shared" ref="F21:F27" si="1">ROUND(2*E21,0)/2</f>
        <v>0</v>
      </c>
      <c r="G21">
        <f t="shared" ref="G21:G26" si="2">+C21-(C$7+F21*C$8)</f>
        <v>0</v>
      </c>
      <c r="I21">
        <f>+G21</f>
        <v>0</v>
      </c>
      <c r="O21">
        <f t="shared" ref="O21:O26" ca="1" si="3">+C$11+C$12*$F21</f>
        <v>2.0263517810788084E-3</v>
      </c>
      <c r="Q21" s="2">
        <f t="shared" ref="Q21:Q26" si="4">+C21-15018.5</f>
        <v>36363.048000000003</v>
      </c>
    </row>
    <row r="22" spans="1:21" x14ac:dyDescent="0.2">
      <c r="A22" s="44" t="s">
        <v>49</v>
      </c>
      <c r="B22" s="45" t="s">
        <v>50</v>
      </c>
      <c r="C22" s="46">
        <v>57125.5118</v>
      </c>
      <c r="D22" s="46">
        <v>8.0000000000000004E-4</v>
      </c>
      <c r="E22">
        <f t="shared" si="0"/>
        <v>15273.45290168184</v>
      </c>
      <c r="F22">
        <f t="shared" si="1"/>
        <v>15273.5</v>
      </c>
      <c r="G22">
        <f t="shared" si="2"/>
        <v>-1.7712500004563481E-2</v>
      </c>
      <c r="K22">
        <f t="shared" ref="K22:K27" si="5">+G22</f>
        <v>-1.7712500004563481E-2</v>
      </c>
      <c r="O22">
        <f t="shared" ca="1" si="3"/>
        <v>-1.5057877416045015E-2</v>
      </c>
      <c r="Q22" s="2">
        <f t="shared" si="4"/>
        <v>42107.0118</v>
      </c>
      <c r="R22">
        <f t="shared" ref="R22:R27" ca="1" si="6">(O22-G22)^2</f>
        <v>7.0470210874724779E-6</v>
      </c>
    </row>
    <row r="23" spans="1:21" x14ac:dyDescent="0.2">
      <c r="A23" s="44" t="s">
        <v>49</v>
      </c>
      <c r="B23" s="45" t="s">
        <v>50</v>
      </c>
      <c r="C23" s="46">
        <v>57133.408499999998</v>
      </c>
      <c r="D23" s="46">
        <v>1.8E-3</v>
      </c>
      <c r="E23">
        <f t="shared" si="0"/>
        <v>15294.450575018269</v>
      </c>
      <c r="F23">
        <f t="shared" si="1"/>
        <v>15294.5</v>
      </c>
      <c r="G23">
        <f t="shared" si="2"/>
        <v>-1.8587500002468005E-2</v>
      </c>
      <c r="K23">
        <f t="shared" si="5"/>
        <v>-1.8587500002468005E-2</v>
      </c>
      <c r="O23">
        <f t="shared" ca="1" si="3"/>
        <v>-1.5081367042727802E-2</v>
      </c>
      <c r="Q23" s="2">
        <f t="shared" si="4"/>
        <v>42114.908499999998</v>
      </c>
      <c r="R23">
        <f t="shared" ca="1" si="6"/>
        <v>1.2292968331376594E-5</v>
      </c>
    </row>
    <row r="24" spans="1:21" x14ac:dyDescent="0.2">
      <c r="A24" s="44" t="s">
        <v>49</v>
      </c>
      <c r="B24" s="45" t="s">
        <v>50</v>
      </c>
      <c r="C24" s="46">
        <v>57133.597099999999</v>
      </c>
      <c r="D24" s="46">
        <v>5.9999999999999995E-4</v>
      </c>
      <c r="E24">
        <f t="shared" si="0"/>
        <v>15294.952070730564</v>
      </c>
      <c r="F24">
        <f t="shared" si="1"/>
        <v>15295</v>
      </c>
      <c r="G24">
        <f t="shared" si="2"/>
        <v>-1.8025000004854519E-2</v>
      </c>
      <c r="K24">
        <f t="shared" si="5"/>
        <v>-1.8025000004854519E-2</v>
      </c>
      <c r="O24">
        <f t="shared" ca="1" si="3"/>
        <v>-1.5081926319553584E-2</v>
      </c>
      <c r="Q24" s="2">
        <f t="shared" si="4"/>
        <v>42115.097099999999</v>
      </c>
      <c r="R24">
        <f t="shared" ca="1" si="6"/>
        <v>8.661682717110827E-6</v>
      </c>
    </row>
    <row r="25" spans="1:21" x14ac:dyDescent="0.2">
      <c r="A25" s="47" t="s">
        <v>51</v>
      </c>
      <c r="B25" s="48" t="s">
        <v>50</v>
      </c>
      <c r="C25" s="49">
        <v>57539.393649999998</v>
      </c>
      <c r="D25" s="49">
        <v>2.0000000000000001E-4</v>
      </c>
      <c r="E25">
        <f t="shared" si="0"/>
        <v>16373.982982117917</v>
      </c>
      <c r="F25">
        <f t="shared" si="1"/>
        <v>16374</v>
      </c>
      <c r="G25">
        <f t="shared" si="2"/>
        <v>-6.4000000056694262E-3</v>
      </c>
      <c r="K25">
        <f t="shared" si="5"/>
        <v>-6.4000000056694262E-3</v>
      </c>
      <c r="O25">
        <f t="shared" ca="1" si="3"/>
        <v>-1.6288845709588391E-2</v>
      </c>
      <c r="Q25" s="2">
        <f t="shared" si="4"/>
        <v>42520.893649999998</v>
      </c>
      <c r="R25">
        <f t="shared" ca="1" si="6"/>
        <v>9.7789269355916567E-5</v>
      </c>
    </row>
    <row r="26" spans="1:21" x14ac:dyDescent="0.2">
      <c r="A26" s="47" t="s">
        <v>51</v>
      </c>
      <c r="B26" s="48" t="s">
        <v>50</v>
      </c>
      <c r="C26" s="49">
        <v>57539.394189999999</v>
      </c>
      <c r="D26" s="49">
        <v>2.0000000000000001E-4</v>
      </c>
      <c r="E26">
        <f t="shared" si="0"/>
        <v>16373.984418001719</v>
      </c>
      <c r="F26">
        <f t="shared" si="1"/>
        <v>16374</v>
      </c>
      <c r="G26">
        <f t="shared" si="2"/>
        <v>-5.8600000047590584E-3</v>
      </c>
      <c r="K26">
        <f t="shared" si="5"/>
        <v>-5.8600000047590584E-3</v>
      </c>
      <c r="O26">
        <f t="shared" ca="1" si="3"/>
        <v>-1.6288845709588391E-2</v>
      </c>
      <c r="Q26" s="2">
        <f t="shared" si="4"/>
        <v>42520.894189999999</v>
      </c>
      <c r="R26">
        <f t="shared" ca="1" si="6"/>
        <v>1.0876082273513723E-4</v>
      </c>
    </row>
    <row r="27" spans="1:21" x14ac:dyDescent="0.2">
      <c r="A27" s="50" t="s">
        <v>52</v>
      </c>
      <c r="C27" s="8">
        <v>58224.778299999998</v>
      </c>
      <c r="D27" s="8">
        <v>4.0000000000000002E-4</v>
      </c>
      <c r="E27">
        <f>+(C27-C$7)/C$8</f>
        <v>18196.450973874882</v>
      </c>
      <c r="F27">
        <f t="shared" si="1"/>
        <v>18196.5</v>
      </c>
      <c r="G27">
        <f>+C27-(C$7+F27*C$8)</f>
        <v>-1.8437500002619345E-2</v>
      </c>
      <c r="K27">
        <f t="shared" si="5"/>
        <v>-1.8437500002619345E-2</v>
      </c>
      <c r="O27">
        <f ca="1">+C$11+C$12*$F27</f>
        <v>-1.8327409739559136E-2</v>
      </c>
      <c r="Q27" s="2">
        <f>+C27-15018.5</f>
        <v>43206.278299999998</v>
      </c>
      <c r="R27">
        <f t="shared" ca="1" si="6"/>
        <v>1.2119866020666066E-8</v>
      </c>
    </row>
    <row r="28" spans="1:21" x14ac:dyDescent="0.2">
      <c r="A28" s="52" t="s">
        <v>53</v>
      </c>
      <c r="B28" s="53" t="s">
        <v>54</v>
      </c>
      <c r="C28" s="54">
        <v>58224.778299999998</v>
      </c>
      <c r="D28" s="52">
        <v>4.0000000000000002E-4</v>
      </c>
      <c r="E28">
        <f t="shared" ref="E28:E30" si="7">+(C28-C$7)/C$8</f>
        <v>18196.450973874882</v>
      </c>
      <c r="F28">
        <f t="shared" ref="F28:F30" si="8">ROUND(2*E28,0)/2</f>
        <v>18196.5</v>
      </c>
      <c r="G28">
        <f t="shared" ref="G28:G30" si="9">+C28-(C$7+F28*C$8)</f>
        <v>-1.8437500002619345E-2</v>
      </c>
      <c r="K28">
        <f t="shared" ref="K28:K30" si="10">+G28</f>
        <v>-1.8437500002619345E-2</v>
      </c>
      <c r="O28">
        <f t="shared" ref="O28:O30" ca="1" si="11">+C$11+C$12*$F28</f>
        <v>-1.8327409739559136E-2</v>
      </c>
      <c r="Q28" s="2">
        <f t="shared" ref="Q28:Q30" si="12">+C28-15018.5</f>
        <v>43206.278299999998</v>
      </c>
      <c r="R28">
        <f t="shared" ref="R28:R30" ca="1" si="13">(O28-G28)^2</f>
        <v>1.2119866020666066E-8</v>
      </c>
    </row>
    <row r="29" spans="1:21" x14ac:dyDescent="0.2">
      <c r="A29" s="52" t="s">
        <v>55</v>
      </c>
      <c r="B29" s="53" t="s">
        <v>50</v>
      </c>
      <c r="C29" s="54">
        <v>59328.3632</v>
      </c>
      <c r="D29" s="52">
        <v>4.1999999999999997E-3</v>
      </c>
      <c r="E29">
        <f t="shared" si="7"/>
        <v>21130.931861995607</v>
      </c>
      <c r="F29">
        <f t="shared" si="8"/>
        <v>21131</v>
      </c>
      <c r="G29">
        <f t="shared" si="9"/>
        <v>-2.5625000002037268E-2</v>
      </c>
      <c r="K29">
        <f t="shared" si="10"/>
        <v>-2.5625000002037268E-2</v>
      </c>
      <c r="O29">
        <f t="shared" ca="1" si="11"/>
        <v>-2.1609805430066211E-2</v>
      </c>
      <c r="Q29" s="2">
        <f t="shared" si="12"/>
        <v>44309.8632</v>
      </c>
      <c r="R29">
        <f t="shared" ca="1" si="13"/>
        <v>1.6121787450785839E-5</v>
      </c>
    </row>
    <row r="30" spans="1:21" x14ac:dyDescent="0.2">
      <c r="A30" s="52" t="s">
        <v>55</v>
      </c>
      <c r="B30" s="53" t="s">
        <v>50</v>
      </c>
      <c r="C30" s="54">
        <v>59328.550300000003</v>
      </c>
      <c r="D30" s="52">
        <v>2.5999999999999999E-3</v>
      </c>
      <c r="E30">
        <f t="shared" si="7"/>
        <v>21131.429369141795</v>
      </c>
      <c r="F30">
        <f t="shared" si="8"/>
        <v>21131.5</v>
      </c>
      <c r="G30">
        <f t="shared" si="9"/>
        <v>-2.6562500002910383E-2</v>
      </c>
      <c r="K30">
        <f t="shared" si="10"/>
        <v>-2.6562500002910383E-2</v>
      </c>
      <c r="O30">
        <f t="shared" ca="1" si="11"/>
        <v>-2.1610364706891993E-2</v>
      </c>
      <c r="Q30" s="2">
        <f t="shared" si="12"/>
        <v>44310.050300000003</v>
      </c>
      <c r="R30">
        <f t="shared" ca="1" si="13"/>
        <v>2.4523643990071148E-5</v>
      </c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2023-01-16T04:27:33Z</dcterms:modified>
</cp:coreProperties>
</file>