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178D603-C971-46B3-B33C-AAF31DA44AF1}" xr6:coauthVersionLast="47" xr6:coauthVersionMax="47" xr10:uidLastSave="{00000000-0000-0000-0000-000000000000}"/>
  <bookViews>
    <workbookView xWindow="13965" yWindow="75" windowWidth="13995" windowHeight="1431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2" i="1" l="1"/>
  <c r="F42" i="1" s="1"/>
  <c r="G42" i="1" s="1"/>
  <c r="K42" i="1" s="1"/>
  <c r="Q42" i="1"/>
  <c r="E43" i="1"/>
  <c r="F43" i="1" s="1"/>
  <c r="G43" i="1" s="1"/>
  <c r="K43" i="1" s="1"/>
  <c r="Q43" i="1"/>
  <c r="E44" i="1"/>
  <c r="F44" i="1"/>
  <c r="G44" i="1" s="1"/>
  <c r="K44" i="1" s="1"/>
  <c r="Q44" i="1"/>
  <c r="E45" i="1"/>
  <c r="F45" i="1" s="1"/>
  <c r="G45" i="1" s="1"/>
  <c r="K45" i="1" s="1"/>
  <c r="Q45" i="1"/>
  <c r="E41" i="1"/>
  <c r="F41" i="1" s="1"/>
  <c r="G41" i="1" s="1"/>
  <c r="K41" i="1" s="1"/>
  <c r="Q41" i="1"/>
  <c r="Q40" i="1"/>
  <c r="D9" i="1"/>
  <c r="C9" i="1"/>
  <c r="F16" i="1"/>
  <c r="Q39" i="1"/>
  <c r="Q38" i="1"/>
  <c r="Q37" i="1"/>
  <c r="E26" i="1"/>
  <c r="F26" i="1"/>
  <c r="E34" i="1"/>
  <c r="F34" i="1"/>
  <c r="Q35" i="1"/>
  <c r="Q36" i="1"/>
  <c r="C7" i="1"/>
  <c r="E37" i="1"/>
  <c r="F37" i="1"/>
  <c r="C8" i="1"/>
  <c r="Q34" i="1"/>
  <c r="Q32" i="1"/>
  <c r="Q23" i="1"/>
  <c r="Q25" i="1"/>
  <c r="Q26" i="1"/>
  <c r="Q27" i="1"/>
  <c r="Q28" i="1"/>
  <c r="Q29" i="1"/>
  <c r="Q30" i="1"/>
  <c r="Q31" i="1"/>
  <c r="Q33" i="1"/>
  <c r="Q21" i="1"/>
  <c r="Q22" i="1"/>
  <c r="C17" i="1"/>
  <c r="Q24" i="1"/>
  <c r="E23" i="1"/>
  <c r="F23" i="1"/>
  <c r="E28" i="1"/>
  <c r="F28" i="1"/>
  <c r="G28" i="1"/>
  <c r="K28" i="1"/>
  <c r="G22" i="1"/>
  <c r="K22" i="1"/>
  <c r="E39" i="1"/>
  <c r="F39" i="1"/>
  <c r="G39" i="1"/>
  <c r="K39" i="1"/>
  <c r="G36" i="1"/>
  <c r="E33" i="1"/>
  <c r="F33" i="1"/>
  <c r="G33" i="1"/>
  <c r="K33" i="1"/>
  <c r="G27" i="1"/>
  <c r="K27" i="1"/>
  <c r="E25" i="1"/>
  <c r="F25" i="1"/>
  <c r="G25" i="1"/>
  <c r="K25" i="1"/>
  <c r="E40" i="1"/>
  <c r="F40" i="1"/>
  <c r="G40" i="1"/>
  <c r="K40" i="1"/>
  <c r="G32" i="1"/>
  <c r="J32" i="1"/>
  <c r="E30" i="1"/>
  <c r="F30" i="1"/>
  <c r="G30" i="1"/>
  <c r="K30" i="1"/>
  <c r="G24" i="1"/>
  <c r="K24" i="1"/>
  <c r="E22" i="1"/>
  <c r="F22" i="1"/>
  <c r="E31" i="1"/>
  <c r="F31" i="1"/>
  <c r="E35" i="1"/>
  <c r="F35" i="1"/>
  <c r="G35" i="1"/>
  <c r="K35" i="1"/>
  <c r="E36" i="1"/>
  <c r="F36" i="1"/>
  <c r="G29" i="1"/>
  <c r="K29" i="1"/>
  <c r="E27" i="1"/>
  <c r="F27" i="1"/>
  <c r="G21" i="1"/>
  <c r="K21" i="1"/>
  <c r="G37" i="1"/>
  <c r="J37" i="1"/>
  <c r="E38" i="1"/>
  <c r="F38" i="1"/>
  <c r="G38" i="1"/>
  <c r="J38" i="1"/>
  <c r="G34" i="1"/>
  <c r="J34" i="1"/>
  <c r="E32" i="1"/>
  <c r="F32" i="1"/>
  <c r="G26" i="1"/>
  <c r="K26" i="1"/>
  <c r="E24" i="1"/>
  <c r="F24" i="1"/>
  <c r="G31" i="1"/>
  <c r="K31" i="1"/>
  <c r="E29" i="1"/>
  <c r="F29" i="1"/>
  <c r="G23" i="1"/>
  <c r="K23" i="1"/>
  <c r="E21" i="1"/>
  <c r="F21" i="1"/>
  <c r="K36" i="1"/>
  <c r="C12" i="1"/>
  <c r="C11" i="1"/>
  <c r="O44" i="1" l="1"/>
  <c r="O43" i="1"/>
  <c r="O42" i="1"/>
  <c r="O45" i="1"/>
  <c r="O41" i="1"/>
  <c r="O37" i="1"/>
  <c r="O34" i="1"/>
  <c r="O40" i="1"/>
  <c r="O39" i="1"/>
  <c r="O38" i="1"/>
  <c r="O35" i="1"/>
  <c r="C15" i="1"/>
  <c r="O36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<sst xmlns="http://schemas.openxmlformats.org/spreadsheetml/2006/main" count="90" uniqueCount="58">
  <si>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</si>
  <si>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</si>
  <si>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</si>
  <si>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</si>
  <si>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</si>
  <si>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</si>
  <si>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</si>
  <si>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</si>
  <si>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</si>
  <si>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</si>
  <si>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</si>
  <si>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</si>
  <si>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</si>
  <si>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</si>
  <si>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</si>
  <si>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</si>
  <si>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</si>
  <si>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</si>
  <si>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</si>
  <si>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</si>
  <si>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</si>
  <si>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</si>
  <si>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</si>
  <si>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</si>
  <si>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</si>
  <si>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</si>
  <si>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</si>
  <si>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</si>
  <si>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</si>
  <si>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</si>
  <si>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</si>
  <si>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</si>
  <si>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</si>
  <si>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p</t>
  </si>
  <si>
    <t>IBVS 5653</t>
  </si>
  <si>
    <t>I</t>
  </si>
  <si>
    <t>II</t>
  </si>
  <si>
    <t>IBVS 5781</t>
  </si>
  <si>
    <t>IBVS 5564 Eph.</t>
  </si>
  <si>
    <t>IBVS 5564</t>
  </si>
  <si>
    <t>EW</t>
  </si>
  <si>
    <t>IBVS 5713</t>
  </si>
  <si>
    <t>IBVS 5837</t>
  </si>
  <si>
    <t>IBVS 5920</t>
  </si>
  <si>
    <t>IBVS 5875</t>
  </si>
  <si>
    <t>V1306 Her / GSC 3097-1297</t>
  </si>
  <si>
    <t>IBVS 6048</t>
  </si>
  <si>
    <t>IBVS 6149</t>
  </si>
  <si>
    <t>RHN 2019</t>
  </si>
  <si>
    <t>Add cycle</t>
  </si>
  <si>
    <t>Old Cycle</t>
  </si>
  <si>
    <t>RHN 2020</t>
  </si>
  <si>
    <t>pg</t>
  </si>
  <si>
    <t>vis</t>
  </si>
  <si>
    <t>PE</t>
  </si>
  <si>
    <t>CCD</t>
  </si>
  <si>
    <t>JBAV, 60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</si>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</sst>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 wrapText="1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165" fontId="17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3097-1297 - O-C Diagr.</a:t>
            </a:r>
          </a:p>
        </c:rich>
      </c:tx>
      <c:layout>
        <c:manualLayout>
          <c:xMode val="edge"/>
          <c:yMode val="edge"/>
          <c:x val="0.34135338345864663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0751879699248119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18035</c:v>
                </c:pt>
                <c:pt idx="22">
                  <c:v>18035</c:v>
                </c:pt>
                <c:pt idx="23">
                  <c:v>18037.5</c:v>
                </c:pt>
                <c:pt idx="24">
                  <c:v>18037.5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6C-4DD9-B8A0-DEAEA10B077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18035</c:v>
                </c:pt>
                <c:pt idx="22">
                  <c:v>18035</c:v>
                </c:pt>
                <c:pt idx="23">
                  <c:v>18037.5</c:v>
                </c:pt>
                <c:pt idx="24">
                  <c:v>18037.5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6C-4DD9-B8A0-DEAEA10B077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18035</c:v>
                </c:pt>
                <c:pt idx="22">
                  <c:v>18035</c:v>
                </c:pt>
                <c:pt idx="23">
                  <c:v>18037.5</c:v>
                </c:pt>
                <c:pt idx="24">
                  <c:v>18037.5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11">
                  <c:v>4.6499999734805897E-4</c:v>
                </c:pt>
                <c:pt idx="13">
                  <c:v>1.0675000012270175E-3</c:v>
                </c:pt>
                <c:pt idx="16">
                  <c:v>7.0449999984703027E-3</c:v>
                </c:pt>
                <c:pt idx="17">
                  <c:v>1.0742500002379529E-2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6C-4DD9-B8A0-DEAEA10B077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18035</c:v>
                </c:pt>
                <c:pt idx="22">
                  <c:v>18035</c:v>
                </c:pt>
                <c:pt idx="23">
                  <c:v>18037.5</c:v>
                </c:pt>
                <c:pt idx="24">
                  <c:v>18037.5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0">
                  <c:v>-1.2774999995599501E-3</c:v>
                </c:pt>
                <c:pt idx="1">
                  <c:v>-7.4999999924330041E-4</c:v>
                </c:pt>
                <c:pt idx="2">
                  <c:v>-3.9999999717110768E-4</c:v>
                </c:pt>
                <c:pt idx="3">
                  <c:v>0</c:v>
                </c:pt>
                <c:pt idx="4">
                  <c:v>1.6499999765073881E-4</c:v>
                </c:pt>
                <c:pt idx="5">
                  <c:v>8.3000000449828804E-4</c:v>
                </c:pt>
                <c:pt idx="6">
                  <c:v>3.150000047753565E-4</c:v>
                </c:pt>
                <c:pt idx="7">
                  <c:v>-3.9999999717110768E-4</c:v>
                </c:pt>
                <c:pt idx="8">
                  <c:v>-3.6499999987427145E-4</c:v>
                </c:pt>
                <c:pt idx="9">
                  <c:v>-9.7500000265426934E-5</c:v>
                </c:pt>
                <c:pt idx="10">
                  <c:v>-1.9999999494757503E-5</c:v>
                </c:pt>
                <c:pt idx="12">
                  <c:v>2.3724999991827644E-3</c:v>
                </c:pt>
                <c:pt idx="14">
                  <c:v>4.174999994575046E-4</c:v>
                </c:pt>
                <c:pt idx="15">
                  <c:v>-2.4100000009639189E-3</c:v>
                </c:pt>
                <c:pt idx="18">
                  <c:v>2.4774999998044223E-2</c:v>
                </c:pt>
                <c:pt idx="19">
                  <c:v>2.7837499997986015E-2</c:v>
                </c:pt>
                <c:pt idx="20">
                  <c:v>2.9652499993972015E-2</c:v>
                </c:pt>
                <c:pt idx="21">
                  <c:v>3.0524999783665407E-2</c:v>
                </c:pt>
                <c:pt idx="22">
                  <c:v>3.4524999973655213E-2</c:v>
                </c:pt>
                <c:pt idx="23">
                  <c:v>3.4612499948707409E-2</c:v>
                </c:pt>
                <c:pt idx="24">
                  <c:v>3.5612500112620182E-2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6C-4DD9-B8A0-DEAEA10B077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18035</c:v>
                </c:pt>
                <c:pt idx="22">
                  <c:v>18035</c:v>
                </c:pt>
                <c:pt idx="23">
                  <c:v>18037.5</c:v>
                </c:pt>
                <c:pt idx="24">
                  <c:v>18037.5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6C-4DD9-B8A0-DEAEA10B077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18035</c:v>
                </c:pt>
                <c:pt idx="22">
                  <c:v>18035</c:v>
                </c:pt>
                <c:pt idx="23">
                  <c:v>18037.5</c:v>
                </c:pt>
                <c:pt idx="24">
                  <c:v>18037.5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6C-4DD9-B8A0-DEAEA10B077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18035</c:v>
                </c:pt>
                <c:pt idx="22">
                  <c:v>18035</c:v>
                </c:pt>
                <c:pt idx="23">
                  <c:v>18037.5</c:v>
                </c:pt>
                <c:pt idx="24">
                  <c:v>18037.5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6C-4DD9-B8A0-DEAEA10B077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18035</c:v>
                </c:pt>
                <c:pt idx="22">
                  <c:v>18035</c:v>
                </c:pt>
                <c:pt idx="23">
                  <c:v>18037.5</c:v>
                </c:pt>
                <c:pt idx="24">
                  <c:v>18037.5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13">
                  <c:v>-6.7906998780141552E-3</c:v>
                </c:pt>
                <c:pt idx="14">
                  <c:v>-4.5049563804460315E-3</c:v>
                </c:pt>
                <c:pt idx="15">
                  <c:v>-9.9785476098458031E-4</c:v>
                </c:pt>
                <c:pt idx="16">
                  <c:v>6.6387316471556677E-3</c:v>
                </c:pt>
                <c:pt idx="17">
                  <c:v>9.471125848660264E-3</c:v>
                </c:pt>
                <c:pt idx="18">
                  <c:v>2.4919171812043863E-2</c:v>
                </c:pt>
                <c:pt idx="19">
                  <c:v>2.780389026228797E-2</c:v>
                </c:pt>
                <c:pt idx="20">
                  <c:v>2.8269300685286779E-2</c:v>
                </c:pt>
                <c:pt idx="21">
                  <c:v>3.4199841193736119E-2</c:v>
                </c:pt>
                <c:pt idx="22">
                  <c:v>3.4199841193736119E-2</c:v>
                </c:pt>
                <c:pt idx="23">
                  <c:v>3.4206725963307108E-2</c:v>
                </c:pt>
                <c:pt idx="24">
                  <c:v>3.4206725963307108E-2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6C-4DD9-B8A0-DEAEA10B0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186880"/>
        <c:axId val="1"/>
      </c:scatterChart>
      <c:valAx>
        <c:axId val="942186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186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53064690443099"/>
          <c:w val="0.62857142857142856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0</xdr:rowOff>
    </xdr:from>
    <xdr:to>
      <xdr:col>17</xdr:col>
      <xdr:colOff>657225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D2426EB-37F0-89F7-718B-D9627D259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6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1406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45</v>
      </c>
    </row>
    <row r="2" spans="1:6" x14ac:dyDescent="0.2">
      <c r="A2" t="s">
        <v>22</v>
      </c>
      <c r="B2" t="s">
        <v>40</v>
      </c>
      <c r="C2" s="3"/>
      <c r="D2" s="3"/>
    </row>
    <row r="3" spans="1:6" ht="13.5" thickBot="1" x14ac:dyDescent="0.25"/>
    <row r="4" spans="1:6" ht="13.5" thickBot="1" x14ac:dyDescent="0.25">
      <c r="A4" s="26" t="s">
        <v>38</v>
      </c>
      <c r="C4" s="27">
        <v>53121.554700000001</v>
      </c>
      <c r="D4" s="28">
        <v>0.370365</v>
      </c>
    </row>
    <row r="5" spans="1:6" x14ac:dyDescent="0.2">
      <c r="A5" s="9" t="s">
        <v>27</v>
      </c>
      <c r="B5" s="10"/>
      <c r="C5" s="11">
        <v>-9.5</v>
      </c>
      <c r="D5" s="10" t="s">
        <v>28</v>
      </c>
      <c r="E5" s="10"/>
    </row>
    <row r="6" spans="1:6" x14ac:dyDescent="0.2">
      <c r="A6" s="5" t="s">
        <v>0</v>
      </c>
    </row>
    <row r="7" spans="1:6" x14ac:dyDescent="0.2">
      <c r="A7" t="s">
        <v>1</v>
      </c>
      <c r="C7">
        <f>C4</f>
        <v>53121.554700000001</v>
      </c>
    </row>
    <row r="8" spans="1:6" x14ac:dyDescent="0.2">
      <c r="A8" t="s">
        <v>2</v>
      </c>
      <c r="C8">
        <f>D4</f>
        <v>0.370365</v>
      </c>
    </row>
    <row r="9" spans="1:6" x14ac:dyDescent="0.2">
      <c r="A9" s="24" t="s">
        <v>32</v>
      </c>
      <c r="B9" s="25">
        <v>36</v>
      </c>
      <c r="C9" s="22" t="str">
        <f>"F"&amp;B9</f>
        <v>F36</v>
      </c>
      <c r="D9" s="23" t="str">
        <f>"G"&amp;B9</f>
        <v>G36</v>
      </c>
    </row>
    <row r="10" spans="1:6" ht="13.5" thickBot="1" x14ac:dyDescent="0.25">
      <c r="A10" s="10"/>
      <c r="B10" s="10"/>
      <c r="C10" s="4" t="s">
        <v>18</v>
      </c>
      <c r="D10" s="4" t="s">
        <v>19</v>
      </c>
      <c r="E10" s="10"/>
    </row>
    <row r="11" spans="1:6" x14ac:dyDescent="0.2">
      <c r="A11" s="10" t="s">
        <v>14</v>
      </c>
      <c r="B11" s="10"/>
      <c r="C11" s="21">
        <f ca="1">INTERCEPT(INDIRECT($D$9):G988,INDIRECT($C$9):F988)</f>
        <v>-1.5466886491373639E-2</v>
      </c>
      <c r="D11" s="3"/>
      <c r="E11" s="10"/>
    </row>
    <row r="12" spans="1:6" x14ac:dyDescent="0.2">
      <c r="A12" s="10" t="s">
        <v>15</v>
      </c>
      <c r="B12" s="10"/>
      <c r="C12" s="21">
        <f ca="1">SLOPE(INDIRECT($D$9):G988,INDIRECT($C$9):F988)</f>
        <v>2.7539078283953289E-6</v>
      </c>
      <c r="D12" s="3"/>
      <c r="E12" s="10"/>
    </row>
    <row r="13" spans="1:6" x14ac:dyDescent="0.2">
      <c r="A13" s="10" t="s">
        <v>17</v>
      </c>
      <c r="B13" s="10"/>
      <c r="C13" s="3" t="s">
        <v>12</v>
      </c>
      <c r="D13" s="3"/>
      <c r="E13" s="10"/>
    </row>
    <row r="14" spans="1:6" x14ac:dyDescent="0.2">
      <c r="A14" s="10"/>
      <c r="B14" s="10"/>
      <c r="C14" s="10"/>
      <c r="D14" s="10"/>
      <c r="E14" s="10"/>
    </row>
    <row r="15" spans="1:6" x14ac:dyDescent="0.2">
      <c r="A15" s="12" t="s">
        <v>16</v>
      </c>
      <c r="B15" s="10"/>
      <c r="C15" s="13">
        <f ca="1">(C7+C11)+(C8+C12)*INT(MAX(F21:F3529))</f>
        <v>59801.862410349007</v>
      </c>
      <c r="E15" s="14" t="s">
        <v>49</v>
      </c>
      <c r="F15" s="11">
        <v>1</v>
      </c>
    </row>
    <row r="16" spans="1:6" x14ac:dyDescent="0.2">
      <c r="A16" s="16" t="s">
        <v>3</v>
      </c>
      <c r="B16" s="10"/>
      <c r="C16" s="17">
        <f ca="1">+C8+C12</f>
        <v>0.37036775390782839</v>
      </c>
      <c r="E16" s="14" t="s">
        <v>29</v>
      </c>
      <c r="F16" s="15">
        <f ca="1">NOW()+15018.5+$C$5/24</f>
        <v>60177.790713425922</v>
      </c>
    </row>
    <row r="17" spans="1:17" ht="13.5" thickBot="1" x14ac:dyDescent="0.25">
      <c r="A17" s="14" t="s">
        <v>26</v>
      </c>
      <c r="B17" s="10"/>
      <c r="C17" s="10">
        <f>COUNT(C21:C2187)</f>
        <v>25</v>
      </c>
      <c r="E17" s="14" t="s">
        <v>50</v>
      </c>
      <c r="F17" s="15">
        <f ca="1">ROUND(2*(F16-$C$7)/$C$8,0)/2+F15</f>
        <v>19053</v>
      </c>
    </row>
    <row r="18" spans="1:17" ht="14.25" thickTop="1" thickBot="1" x14ac:dyDescent="0.25">
      <c r="A18" s="16" t="s">
        <v>4</v>
      </c>
      <c r="B18" s="10"/>
      <c r="C18" s="19">
        <f ca="1">+C15</f>
        <v>59801.862410349007</v>
      </c>
      <c r="D18" s="20">
        <f ca="1">+C16</f>
        <v>0.37036775390782839</v>
      </c>
      <c r="E18" s="14" t="s">
        <v>30</v>
      </c>
      <c r="F18" s="23">
        <f ca="1">ROUND(2*(F16-$C$15)/$C$16,0)/2+F15</f>
        <v>1016</v>
      </c>
    </row>
    <row r="19" spans="1:17" ht="13.5" thickTop="1" x14ac:dyDescent="0.2">
      <c r="E19" s="14" t="s">
        <v>31</v>
      </c>
      <c r="F19" s="18">
        <f ca="1">+$C$15+$C$16*F18-15018.5-$C$5/24</f>
        <v>45160.051881652696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52</v>
      </c>
      <c r="I20" s="7" t="s">
        <v>53</v>
      </c>
      <c r="J20" s="7" t="s">
        <v>54</v>
      </c>
      <c r="K20" s="7" t="s">
        <v>55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 x14ac:dyDescent="0.2">
      <c r="A21" t="s">
        <v>39</v>
      </c>
      <c r="B21" s="29" t="s">
        <v>36</v>
      </c>
      <c r="C21" s="30">
        <v>51322.875800000002</v>
      </c>
      <c r="D21" s="30">
        <v>6.9999999999999999E-4</v>
      </c>
      <c r="E21">
        <f t="shared" ref="E21:E36" si="0">+(C21-C$7)/C$8</f>
        <v>-4856.5034493000121</v>
      </c>
      <c r="F21">
        <f t="shared" ref="F21:F40" si="1">ROUND(2*E21,0)/2</f>
        <v>-4856.5</v>
      </c>
      <c r="G21">
        <f t="shared" ref="G21:G36" si="2">+C21-(C$7+F21*C$8)</f>
        <v>-1.2774999995599501E-3</v>
      </c>
      <c r="K21">
        <f t="shared" ref="K21:K31" si="3">+G21</f>
        <v>-1.2774999995599501E-3</v>
      </c>
      <c r="Q21" s="2">
        <f t="shared" ref="Q21:Q36" si="4">+C21-15018.5</f>
        <v>36304.375800000002</v>
      </c>
    </row>
    <row r="22" spans="1:17" x14ac:dyDescent="0.2">
      <c r="A22" t="s">
        <v>39</v>
      </c>
      <c r="B22" s="29" t="s">
        <v>35</v>
      </c>
      <c r="C22" s="30">
        <v>51332.690999999999</v>
      </c>
      <c r="D22" s="30">
        <v>2.9999999999999997E-4</v>
      </c>
      <c r="E22">
        <f t="shared" si="0"/>
        <v>-4830.0020250293674</v>
      </c>
      <c r="F22">
        <f t="shared" si="1"/>
        <v>-4830</v>
      </c>
      <c r="G22">
        <f t="shared" si="2"/>
        <v>-7.4999999924330041E-4</v>
      </c>
      <c r="K22">
        <f t="shared" si="3"/>
        <v>-7.4999999924330041E-4</v>
      </c>
      <c r="Q22" s="2">
        <f t="shared" si="4"/>
        <v>36314.190999999999</v>
      </c>
    </row>
    <row r="23" spans="1:17" x14ac:dyDescent="0.2">
      <c r="A23" t="s">
        <v>34</v>
      </c>
      <c r="B23" s="3" t="s">
        <v>35</v>
      </c>
      <c r="C23" s="8">
        <v>53121.554300000003</v>
      </c>
      <c r="D23" s="8">
        <v>5.9999999999999995E-4</v>
      </c>
      <c r="E23">
        <f t="shared" si="0"/>
        <v>-1.0800156525889533E-3</v>
      </c>
      <c r="F23">
        <f t="shared" si="1"/>
        <v>0</v>
      </c>
      <c r="G23">
        <f t="shared" si="2"/>
        <v>-3.9999999717110768E-4</v>
      </c>
      <c r="K23">
        <f t="shared" si="3"/>
        <v>-3.9999999717110768E-4</v>
      </c>
      <c r="Q23" s="2">
        <f t="shared" si="4"/>
        <v>38103.054300000003</v>
      </c>
    </row>
    <row r="24" spans="1:17" x14ac:dyDescent="0.2">
      <c r="A24" t="s">
        <v>39</v>
      </c>
      <c r="C24" s="8">
        <v>53121.554700000001</v>
      </c>
      <c r="D24" s="8" t="s">
        <v>12</v>
      </c>
      <c r="E24">
        <f t="shared" si="0"/>
        <v>0</v>
      </c>
      <c r="F24">
        <f t="shared" si="1"/>
        <v>0</v>
      </c>
      <c r="G24">
        <f t="shared" si="2"/>
        <v>0</v>
      </c>
      <c r="K24">
        <f t="shared" si="3"/>
        <v>0</v>
      </c>
      <c r="Q24" s="2">
        <f t="shared" si="4"/>
        <v>38103.054700000001</v>
      </c>
    </row>
    <row r="25" spans="1:17" x14ac:dyDescent="0.2">
      <c r="A25" t="s">
        <v>34</v>
      </c>
      <c r="B25" s="3" t="s">
        <v>35</v>
      </c>
      <c r="C25" s="8">
        <v>53143.4064</v>
      </c>
      <c r="D25" s="8">
        <v>1E-3</v>
      </c>
      <c r="E25">
        <f t="shared" si="0"/>
        <v>59.000445506457829</v>
      </c>
      <c r="F25">
        <f t="shared" si="1"/>
        <v>59</v>
      </c>
      <c r="G25">
        <f t="shared" si="2"/>
        <v>1.6499999765073881E-4</v>
      </c>
      <c r="K25">
        <f t="shared" si="3"/>
        <v>1.6499999765073881E-4</v>
      </c>
      <c r="Q25" s="2">
        <f t="shared" si="4"/>
        <v>38124.9064</v>
      </c>
    </row>
    <row r="26" spans="1:17" x14ac:dyDescent="0.2">
      <c r="A26" t="s">
        <v>34</v>
      </c>
      <c r="B26" s="3" t="s">
        <v>35</v>
      </c>
      <c r="C26" s="8">
        <v>53150.444000000003</v>
      </c>
      <c r="D26" s="8">
        <v>1E-3</v>
      </c>
      <c r="E26">
        <f t="shared" si="0"/>
        <v>78.002241032501857</v>
      </c>
      <c r="F26">
        <f t="shared" si="1"/>
        <v>78</v>
      </c>
      <c r="G26">
        <f t="shared" si="2"/>
        <v>8.3000000449828804E-4</v>
      </c>
      <c r="K26">
        <f t="shared" si="3"/>
        <v>8.3000000449828804E-4</v>
      </c>
      <c r="Q26" s="2">
        <f t="shared" si="4"/>
        <v>38131.944000000003</v>
      </c>
    </row>
    <row r="27" spans="1:17" x14ac:dyDescent="0.2">
      <c r="A27" t="s">
        <v>34</v>
      </c>
      <c r="B27" s="3" t="s">
        <v>35</v>
      </c>
      <c r="C27" s="8">
        <v>53154.517500000002</v>
      </c>
      <c r="D27" s="8">
        <v>5.0000000000000001E-4</v>
      </c>
      <c r="E27">
        <f t="shared" si="0"/>
        <v>89.000850512335546</v>
      </c>
      <c r="F27">
        <f t="shared" si="1"/>
        <v>89</v>
      </c>
      <c r="G27">
        <f t="shared" si="2"/>
        <v>3.150000047753565E-4</v>
      </c>
      <c r="K27">
        <f t="shared" si="3"/>
        <v>3.150000047753565E-4</v>
      </c>
      <c r="Q27" s="2">
        <f t="shared" si="4"/>
        <v>38136.017500000002</v>
      </c>
    </row>
    <row r="28" spans="1:17" x14ac:dyDescent="0.2">
      <c r="A28" t="s">
        <v>34</v>
      </c>
      <c r="B28" s="3" t="s">
        <v>35</v>
      </c>
      <c r="C28" s="8">
        <v>53173.405400000003</v>
      </c>
      <c r="D28" s="8">
        <v>5.9999999999999995E-4</v>
      </c>
      <c r="E28">
        <f t="shared" si="0"/>
        <v>139.99891998434703</v>
      </c>
      <c r="F28">
        <f t="shared" si="1"/>
        <v>140</v>
      </c>
      <c r="G28">
        <f t="shared" si="2"/>
        <v>-3.9999999717110768E-4</v>
      </c>
      <c r="K28">
        <f t="shared" si="3"/>
        <v>-3.9999999717110768E-4</v>
      </c>
      <c r="Q28" s="2">
        <f t="shared" si="4"/>
        <v>38154.905400000003</v>
      </c>
    </row>
    <row r="29" spans="1:17" x14ac:dyDescent="0.2">
      <c r="A29" t="s">
        <v>34</v>
      </c>
      <c r="B29" s="3" t="s">
        <v>35</v>
      </c>
      <c r="C29" s="8">
        <v>53203.404999999999</v>
      </c>
      <c r="D29" s="8">
        <v>5.0000000000000001E-4</v>
      </c>
      <c r="E29">
        <f t="shared" si="0"/>
        <v>220.99901448570529</v>
      </c>
      <c r="F29">
        <f t="shared" si="1"/>
        <v>221</v>
      </c>
      <c r="G29">
        <f t="shared" si="2"/>
        <v>-3.6499999987427145E-4</v>
      </c>
      <c r="K29">
        <f t="shared" si="3"/>
        <v>-3.6499999987427145E-4</v>
      </c>
      <c r="Q29" s="2">
        <f t="shared" si="4"/>
        <v>38184.904999999999</v>
      </c>
    </row>
    <row r="30" spans="1:17" x14ac:dyDescent="0.2">
      <c r="A30" t="s">
        <v>34</v>
      </c>
      <c r="B30" s="3" t="s">
        <v>36</v>
      </c>
      <c r="C30" s="8">
        <v>53229.516000000003</v>
      </c>
      <c r="D30" s="8">
        <v>5.0000000000000001E-4</v>
      </c>
      <c r="E30">
        <f t="shared" si="0"/>
        <v>291.49973674619002</v>
      </c>
      <c r="F30">
        <f t="shared" si="1"/>
        <v>291.5</v>
      </c>
      <c r="G30">
        <f t="shared" si="2"/>
        <v>-9.7500000265426934E-5</v>
      </c>
      <c r="K30">
        <f t="shared" si="3"/>
        <v>-9.7500000265426934E-5</v>
      </c>
      <c r="Q30" s="2">
        <f t="shared" si="4"/>
        <v>38211.016000000003</v>
      </c>
    </row>
    <row r="31" spans="1:17" x14ac:dyDescent="0.2">
      <c r="A31" t="s">
        <v>34</v>
      </c>
      <c r="B31" s="3" t="s">
        <v>35</v>
      </c>
      <c r="C31" s="8">
        <v>53250.441700000003</v>
      </c>
      <c r="D31" s="8">
        <v>6.9999999999999999E-4</v>
      </c>
      <c r="E31">
        <f t="shared" si="0"/>
        <v>347.9999459992236</v>
      </c>
      <c r="F31">
        <f t="shared" si="1"/>
        <v>348</v>
      </c>
      <c r="G31">
        <f t="shared" si="2"/>
        <v>-1.9999999494757503E-5</v>
      </c>
      <c r="K31">
        <f t="shared" si="3"/>
        <v>-1.9999999494757503E-5</v>
      </c>
      <c r="Q31" s="2">
        <f t="shared" si="4"/>
        <v>38231.941700000003</v>
      </c>
    </row>
    <row r="32" spans="1:17" x14ac:dyDescent="0.2">
      <c r="A32" s="31" t="s">
        <v>41</v>
      </c>
      <c r="B32" s="32" t="s">
        <v>33</v>
      </c>
      <c r="C32" s="33">
        <v>53617.473899999997</v>
      </c>
      <c r="D32" s="33">
        <v>2.9999999999999997E-4</v>
      </c>
      <c r="E32">
        <f t="shared" si="0"/>
        <v>1339.0012555181959</v>
      </c>
      <c r="F32">
        <f t="shared" si="1"/>
        <v>1339</v>
      </c>
      <c r="G32">
        <f t="shared" si="2"/>
        <v>4.6499999734805897E-4</v>
      </c>
      <c r="J32">
        <f>+G32</f>
        <v>4.6499999734805897E-4</v>
      </c>
      <c r="Q32" s="2">
        <f t="shared" si="4"/>
        <v>38598.973899999997</v>
      </c>
    </row>
    <row r="33" spans="1:17" x14ac:dyDescent="0.2">
      <c r="A33" s="31" t="s">
        <v>37</v>
      </c>
      <c r="B33" s="32" t="s">
        <v>36</v>
      </c>
      <c r="C33" s="33">
        <v>53941.36</v>
      </c>
      <c r="D33" s="33">
        <v>4.0000000000000001E-3</v>
      </c>
      <c r="E33">
        <f t="shared" si="0"/>
        <v>2213.5064058428848</v>
      </c>
      <c r="F33">
        <f t="shared" si="1"/>
        <v>2213.5</v>
      </c>
      <c r="G33">
        <f t="shared" si="2"/>
        <v>2.3724999991827644E-3</v>
      </c>
      <c r="K33">
        <f>+G33</f>
        <v>2.3724999991827644E-3</v>
      </c>
      <c r="Q33" s="2">
        <f t="shared" si="4"/>
        <v>38922.86</v>
      </c>
    </row>
    <row r="34" spans="1:17" x14ac:dyDescent="0.2">
      <c r="A34" s="34" t="s">
        <v>42</v>
      </c>
      <c r="B34" s="32" t="s">
        <v>36</v>
      </c>
      <c r="C34" s="33">
        <v>54288.390700000004</v>
      </c>
      <c r="D34" s="33"/>
      <c r="E34">
        <f t="shared" si="0"/>
        <v>3150.5028822918011</v>
      </c>
      <c r="F34">
        <f t="shared" si="1"/>
        <v>3150.5</v>
      </c>
      <c r="G34">
        <f t="shared" si="2"/>
        <v>1.0675000012270175E-3</v>
      </c>
      <c r="J34">
        <f>+G34</f>
        <v>1.0675000012270175E-3</v>
      </c>
      <c r="O34">
        <f t="shared" ref="O34:O40" ca="1" si="5">+C$11+C$12*$F34</f>
        <v>-6.7906998780141552E-3</v>
      </c>
      <c r="Q34" s="2">
        <f t="shared" si="4"/>
        <v>39269.890700000004</v>
      </c>
    </row>
    <row r="35" spans="1:17" x14ac:dyDescent="0.2">
      <c r="A35" s="35" t="s">
        <v>44</v>
      </c>
      <c r="B35" s="36" t="s">
        <v>36</v>
      </c>
      <c r="C35" s="35">
        <v>54595.792999999998</v>
      </c>
      <c r="D35" s="35">
        <v>1E-4</v>
      </c>
      <c r="E35">
        <f t="shared" si="0"/>
        <v>3980.5011272663378</v>
      </c>
      <c r="F35">
        <f t="shared" si="1"/>
        <v>3980.5</v>
      </c>
      <c r="G35">
        <f t="shared" si="2"/>
        <v>4.174999994575046E-4</v>
      </c>
      <c r="K35">
        <f>+G35</f>
        <v>4.174999994575046E-4</v>
      </c>
      <c r="O35">
        <f t="shared" ca="1" si="5"/>
        <v>-4.5049563804460315E-3</v>
      </c>
      <c r="Q35" s="2">
        <f t="shared" si="4"/>
        <v>39577.292999999998</v>
      </c>
    </row>
    <row r="36" spans="1:17" x14ac:dyDescent="0.2">
      <c r="A36" s="35" t="s">
        <v>43</v>
      </c>
      <c r="B36" s="36" t="s">
        <v>35</v>
      </c>
      <c r="C36" s="35">
        <v>55067.45</v>
      </c>
      <c r="D36" s="35">
        <v>1.1000000000000001E-3</v>
      </c>
      <c r="E36">
        <f t="shared" si="0"/>
        <v>5253.993492905638</v>
      </c>
      <c r="F36">
        <f t="shared" si="1"/>
        <v>5254</v>
      </c>
      <c r="G36">
        <f t="shared" si="2"/>
        <v>-2.4100000009639189E-3</v>
      </c>
      <c r="K36">
        <f>+G36</f>
        <v>-2.4100000009639189E-3</v>
      </c>
      <c r="O36">
        <f t="shared" ca="1" si="5"/>
        <v>-9.9785476098458031E-4</v>
      </c>
      <c r="Q36" s="2">
        <f t="shared" si="4"/>
        <v>40048.949999999997</v>
      </c>
    </row>
    <row r="37" spans="1:17" x14ac:dyDescent="0.2">
      <c r="A37" s="37" t="s">
        <v>46</v>
      </c>
      <c r="B37" s="38" t="s">
        <v>35</v>
      </c>
      <c r="C37" s="39">
        <v>56094.481599999999</v>
      </c>
      <c r="D37" s="39">
        <v>1.1000000000000001E-3</v>
      </c>
      <c r="E37">
        <f>+(C37-C$7)/C$8</f>
        <v>8027.0190217758118</v>
      </c>
      <c r="F37">
        <f t="shared" si="1"/>
        <v>8027</v>
      </c>
      <c r="G37">
        <f>+C37-(C$7+F37*C$8)</f>
        <v>7.0449999984703027E-3</v>
      </c>
      <c r="J37">
        <f>+G37</f>
        <v>7.0449999984703027E-3</v>
      </c>
      <c r="O37">
        <f t="shared" ca="1" si="5"/>
        <v>6.6387316471556677E-3</v>
      </c>
      <c r="Q37" s="2">
        <f>+C37-15018.5</f>
        <v>41075.981599999999</v>
      </c>
    </row>
    <row r="38" spans="1:17" x14ac:dyDescent="0.2">
      <c r="A38" s="40" t="s">
        <v>47</v>
      </c>
      <c r="B38" s="41" t="s">
        <v>35</v>
      </c>
      <c r="C38" s="40">
        <v>56475.405700000003</v>
      </c>
      <c r="D38" s="40">
        <v>2.8E-3</v>
      </c>
      <c r="E38">
        <f>+(C38-C$7)/C$8</f>
        <v>9055.5290051705815</v>
      </c>
      <c r="F38">
        <f t="shared" si="1"/>
        <v>9055.5</v>
      </c>
      <c r="G38">
        <f>+C38-(C$7+F38*C$8)</f>
        <v>1.0742500002379529E-2</v>
      </c>
      <c r="J38">
        <f>+G38</f>
        <v>1.0742500002379529E-2</v>
      </c>
      <c r="O38">
        <f t="shared" ca="1" si="5"/>
        <v>9.471125848660264E-3</v>
      </c>
      <c r="Q38" s="2">
        <f>+C38-15018.5</f>
        <v>41456.905700000003</v>
      </c>
    </row>
    <row r="39" spans="1:17" x14ac:dyDescent="0.2">
      <c r="A39" s="5" t="s">
        <v>48</v>
      </c>
      <c r="C39" s="8">
        <v>58552.982199999999</v>
      </c>
      <c r="D39" s="8">
        <v>1E-4</v>
      </c>
      <c r="E39">
        <f>+(C39-C$7)/C$8</f>
        <v>14665.06689346995</v>
      </c>
      <c r="F39">
        <f t="shared" si="1"/>
        <v>14665</v>
      </c>
      <c r="G39">
        <f>+C39-(C$7+F39*C$8)</f>
        <v>2.4774999998044223E-2</v>
      </c>
      <c r="K39">
        <f>+G39</f>
        <v>2.4774999998044223E-2</v>
      </c>
      <c r="O39">
        <f t="shared" ca="1" si="5"/>
        <v>2.4919171812043863E-2</v>
      </c>
      <c r="Q39" s="2">
        <f>+C39-15018.5</f>
        <v>43534.482199999999</v>
      </c>
    </row>
    <row r="40" spans="1:17" x14ac:dyDescent="0.2">
      <c r="A40" s="5" t="s">
        <v>51</v>
      </c>
      <c r="C40" s="8">
        <v>58940.942600000002</v>
      </c>
      <c r="D40" s="8">
        <v>1E-4</v>
      </c>
      <c r="E40">
        <f>+(C40-C$7)/C$8</f>
        <v>15712.575162339857</v>
      </c>
      <c r="F40">
        <f t="shared" si="1"/>
        <v>15712.5</v>
      </c>
      <c r="G40">
        <f>+C40-(C$7+F40*C$8)</f>
        <v>2.7837499997986015E-2</v>
      </c>
      <c r="K40">
        <f>+G40</f>
        <v>2.7837499997986015E-2</v>
      </c>
      <c r="O40">
        <f t="shared" ca="1" si="5"/>
        <v>2.780389026228797E-2</v>
      </c>
      <c r="Q40" s="2">
        <f>+C40-15018.5</f>
        <v>43922.442600000002</v>
      </c>
    </row>
    <row r="41" spans="1:17" x14ac:dyDescent="0.2">
      <c r="A41" s="42" t="s">
        <v>56</v>
      </c>
      <c r="B41" s="43" t="s">
        <v>35</v>
      </c>
      <c r="C41" s="44">
        <v>59003.536099999998</v>
      </c>
      <c r="D41" s="42">
        <v>1.9E-3</v>
      </c>
      <c r="E41">
        <f>+(C41-C$7)/C$8</f>
        <v>15881.580062910904</v>
      </c>
      <c r="F41">
        <f t="shared" ref="F41" si="6">ROUND(2*E41,0)/2</f>
        <v>15881.5</v>
      </c>
      <c r="G41">
        <f>+C41-(C$7+F41*C$8)</f>
        <v>2.9652499993972015E-2</v>
      </c>
      <c r="K41">
        <f>+G41</f>
        <v>2.9652499993972015E-2</v>
      </c>
      <c r="O41">
        <f t="shared" ref="O41" ca="1" si="7">+C$11+C$12*$F41</f>
        <v>2.8269300685286779E-2</v>
      </c>
      <c r="Q41" s="2">
        <f>+C41-15018.5</f>
        <v>43985.036099999998</v>
      </c>
    </row>
    <row r="42" spans="1:17" x14ac:dyDescent="0.2">
      <c r="A42" s="45" t="s">
        <v>57</v>
      </c>
      <c r="B42" s="46" t="s">
        <v>35</v>
      </c>
      <c r="C42" s="47">
        <v>59801.117999999784</v>
      </c>
      <c r="D42" s="8"/>
      <c r="E42">
        <f t="shared" ref="E42:E45" si="8">+(C42-C$7)/C$8</f>
        <v>18035.082418694485</v>
      </c>
      <c r="F42">
        <f t="shared" ref="F42:F45" si="9">ROUND(2*E42,0)/2</f>
        <v>18035</v>
      </c>
      <c r="G42">
        <f t="shared" ref="G42:G45" si="10">+C42-(C$7+F42*C$8)</f>
        <v>3.0524999783665407E-2</v>
      </c>
      <c r="K42">
        <f t="shared" ref="K42:K45" si="11">+G42</f>
        <v>3.0524999783665407E-2</v>
      </c>
      <c r="O42">
        <f t="shared" ref="O42:O45" ca="1" si="12">+C$11+C$12*$F42</f>
        <v>3.4199841193736119E-2</v>
      </c>
      <c r="Q42" s="2">
        <f t="shared" ref="Q42:Q45" si="13">+C42-15018.5</f>
        <v>44782.617999999784</v>
      </c>
    </row>
    <row r="43" spans="1:17" x14ac:dyDescent="0.2">
      <c r="A43" s="45" t="s">
        <v>57</v>
      </c>
      <c r="B43" s="46" t="s">
        <v>35</v>
      </c>
      <c r="C43" s="47">
        <v>59801.121999999974</v>
      </c>
      <c r="D43" s="8"/>
      <c r="E43">
        <f t="shared" si="8"/>
        <v>18035.093218851602</v>
      </c>
      <c r="F43">
        <f t="shared" si="9"/>
        <v>18035</v>
      </c>
      <c r="G43">
        <f t="shared" si="10"/>
        <v>3.4524999973655213E-2</v>
      </c>
      <c r="K43">
        <f t="shared" si="11"/>
        <v>3.4524999973655213E-2</v>
      </c>
      <c r="O43">
        <f t="shared" ca="1" si="12"/>
        <v>3.4199841193736119E-2</v>
      </c>
      <c r="Q43" s="2">
        <f t="shared" si="13"/>
        <v>44782.621999999974</v>
      </c>
    </row>
    <row r="44" spans="1:17" x14ac:dyDescent="0.2">
      <c r="A44" s="45" t="s">
        <v>57</v>
      </c>
      <c r="B44" s="46" t="s">
        <v>36</v>
      </c>
      <c r="C44" s="47">
        <v>59802.047999999952</v>
      </c>
      <c r="D44" s="8"/>
      <c r="E44">
        <f t="shared" si="8"/>
        <v>18037.593455104965</v>
      </c>
      <c r="F44">
        <f t="shared" si="9"/>
        <v>18037.5</v>
      </c>
      <c r="G44">
        <f t="shared" si="10"/>
        <v>3.4612499948707409E-2</v>
      </c>
      <c r="K44">
        <f t="shared" si="11"/>
        <v>3.4612499948707409E-2</v>
      </c>
      <c r="O44">
        <f t="shared" ca="1" si="12"/>
        <v>3.4206725963307108E-2</v>
      </c>
      <c r="Q44" s="2">
        <f t="shared" si="13"/>
        <v>44783.547999999952</v>
      </c>
    </row>
    <row r="45" spans="1:17" x14ac:dyDescent="0.2">
      <c r="A45" s="45" t="s">
        <v>57</v>
      </c>
      <c r="B45" s="46" t="s">
        <v>36</v>
      </c>
      <c r="C45" s="47">
        <v>59802.049000000115</v>
      </c>
      <c r="D45" s="8"/>
      <c r="E45">
        <f t="shared" si="8"/>
        <v>18037.596155144558</v>
      </c>
      <c r="F45">
        <f t="shared" si="9"/>
        <v>18037.5</v>
      </c>
      <c r="G45">
        <f t="shared" si="10"/>
        <v>3.5612500112620182E-2</v>
      </c>
      <c r="K45">
        <f t="shared" si="11"/>
        <v>3.5612500112620182E-2</v>
      </c>
      <c r="O45">
        <f t="shared" ca="1" si="12"/>
        <v>3.4206725963307108E-2</v>
      </c>
      <c r="Q45" s="2">
        <f t="shared" si="13"/>
        <v>44783.549000000115</v>
      </c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2023-08-21T06:58:37Z</dcterms:modified>
</cp:coreProperties>
</file>