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d only\"/>
    </mc:Choice>
  </mc:AlternateContent>
  <xr:revisionPtr revIDLastSave="0" documentId="13_ncr:40009_{E62EA527-D36B-4DC0-87E4-DEDB9C081452}" xr6:coauthVersionLast="47" xr6:coauthVersionMax="47" xr10:uidLastSave="{00000000-0000-0000-0000-000000000000}"/>
  <bookViews>
    <workbookView xWindow="13845" yWindow="300" windowWidth="12975" windowHeight="146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44" i="1" l="1"/>
  <c r="F44" i="1" s="1"/>
  <c r="G44" i="1" s="1"/>
  <c r="K44" i="1" s="1"/>
  <c r="Q44" i="1"/>
  <c r="E42" i="1"/>
  <c r="F42" i="1"/>
  <c r="G42" i="1"/>
  <c r="K42" i="1"/>
  <c r="E43" i="1"/>
  <c r="F43" i="1"/>
  <c r="G43" i="1"/>
  <c r="K43" i="1"/>
  <c r="D9" i="1"/>
  <c r="C9" i="1"/>
  <c r="E24" i="1"/>
  <c r="F24" i="1"/>
  <c r="G24" i="1"/>
  <c r="K24" i="1"/>
  <c r="E25" i="1"/>
  <c r="F25" i="1"/>
  <c r="G25" i="1"/>
  <c r="K25" i="1"/>
  <c r="C22" i="1"/>
  <c r="E22" i="1"/>
  <c r="F22" i="1"/>
  <c r="E26" i="1"/>
  <c r="F26" i="1"/>
  <c r="G26" i="1"/>
  <c r="K26" i="1"/>
  <c r="E27" i="1"/>
  <c r="F27" i="1"/>
  <c r="G27" i="1"/>
  <c r="K27" i="1"/>
  <c r="E28" i="1"/>
  <c r="F28" i="1"/>
  <c r="G28" i="1"/>
  <c r="K28" i="1"/>
  <c r="E29" i="1"/>
  <c r="F29" i="1"/>
  <c r="G29" i="1"/>
  <c r="K29" i="1"/>
  <c r="E30" i="1"/>
  <c r="F30" i="1"/>
  <c r="G30" i="1"/>
  <c r="K30" i="1"/>
  <c r="E31" i="1"/>
  <c r="F31" i="1"/>
  <c r="G31" i="1"/>
  <c r="K31" i="1"/>
  <c r="E32" i="1"/>
  <c r="F32" i="1"/>
  <c r="G32" i="1"/>
  <c r="K32" i="1"/>
  <c r="E33" i="1"/>
  <c r="F33" i="1"/>
  <c r="G33" i="1"/>
  <c r="K33" i="1"/>
  <c r="E34" i="1"/>
  <c r="F34" i="1"/>
  <c r="G34" i="1"/>
  <c r="J34" i="1"/>
  <c r="E35" i="1"/>
  <c r="F35" i="1"/>
  <c r="G35" i="1"/>
  <c r="K35" i="1"/>
  <c r="E36" i="1"/>
  <c r="F36" i="1"/>
  <c r="G36" i="1"/>
  <c r="J36" i="1"/>
  <c r="E37" i="1"/>
  <c r="F37" i="1"/>
  <c r="G37" i="1"/>
  <c r="K37" i="1"/>
  <c r="E38" i="1"/>
  <c r="F38" i="1"/>
  <c r="G38" i="1"/>
  <c r="K38" i="1"/>
  <c r="E39" i="1"/>
  <c r="F39" i="1"/>
  <c r="G39" i="1"/>
  <c r="K39" i="1"/>
  <c r="E40" i="1"/>
  <c r="F40" i="1"/>
  <c r="G40" i="1"/>
  <c r="J40" i="1"/>
  <c r="E41" i="1"/>
  <c r="F41" i="1"/>
  <c r="G41" i="1"/>
  <c r="J41" i="1"/>
  <c r="E23" i="1"/>
  <c r="F23" i="1"/>
  <c r="G23" i="1"/>
  <c r="K23" i="1"/>
  <c r="Q42" i="1"/>
  <c r="Q43" i="1"/>
  <c r="Q41" i="1"/>
  <c r="Q39" i="1"/>
  <c r="E21" i="1"/>
  <c r="F21" i="1"/>
  <c r="G21" i="1"/>
  <c r="K21" i="1"/>
  <c r="Q38" i="1"/>
  <c r="Q37" i="1"/>
  <c r="Q36" i="1"/>
  <c r="Q35" i="1"/>
  <c r="Q34" i="1"/>
  <c r="Q33" i="1"/>
  <c r="Q32" i="1"/>
  <c r="Q31" i="1"/>
  <c r="Q30" i="1"/>
  <c r="Q29" i="1"/>
  <c r="Q28" i="1"/>
  <c r="Q27" i="1"/>
  <c r="Q26" i="1"/>
  <c r="Q25" i="1"/>
  <c r="Q24" i="1"/>
  <c r="Q23" i="1"/>
  <c r="Q21" i="1"/>
  <c r="Q40" i="1"/>
  <c r="F16" i="1"/>
  <c r="C17" i="1"/>
  <c r="Q22" i="1"/>
  <c r="G22" i="1"/>
  <c r="H22" i="1"/>
  <c r="K22" i="1"/>
  <c r="C12" i="1"/>
  <c r="C11" i="1"/>
  <c r="O44" i="1" l="1"/>
  <c r="O27" i="1"/>
  <c r="O26" i="1"/>
  <c r="O37" i="1"/>
  <c r="O25" i="1"/>
  <c r="O36" i="1"/>
  <c r="O40" i="1"/>
  <c r="O42" i="1"/>
  <c r="O32" i="1"/>
  <c r="O39" i="1"/>
  <c r="O41" i="1"/>
  <c r="O24" i="1"/>
  <c r="O31" i="1"/>
  <c r="O33" i="1"/>
  <c r="O38" i="1"/>
  <c r="O23" i="1"/>
  <c r="O30" i="1"/>
  <c r="O29" i="1"/>
  <c r="O21" i="1"/>
  <c r="O28" i="1"/>
  <c r="O43" i="1"/>
  <c r="O22" i="1"/>
  <c r="O35" i="1"/>
  <c r="O34" i="1"/>
  <c r="C15" i="1"/>
  <c r="C16" i="1"/>
  <c r="D18" i="1" s="1"/>
  <c r="F17" i="1"/>
  <c r="F18" i="1" l="1"/>
  <c r="F19" i="1" s="1"/>
  <c r="C18" i="1"/>
</calcChain>
</file>

<file path=xl/sharedStrings.xml><?xml version="1.0" encoding="utf-8"?>
<sst xmlns="http://schemas.openxmlformats.org/spreadsheetml/2006/main" count="94" uniqueCount="59">
  <si>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</si>
  <si>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</si>
  <si>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</si>
  <si>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</si>
  <si>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</si>
  <si>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</si>
  <si>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</si>
  <si>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</si>
  <si>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</si>
  <si>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</si>
  <si>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</si>
  <si>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</si>
  <si>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</si>
  <si>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</si>
  <si>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</si>
  <si>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</si>
  <si>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</si>
  <si>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</si>
  <si>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</si>
  <si>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</si>
  <si>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</si>
  <si>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</si>
  <si>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</si>
  <si>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</si>
  <si>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</si>
  <si>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</si>
  <si>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</si>
  <si>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</si>
  <si>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</si>
  <si>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</si>
  <si>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</si>
  <si>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</si>
  <si>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</si>
  <si>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</si>
  <si>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</si>
  <si>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</si>
  <si>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</si>
  <si>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</si>
  <si>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VSX</t>
  </si>
  <si>
    <t>EW</t>
  </si>
  <si>
    <t>IBVS 6118</t>
  </si>
  <si>
    <t>V1309 Her / GSC 3101-0547</t>
  </si>
  <si>
    <t>I</t>
  </si>
  <si>
    <t>IBVS 5564</t>
  </si>
  <si>
    <t>II</t>
  </si>
  <si>
    <t>IBVS 5713</t>
  </si>
  <si>
    <t>IBVS 5781</t>
  </si>
  <si>
    <t>IBVS 5837</t>
  </si>
  <si>
    <t>IBVS 5929</t>
  </si>
  <si>
    <t>IBVS 5920</t>
  </si>
  <si>
    <t>IBVS 5966</t>
  </si>
  <si>
    <t>??</t>
  </si>
  <si>
    <t>IBVS 6149</t>
  </si>
  <si>
    <t>IBVS 6196</t>
  </si>
  <si>
    <t>pg</t>
  </si>
  <si>
    <t>vis</t>
  </si>
  <si>
    <t>PE</t>
  </si>
  <si>
    <t>CCD</t>
  </si>
  <si>
    <t>JBAV, 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</si>
</sst>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&quot;$&quot;#,##0_);\(&quot;$&quot;#,##0\)"/>
    <numFmt numFmtId="172" formatCode="0.00000"/>
  </numFmts>
  <fonts count="34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2"/>
      <color indexed="8"/>
      <name val="Arial"/>
      <family val="2"/>
    </font>
    <font>
      <sz val="12"/>
      <color indexed="9"/>
      <name val="Arial"/>
      <family val="2"/>
    </font>
    <font>
      <sz val="12"/>
      <color indexed="20"/>
      <name val="Arial"/>
      <family val="2"/>
    </font>
    <font>
      <b/>
      <sz val="12"/>
      <color indexed="52"/>
      <name val="Arial"/>
      <family val="2"/>
    </font>
    <font>
      <b/>
      <sz val="12"/>
      <color indexed="9"/>
      <name val="Arial"/>
      <family val="2"/>
    </font>
    <font>
      <i/>
      <sz val="12"/>
      <color indexed="23"/>
      <name val="Arial"/>
      <family val="2"/>
    </font>
    <font>
      <sz val="12"/>
      <color indexed="17"/>
      <name val="Arial"/>
      <family val="2"/>
    </font>
    <font>
      <b/>
      <sz val="11"/>
      <color indexed="56"/>
      <name val="Arial"/>
      <family val="2"/>
    </font>
    <font>
      <sz val="12"/>
      <color indexed="62"/>
      <name val="Arial"/>
      <family val="2"/>
    </font>
    <font>
      <sz val="12"/>
      <color indexed="52"/>
      <name val="Arial"/>
      <family val="2"/>
    </font>
    <font>
      <sz val="12"/>
      <color indexed="60"/>
      <name val="Arial"/>
      <family val="2"/>
    </font>
    <font>
      <b/>
      <sz val="12"/>
      <color indexed="63"/>
      <name val="Arial"/>
      <family val="2"/>
    </font>
    <font>
      <b/>
      <sz val="18"/>
      <color indexed="56"/>
      <name val="Cambria"/>
      <family val="2"/>
    </font>
    <font>
      <sz val="12"/>
      <color indexed="1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</borders>
  <cellStyleXfs count="47">
    <xf numFmtId="0" fontId="0" fillId="0" borderId="0">
      <alignment vertical="top"/>
    </xf>
    <xf numFmtId="0" fontId="17" fillId="2" borderId="0" applyNumberFormat="0" applyBorder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5" borderId="0" applyNumberFormat="0" applyBorder="0" applyAlignment="0" applyProtection="0"/>
    <xf numFmtId="0" fontId="17" fillId="8" borderId="0" applyNumberFormat="0" applyBorder="0" applyAlignment="0" applyProtection="0"/>
    <xf numFmtId="0" fontId="17" fillId="11" borderId="0" applyNumberFormat="0" applyBorder="0" applyAlignment="0" applyProtection="0"/>
    <xf numFmtId="0" fontId="18" fillId="12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8" fillId="19" borderId="0" applyNumberFormat="0" applyBorder="0" applyAlignment="0" applyProtection="0"/>
    <xf numFmtId="0" fontId="19" fillId="3" borderId="0" applyNumberFormat="0" applyBorder="0" applyAlignment="0" applyProtection="0"/>
    <xf numFmtId="0" fontId="20" fillId="20" borderId="1" applyNumberFormat="0" applyAlignment="0" applyProtection="0"/>
    <xf numFmtId="0" fontId="21" fillId="21" borderId="2" applyNumberFormat="0" applyAlignment="0" applyProtection="0"/>
    <xf numFmtId="3" fontId="32" fillId="0" borderId="0" applyFont="0" applyFill="0" applyBorder="0" applyAlignment="0" applyProtection="0"/>
    <xf numFmtId="164" fontId="32" fillId="0" borderId="0" applyFont="0" applyFill="0" applyBorder="0" applyAlignment="0" applyProtection="0"/>
    <xf numFmtId="0" fontId="32" fillId="0" borderId="0" applyFont="0" applyFill="0" applyBorder="0" applyAlignment="0" applyProtection="0"/>
    <xf numFmtId="0" fontId="22" fillId="0" borderId="0" applyNumberFormat="0" applyFill="0" applyBorder="0" applyAlignment="0" applyProtection="0"/>
    <xf numFmtId="2" fontId="32" fillId="0" borderId="0" applyFont="0" applyFill="0" applyBorder="0" applyAlignment="0" applyProtection="0"/>
    <xf numFmtId="0" fontId="23" fillId="4" borderId="0" applyNumberFormat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7" borderId="1" applyNumberFormat="0" applyAlignment="0" applyProtection="0"/>
    <xf numFmtId="0" fontId="26" fillId="0" borderId="4" applyNumberFormat="0" applyFill="0" applyAlignment="0" applyProtection="0"/>
    <xf numFmtId="0" fontId="27" fillId="22" borderId="0" applyNumberFormat="0" applyBorder="0" applyAlignment="0" applyProtection="0"/>
    <xf numFmtId="0" fontId="17" fillId="0" borderId="0"/>
    <xf numFmtId="0" fontId="17" fillId="23" borderId="5" applyNumberFormat="0" applyFont="0" applyAlignment="0" applyProtection="0"/>
    <xf numFmtId="0" fontId="28" fillId="20" borderId="6" applyNumberFormat="0" applyAlignment="0" applyProtection="0"/>
    <xf numFmtId="0" fontId="29" fillId="0" borderId="0" applyNumberFormat="0" applyFill="0" applyBorder="0" applyAlignment="0" applyProtection="0"/>
    <xf numFmtId="0" fontId="32" fillId="0" borderId="7" applyNumberFormat="0" applyFont="0" applyFill="0" applyAlignment="0" applyProtection="0"/>
    <xf numFmtId="0" fontId="30" fillId="0" borderId="0" applyNumberFormat="0" applyFill="0" applyBorder="0" applyAlignment="0" applyProtection="0"/>
  </cellStyleXfs>
  <cellXfs count="51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5" fillId="0" borderId="0" xfId="0" applyFont="1" applyAlignment="1"/>
    <xf numFmtId="0" fontId="5" fillId="0" borderId="8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9" xfId="0" applyBorder="1">
      <alignment vertical="top"/>
    </xf>
    <xf numFmtId="0" fontId="0" fillId="0" borderId="10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8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9" fillId="0" borderId="0" xfId="0" applyFont="1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horizontal="center" wrapText="1"/>
    </xf>
    <xf numFmtId="0" fontId="15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0" fontId="14" fillId="0" borderId="0" xfId="0" applyFont="1" applyAlignment="1"/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 vertical="center"/>
    </xf>
    <xf numFmtId="0" fontId="15" fillId="0" borderId="0" xfId="0" applyFont="1">
      <alignment vertical="top"/>
    </xf>
    <xf numFmtId="0" fontId="16" fillId="0" borderId="0" xfId="0" applyFont="1" applyAlignment="1">
      <alignment wrapText="1"/>
    </xf>
    <xf numFmtId="0" fontId="15" fillId="0" borderId="11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left" vertical="top"/>
    </xf>
    <xf numFmtId="0" fontId="31" fillId="0" borderId="0" xfId="41" applyFont="1" applyAlignment="1">
      <alignment wrapText="1"/>
    </xf>
    <xf numFmtId="0" fontId="31" fillId="0" borderId="0" xfId="41" applyFont="1" applyAlignment="1">
      <alignment horizontal="center" wrapText="1"/>
    </xf>
    <xf numFmtId="0" fontId="31" fillId="0" borderId="0" xfId="41" applyFont="1" applyAlignment="1">
      <alignment horizontal="left" wrapText="1"/>
    </xf>
    <xf numFmtId="0" fontId="33" fillId="0" borderId="0" xfId="0" applyFont="1" applyAlignment="1">
      <alignment vertical="center" wrapText="1"/>
    </xf>
    <xf numFmtId="0" fontId="33" fillId="0" borderId="0" xfId="0" applyFont="1" applyAlignment="1">
      <alignment horizontal="center" vertical="center" wrapText="1"/>
    </xf>
    <xf numFmtId="172" fontId="33" fillId="0" borderId="0" xfId="0" applyNumberFormat="1" applyFont="1" applyAlignment="1">
      <alignment vertical="center" wrapText="1"/>
    </xf>
  </cellXfs>
  <cellStyles count="4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0" xfId="28"/>
    <cellStyle name="Currency0" xfId="29"/>
    <cellStyle name="Date" xfId="30"/>
    <cellStyle name="Explanatory Text" xfId="31" builtinId="53" customBuiltin="1"/>
    <cellStyle name="Fixed" xfId="32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_A" xfId="41"/>
    <cellStyle name="Note" xfId="42" builtinId="10" customBuiltin="1"/>
    <cellStyle name="Output" xfId="43" builtinId="21" customBuiltin="1"/>
    <cellStyle name="Title" xfId="44" builtinId="15" customBuiltin="1"/>
    <cellStyle name="Total" xfId="45" builtinId="25" customBuiltin="1"/>
    <cellStyle name="Warning Text" xfId="46" builtinId="11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V1309 Her 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05263157894736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1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335E-4C8E-8297-6D7DB82E14C4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335E-4C8E-8297-6D7DB82E14C4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13">
                  <c:v>-7.2649999492568895E-4</c:v>
                </c:pt>
                <c:pt idx="15">
                  <c:v>1.9400000019231811E-4</c:v>
                </c:pt>
                <c:pt idx="19">
                  <c:v>1.1871000002429355E-2</c:v>
                </c:pt>
                <c:pt idx="20">
                  <c:v>1.553050000075018E-2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335E-4C8E-8297-6D7DB82E14C4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-1.7364999948767945E-3</c:v>
                </c:pt>
                <c:pt idx="3">
                  <c:v>-2.6460000008228235E-3</c:v>
                </c:pt>
                <c:pt idx="4">
                  <c:v>-2.0249999943189323E-3</c:v>
                </c:pt>
                <c:pt idx="5">
                  <c:v>-1.9640000027720816E-3</c:v>
                </c:pt>
                <c:pt idx="6">
                  <c:v>-2.9044999973848462E-3</c:v>
                </c:pt>
                <c:pt idx="7">
                  <c:v>-2.5549999991199002E-3</c:v>
                </c:pt>
                <c:pt idx="8">
                  <c:v>-2.6264999978593551E-3</c:v>
                </c:pt>
                <c:pt idx="9">
                  <c:v>-3.1874999913270585E-3</c:v>
                </c:pt>
                <c:pt idx="10">
                  <c:v>-2.5574999963282607E-3</c:v>
                </c:pt>
                <c:pt idx="11">
                  <c:v>-2.3979999969014898E-3</c:v>
                </c:pt>
                <c:pt idx="12">
                  <c:v>-9.7449999884702265E-4</c:v>
                </c:pt>
                <c:pt idx="14">
                  <c:v>1.4175000032992102E-3</c:v>
                </c:pt>
                <c:pt idx="16">
                  <c:v>5.5848883930593729E-3</c:v>
                </c:pt>
                <c:pt idx="17">
                  <c:v>4.7130000020842999E-3</c:v>
                </c:pt>
                <c:pt idx="18">
                  <c:v>7.9175000064424239E-3</c:v>
                </c:pt>
                <c:pt idx="21">
                  <c:v>2.0190000002912711E-2</c:v>
                </c:pt>
                <c:pt idx="22">
                  <c:v>2.5412000002688728E-2</c:v>
                </c:pt>
                <c:pt idx="23">
                  <c:v>2.9793000001518521E-2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335E-4C8E-8297-6D7DB82E14C4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335E-4C8E-8297-6D7DB82E14C4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335E-4C8E-8297-6D7DB82E14C4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8.0000000000000004E-4</c:v>
                  </c:pt>
                  <c:pt idx="1">
                    <c:v>0</c:v>
                  </c:pt>
                  <c:pt idx="2">
                    <c:v>8.9999999999999998E-4</c:v>
                  </c:pt>
                  <c:pt idx="3">
                    <c:v>5.0000000000000001E-4</c:v>
                  </c:pt>
                  <c:pt idx="4">
                    <c:v>1.9E-3</c:v>
                  </c:pt>
                  <c:pt idx="5">
                    <c:v>5.9999999999999995E-4</c:v>
                  </c:pt>
                  <c:pt idx="6">
                    <c:v>1.5E-3</c:v>
                  </c:pt>
                  <c:pt idx="7">
                    <c:v>5.0000000000000001E-4</c:v>
                  </c:pt>
                  <c:pt idx="8">
                    <c:v>2.9999999999999997E-4</c:v>
                  </c:pt>
                  <c:pt idx="9">
                    <c:v>5.0000000000000001E-4</c:v>
                  </c:pt>
                  <c:pt idx="10">
                    <c:v>2.5000000000000001E-3</c:v>
                  </c:pt>
                  <c:pt idx="11">
                    <c:v>0</c:v>
                  </c:pt>
                  <c:pt idx="12">
                    <c:v>8.0000000000000004E-4</c:v>
                  </c:pt>
                  <c:pt idx="13">
                    <c:v>1.1000000000000001E-3</c:v>
                  </c:pt>
                  <c:pt idx="14">
                    <c:v>1E-3</c:v>
                  </c:pt>
                  <c:pt idx="16">
                    <c:v>2.9999999999999997E-4</c:v>
                  </c:pt>
                  <c:pt idx="17">
                    <c:v>8.0000000000000004E-4</c:v>
                  </c:pt>
                  <c:pt idx="18">
                    <c:v>2.0000000000000001E-4</c:v>
                  </c:pt>
                  <c:pt idx="19">
                    <c:v>5.0000000000000001E-3</c:v>
                  </c:pt>
                  <c:pt idx="20">
                    <c:v>6.7000000000000002E-3</c:v>
                  </c:pt>
                  <c:pt idx="21">
                    <c:v>2.8E-3</c:v>
                  </c:pt>
                  <c:pt idx="22">
                    <c:v>6.0000000000000001E-3</c:v>
                  </c:pt>
                  <c:pt idx="23">
                    <c:v>2.2000000000000001E-3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335E-4C8E-8297-6D7DB82E14C4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-1.0863760466749604E-2</c:v>
                </c:pt>
                <c:pt idx="1">
                  <c:v>-1.0863760466749604E-2</c:v>
                </c:pt>
                <c:pt idx="2">
                  <c:v>-1.0833600608210521E-2</c:v>
                </c:pt>
                <c:pt idx="3">
                  <c:v>-2.1521310244908051E-3</c:v>
                </c:pt>
                <c:pt idx="4">
                  <c:v>-2.044286681835903E-3</c:v>
                </c:pt>
                <c:pt idx="5">
                  <c:v>-2.009557147760594E-3</c:v>
                </c:pt>
                <c:pt idx="6">
                  <c:v>-2.008643212653349E-3</c:v>
                </c:pt>
                <c:pt idx="7">
                  <c:v>-1.9894505754012061E-3</c:v>
                </c:pt>
                <c:pt idx="8">
                  <c:v>-1.8953152593549766E-3</c:v>
                </c:pt>
                <c:pt idx="9">
                  <c:v>-1.7472577719812952E-3</c:v>
                </c:pt>
                <c:pt idx="10">
                  <c:v>-1.6193068569670035E-3</c:v>
                </c:pt>
                <c:pt idx="11">
                  <c:v>-1.6183929218597584E-3</c:v>
                </c:pt>
                <c:pt idx="12">
                  <c:v>-1.51511825474108E-3</c:v>
                </c:pt>
                <c:pt idx="13">
                  <c:v>2.9812899803288717E-4</c:v>
                </c:pt>
                <c:pt idx="14">
                  <c:v>1.8993433059260271E-3</c:v>
                </c:pt>
                <c:pt idx="15">
                  <c:v>3.9895128961952124E-3</c:v>
                </c:pt>
                <c:pt idx="16">
                  <c:v>6.7349739583590224E-3</c:v>
                </c:pt>
                <c:pt idx="17">
                  <c:v>7.4642941739404868E-3</c:v>
                </c:pt>
                <c:pt idx="18">
                  <c:v>8.6624630995386087E-3</c:v>
                </c:pt>
                <c:pt idx="19">
                  <c:v>1.4742873368039214E-2</c:v>
                </c:pt>
                <c:pt idx="20">
                  <c:v>1.6023296453289381E-2</c:v>
                </c:pt>
                <c:pt idx="21">
                  <c:v>1.7669293581437522E-2</c:v>
                </c:pt>
                <c:pt idx="22">
                  <c:v>1.9566622864078027E-2</c:v>
                </c:pt>
                <c:pt idx="23">
                  <c:v>2.8704146066312969E-2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335E-4C8E-8297-6D7DB82E14C4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CC9CCC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0</c:v>
                </c:pt>
                <c:pt idx="2">
                  <c:v>16.5</c:v>
                </c:pt>
                <c:pt idx="3">
                  <c:v>4766</c:v>
                </c:pt>
                <c:pt idx="4">
                  <c:v>4825</c:v>
                </c:pt>
                <c:pt idx="5">
                  <c:v>4844</c:v>
                </c:pt>
                <c:pt idx="6">
                  <c:v>4844.5</c:v>
                </c:pt>
                <c:pt idx="7">
                  <c:v>4855</c:v>
                </c:pt>
                <c:pt idx="8">
                  <c:v>4906.5</c:v>
                </c:pt>
                <c:pt idx="9">
                  <c:v>4987.5</c:v>
                </c:pt>
                <c:pt idx="10">
                  <c:v>5057.5</c:v>
                </c:pt>
                <c:pt idx="11">
                  <c:v>5058</c:v>
                </c:pt>
                <c:pt idx="12">
                  <c:v>5114.5</c:v>
                </c:pt>
                <c:pt idx="13">
                  <c:v>6106.5</c:v>
                </c:pt>
                <c:pt idx="14">
                  <c:v>6982.5</c:v>
                </c:pt>
                <c:pt idx="15">
                  <c:v>8126</c:v>
                </c:pt>
                <c:pt idx="16">
                  <c:v>9628</c:v>
                </c:pt>
                <c:pt idx="17">
                  <c:v>10027</c:v>
                </c:pt>
                <c:pt idx="18">
                  <c:v>10682.5</c:v>
                </c:pt>
                <c:pt idx="19">
                  <c:v>14009</c:v>
                </c:pt>
                <c:pt idx="20">
                  <c:v>14709.5</c:v>
                </c:pt>
                <c:pt idx="21">
                  <c:v>15610</c:v>
                </c:pt>
                <c:pt idx="22">
                  <c:v>16648</c:v>
                </c:pt>
                <c:pt idx="23">
                  <c:v>21647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335E-4C8E-8297-6D7DB82E14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7152368"/>
        <c:axId val="1"/>
      </c:scatterChart>
      <c:valAx>
        <c:axId val="84715236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781954887218041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715236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654135338345865"/>
          <c:y val="0.92397937099967764"/>
          <c:w val="0.71428571428571441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104775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666BC4E4-10C4-B0E9-6C97-604C52E1E1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pane xSplit="14" ySplit="21" topLeftCell="O34" activePane="bottomRight" state="frozen"/>
      <selection pane="topRight" activeCell="O1" sqref="O1"/>
      <selection pane="bottomLeft" activeCell="A22" sqref="A22"/>
      <selection pane="bottomRight" activeCell="F11" sqref="F11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6" ht="20.25" x14ac:dyDescent="0.3">
      <c r="A1" s="1" t="s">
        <v>41</v>
      </c>
    </row>
    <row r="2" spans="1:6" x14ac:dyDescent="0.2">
      <c r="A2" t="s">
        <v>23</v>
      </c>
      <c r="B2" t="s">
        <v>39</v>
      </c>
      <c r="C2" s="3"/>
      <c r="D2" s="3"/>
    </row>
    <row r="3" spans="1:6" ht="13.5" thickBot="1" x14ac:dyDescent="0.25"/>
    <row r="4" spans="1:6" ht="14.25" thickTop="1" thickBot="1" x14ac:dyDescent="0.25">
      <c r="A4" s="5" t="s">
        <v>0</v>
      </c>
      <c r="C4" s="27" t="s">
        <v>37</v>
      </c>
      <c r="D4" s="28" t="s">
        <v>37</v>
      </c>
    </row>
    <row r="5" spans="1:6" ht="13.5" thickTop="1" x14ac:dyDescent="0.2">
      <c r="A5" s="9" t="s">
        <v>28</v>
      </c>
      <c r="B5" s="10"/>
      <c r="C5" s="11">
        <v>-9.5</v>
      </c>
      <c r="D5" s="10" t="s">
        <v>29</v>
      </c>
    </row>
    <row r="6" spans="1:6" x14ac:dyDescent="0.2">
      <c r="A6" s="5" t="s">
        <v>1</v>
      </c>
    </row>
    <row r="7" spans="1:6" x14ac:dyDescent="0.2">
      <c r="A7" t="s">
        <v>2</v>
      </c>
      <c r="C7" s="8">
        <v>51358.696499999998</v>
      </c>
      <c r="D7" s="34" t="s">
        <v>43</v>
      </c>
      <c r="E7" s="8">
        <v>56794.639576755057</v>
      </c>
    </row>
    <row r="8" spans="1:6" x14ac:dyDescent="0.2">
      <c r="A8" t="s">
        <v>3</v>
      </c>
      <c r="C8" s="8">
        <v>0.36988100000000002</v>
      </c>
      <c r="D8" s="29" t="s">
        <v>51</v>
      </c>
      <c r="E8" s="8">
        <v>0.31628894829064863</v>
      </c>
    </row>
    <row r="9" spans="1:6" x14ac:dyDescent="0.2">
      <c r="A9" s="24" t="s">
        <v>32</v>
      </c>
      <c r="B9" s="25">
        <v>23</v>
      </c>
      <c r="C9" s="22" t="str">
        <f>"F"&amp;B9</f>
        <v>F23</v>
      </c>
      <c r="D9" s="23" t="str">
        <f>"G"&amp;B9</f>
        <v>G23</v>
      </c>
    </row>
    <row r="10" spans="1: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6" x14ac:dyDescent="0.2">
      <c r="A11" s="10" t="s">
        <v>15</v>
      </c>
      <c r="B11" s="10"/>
      <c r="C11" s="21">
        <f ca="1">INTERCEPT(INDIRECT($D$9):G992,INDIRECT($C$9):F992)</f>
        <v>-1.0863760466749604E-2</v>
      </c>
      <c r="D11" s="3"/>
      <c r="E11" s="10"/>
    </row>
    <row r="12" spans="1:6" x14ac:dyDescent="0.2">
      <c r="A12" s="10" t="s">
        <v>16</v>
      </c>
      <c r="B12" s="10"/>
      <c r="C12" s="21">
        <f ca="1">SLOPE(INDIRECT($D$9):G992,INDIRECT($C$9):F992)</f>
        <v>1.8278702144898864E-6</v>
      </c>
      <c r="D12" s="3"/>
      <c r="E12" s="10"/>
    </row>
    <row r="13" spans="1:6" x14ac:dyDescent="0.2">
      <c r="A13" s="10" t="s">
        <v>18</v>
      </c>
      <c r="B13" s="10"/>
      <c r="C13" s="3" t="s">
        <v>13</v>
      </c>
    </row>
    <row r="14" spans="1:6" x14ac:dyDescent="0.2">
      <c r="A14" s="10"/>
      <c r="B14" s="10"/>
      <c r="C14" s="10"/>
    </row>
    <row r="15" spans="1:6" x14ac:dyDescent="0.2">
      <c r="A15" s="12" t="s">
        <v>17</v>
      </c>
      <c r="B15" s="10"/>
      <c r="C15" s="13">
        <f ca="1">(C7+C11)+(C8+C12)*INT(MAX(F21:F3533))</f>
        <v>59365.539211146068</v>
      </c>
      <c r="E15" s="14" t="s">
        <v>34</v>
      </c>
      <c r="F15" s="11">
        <v>1</v>
      </c>
    </row>
    <row r="16" spans="1:6" x14ac:dyDescent="0.2">
      <c r="A16" s="16" t="s">
        <v>4</v>
      </c>
      <c r="B16" s="10"/>
      <c r="C16" s="17">
        <f ca="1">+C8+C12</f>
        <v>0.36988282787021448</v>
      </c>
      <c r="E16" s="14" t="s">
        <v>30</v>
      </c>
      <c r="F16" s="15">
        <f ca="1">NOW()+15018.5+$C$5/24</f>
        <v>59960.744657638883</v>
      </c>
    </row>
    <row r="17" spans="1:21" ht="13.5" thickBot="1" x14ac:dyDescent="0.25">
      <c r="A17" s="14" t="s">
        <v>27</v>
      </c>
      <c r="B17" s="10"/>
      <c r="C17" s="10">
        <f>COUNT(C21:C2191)</f>
        <v>24</v>
      </c>
      <c r="E17" s="14" t="s">
        <v>35</v>
      </c>
      <c r="F17" s="15">
        <f ca="1">ROUND(2*(F16-$C$7)/$C$8,0)/2+F15</f>
        <v>23257.5</v>
      </c>
    </row>
    <row r="18" spans="1:21" ht="14.25" thickTop="1" thickBot="1" x14ac:dyDescent="0.25">
      <c r="A18" s="16" t="s">
        <v>5</v>
      </c>
      <c r="B18" s="10"/>
      <c r="C18" s="19">
        <f ca="1">+C15</f>
        <v>59365.539211146068</v>
      </c>
      <c r="D18" s="20">
        <f ca="1">+C16</f>
        <v>0.36988282787021448</v>
      </c>
      <c r="E18" s="14" t="s">
        <v>36</v>
      </c>
      <c r="F18" s="23">
        <f ca="1">ROUND(2*(F16-$C$15)/$C$16,0)/2+F15</f>
        <v>1610</v>
      </c>
    </row>
    <row r="19" spans="1:21" ht="13.5" thickTop="1" x14ac:dyDescent="0.2">
      <c r="E19" s="14" t="s">
        <v>31</v>
      </c>
      <c r="F19" s="18">
        <f ca="1">+$C$15+$C$16*F18-15018.5-$C$5/24</f>
        <v>44942.946397350446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54</v>
      </c>
      <c r="I20" s="7" t="s">
        <v>55</v>
      </c>
      <c r="J20" s="7" t="s">
        <v>56</v>
      </c>
      <c r="K20" s="7" t="s">
        <v>57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35" t="s">
        <v>43</v>
      </c>
      <c r="B21" s="31" t="s">
        <v>42</v>
      </c>
      <c r="C21" s="33">
        <v>51358.696499999998</v>
      </c>
      <c r="D21" s="33">
        <v>8.0000000000000004E-4</v>
      </c>
      <c r="E21">
        <f t="shared" ref="E21:E43" si="0">+(C21-C$7)/C$8</f>
        <v>0</v>
      </c>
      <c r="F21">
        <f t="shared" ref="F21:F43" si="1">ROUND(2*E21,0)/2</f>
        <v>0</v>
      </c>
      <c r="G21">
        <f t="shared" ref="G21:G43" si="2">+C21-(C$7+F21*C$8)</f>
        <v>0</v>
      </c>
      <c r="K21">
        <f t="shared" ref="K21:K33" si="3">+G21</f>
        <v>0</v>
      </c>
      <c r="O21">
        <f t="shared" ref="O21:O43" ca="1" si="4">+C$11+C$12*$F21</f>
        <v>-1.0863760466749604E-2</v>
      </c>
      <c r="Q21" s="2">
        <f t="shared" ref="Q21:Q43" si="5">+C21-15018.5</f>
        <v>36340.196499999998</v>
      </c>
    </row>
    <row r="22" spans="1:21" x14ac:dyDescent="0.2">
      <c r="A22" s="35" t="s">
        <v>38</v>
      </c>
      <c r="B22" s="35"/>
      <c r="C22" s="32">
        <f>C$7</f>
        <v>51358.696499999998</v>
      </c>
      <c r="D22" s="32" t="s">
        <v>13</v>
      </c>
      <c r="E22">
        <f t="shared" si="0"/>
        <v>0</v>
      </c>
      <c r="F22">
        <f t="shared" si="1"/>
        <v>0</v>
      </c>
      <c r="G22">
        <f t="shared" si="2"/>
        <v>0</v>
      </c>
      <c r="H22">
        <f>+G22</f>
        <v>0</v>
      </c>
      <c r="K22">
        <f t="shared" si="3"/>
        <v>0</v>
      </c>
      <c r="O22">
        <f t="shared" ca="1" si="4"/>
        <v>-1.0863760466749604E-2</v>
      </c>
      <c r="Q22" s="2">
        <f t="shared" si="5"/>
        <v>36340.196499999998</v>
      </c>
    </row>
    <row r="23" spans="1:21" x14ac:dyDescent="0.2">
      <c r="A23" s="35" t="s">
        <v>43</v>
      </c>
      <c r="B23" s="31" t="s">
        <v>44</v>
      </c>
      <c r="C23" s="33">
        <v>51364.7978</v>
      </c>
      <c r="D23" s="33">
        <v>8.9999999999999998E-4</v>
      </c>
      <c r="E23">
        <f t="shared" si="0"/>
        <v>16.495305246828259</v>
      </c>
      <c r="F23">
        <f t="shared" si="1"/>
        <v>16.5</v>
      </c>
      <c r="G23">
        <f t="shared" si="2"/>
        <v>-1.7364999948767945E-3</v>
      </c>
      <c r="K23">
        <f t="shared" si="3"/>
        <v>-1.7364999948767945E-3</v>
      </c>
      <c r="O23">
        <f t="shared" ca="1" si="4"/>
        <v>-1.0833600608210521E-2</v>
      </c>
      <c r="Q23" s="2">
        <f t="shared" si="5"/>
        <v>36346.2978</v>
      </c>
    </row>
    <row r="24" spans="1:21" x14ac:dyDescent="0.2">
      <c r="A24" s="35" t="s">
        <v>43</v>
      </c>
      <c r="B24" s="31" t="s">
        <v>42</v>
      </c>
      <c r="C24" s="33">
        <v>53121.546699999999</v>
      </c>
      <c r="D24" s="33">
        <v>5.0000000000000001E-4</v>
      </c>
      <c r="E24">
        <f t="shared" si="0"/>
        <v>4765.9928463478809</v>
      </c>
      <c r="F24">
        <f t="shared" si="1"/>
        <v>4766</v>
      </c>
      <c r="G24">
        <f t="shared" si="2"/>
        <v>-2.6460000008228235E-3</v>
      </c>
      <c r="K24">
        <f t="shared" si="3"/>
        <v>-2.6460000008228235E-3</v>
      </c>
      <c r="O24">
        <f t="shared" ca="1" si="4"/>
        <v>-2.1521310244908051E-3</v>
      </c>
      <c r="Q24" s="2">
        <f t="shared" si="5"/>
        <v>38103.046699999999</v>
      </c>
    </row>
    <row r="25" spans="1:21" x14ac:dyDescent="0.2">
      <c r="A25" s="35" t="s">
        <v>43</v>
      </c>
      <c r="B25" s="31" t="s">
        <v>42</v>
      </c>
      <c r="C25" s="33">
        <v>53143.370300000002</v>
      </c>
      <c r="D25" s="33">
        <v>1.9E-3</v>
      </c>
      <c r="E25">
        <f t="shared" si="0"/>
        <v>4824.9945252662455</v>
      </c>
      <c r="F25">
        <f t="shared" si="1"/>
        <v>4825</v>
      </c>
      <c r="G25">
        <f t="shared" si="2"/>
        <v>-2.0249999943189323E-3</v>
      </c>
      <c r="K25">
        <f t="shared" si="3"/>
        <v>-2.0249999943189323E-3</v>
      </c>
      <c r="O25">
        <f t="shared" ca="1" si="4"/>
        <v>-2.044286681835903E-3</v>
      </c>
      <c r="Q25" s="2">
        <f t="shared" si="5"/>
        <v>38124.870300000002</v>
      </c>
    </row>
    <row r="26" spans="1:21" x14ac:dyDescent="0.2">
      <c r="A26" s="35" t="s">
        <v>43</v>
      </c>
      <c r="B26" s="31" t="s">
        <v>42</v>
      </c>
      <c r="C26" s="33">
        <v>53150.398099999999</v>
      </c>
      <c r="D26" s="33">
        <v>5.9999999999999995E-4</v>
      </c>
      <c r="E26">
        <f t="shared" si="0"/>
        <v>4843.9946901841413</v>
      </c>
      <c r="F26">
        <f t="shared" si="1"/>
        <v>4844</v>
      </c>
      <c r="G26">
        <f t="shared" si="2"/>
        <v>-1.9640000027720816E-3</v>
      </c>
      <c r="K26">
        <f t="shared" si="3"/>
        <v>-1.9640000027720816E-3</v>
      </c>
      <c r="O26">
        <f t="shared" ca="1" si="4"/>
        <v>-2.009557147760594E-3</v>
      </c>
      <c r="Q26" s="2">
        <f t="shared" si="5"/>
        <v>38131.898099999999</v>
      </c>
    </row>
    <row r="27" spans="1:21" x14ac:dyDescent="0.2">
      <c r="A27" s="35" t="s">
        <v>43</v>
      </c>
      <c r="B27" s="31" t="s">
        <v>44</v>
      </c>
      <c r="C27" s="33">
        <v>53150.5821</v>
      </c>
      <c r="D27" s="33">
        <v>1.5E-3</v>
      </c>
      <c r="E27">
        <f t="shared" si="0"/>
        <v>4844.4921474744615</v>
      </c>
      <c r="F27">
        <f t="shared" si="1"/>
        <v>4844.5</v>
      </c>
      <c r="G27">
        <f t="shared" si="2"/>
        <v>-2.9044999973848462E-3</v>
      </c>
      <c r="K27">
        <f t="shared" si="3"/>
        <v>-2.9044999973848462E-3</v>
      </c>
      <c r="O27">
        <f t="shared" ca="1" si="4"/>
        <v>-2.008643212653349E-3</v>
      </c>
      <c r="Q27" s="2">
        <f t="shared" si="5"/>
        <v>38132.0821</v>
      </c>
    </row>
    <row r="28" spans="1:21" x14ac:dyDescent="0.2">
      <c r="A28" s="35" t="s">
        <v>43</v>
      </c>
      <c r="B28" s="31" t="s">
        <v>42</v>
      </c>
      <c r="C28" s="33">
        <v>53154.466200000003</v>
      </c>
      <c r="D28" s="33">
        <v>5.0000000000000001E-4</v>
      </c>
      <c r="E28">
        <f t="shared" si="0"/>
        <v>4854.9930923729644</v>
      </c>
      <c r="F28">
        <f t="shared" si="1"/>
        <v>4855</v>
      </c>
      <c r="G28">
        <f t="shared" si="2"/>
        <v>-2.5549999991199002E-3</v>
      </c>
      <c r="K28">
        <f t="shared" si="3"/>
        <v>-2.5549999991199002E-3</v>
      </c>
      <c r="O28">
        <f t="shared" ca="1" si="4"/>
        <v>-1.9894505754012061E-3</v>
      </c>
      <c r="Q28" s="2">
        <f t="shared" si="5"/>
        <v>38135.966200000003</v>
      </c>
    </row>
    <row r="29" spans="1:21" x14ac:dyDescent="0.2">
      <c r="A29" s="35" t="s">
        <v>43</v>
      </c>
      <c r="B29" s="31" t="s">
        <v>44</v>
      </c>
      <c r="C29" s="33">
        <v>53173.514999999999</v>
      </c>
      <c r="D29" s="33">
        <v>2.9999999999999997E-4</v>
      </c>
      <c r="E29">
        <f t="shared" si="0"/>
        <v>4906.4928990675407</v>
      </c>
      <c r="F29">
        <f t="shared" si="1"/>
        <v>4906.5</v>
      </c>
      <c r="G29">
        <f t="shared" si="2"/>
        <v>-2.6264999978593551E-3</v>
      </c>
      <c r="K29">
        <f t="shared" si="3"/>
        <v>-2.6264999978593551E-3</v>
      </c>
      <c r="O29">
        <f t="shared" ca="1" si="4"/>
        <v>-1.8953152593549766E-3</v>
      </c>
      <c r="Q29" s="2">
        <f t="shared" si="5"/>
        <v>38155.014999999999</v>
      </c>
    </row>
    <row r="30" spans="1:21" x14ac:dyDescent="0.2">
      <c r="A30" s="35" t="s">
        <v>43</v>
      </c>
      <c r="B30" s="31" t="s">
        <v>44</v>
      </c>
      <c r="C30" s="33">
        <v>53203.474800000004</v>
      </c>
      <c r="D30" s="33">
        <v>5.0000000000000001E-4</v>
      </c>
      <c r="E30">
        <f t="shared" si="0"/>
        <v>4987.4913823635316</v>
      </c>
      <c r="F30">
        <f t="shared" si="1"/>
        <v>4987.5</v>
      </c>
      <c r="G30">
        <f t="shared" si="2"/>
        <v>-3.1874999913270585E-3</v>
      </c>
      <c r="K30">
        <f t="shared" si="3"/>
        <v>-3.1874999913270585E-3</v>
      </c>
      <c r="O30">
        <f t="shared" ca="1" si="4"/>
        <v>-1.7472577719812952E-3</v>
      </c>
      <c r="Q30" s="2">
        <f t="shared" si="5"/>
        <v>38184.974800000004</v>
      </c>
    </row>
    <row r="31" spans="1:21" x14ac:dyDescent="0.2">
      <c r="A31" s="35" t="s">
        <v>43</v>
      </c>
      <c r="B31" s="31" t="s">
        <v>44</v>
      </c>
      <c r="C31" s="33">
        <v>53229.367100000003</v>
      </c>
      <c r="D31" s="33">
        <v>2.5000000000000001E-3</v>
      </c>
      <c r="E31">
        <f t="shared" si="0"/>
        <v>5057.4930856140345</v>
      </c>
      <c r="F31">
        <f t="shared" si="1"/>
        <v>5057.5</v>
      </c>
      <c r="G31">
        <f t="shared" si="2"/>
        <v>-2.5574999963282607E-3</v>
      </c>
      <c r="K31">
        <f t="shared" si="3"/>
        <v>-2.5574999963282607E-3</v>
      </c>
      <c r="O31">
        <f t="shared" ca="1" si="4"/>
        <v>-1.6193068569670035E-3</v>
      </c>
      <c r="Q31" s="2">
        <f t="shared" si="5"/>
        <v>38210.867100000003</v>
      </c>
    </row>
    <row r="32" spans="1:21" x14ac:dyDescent="0.2">
      <c r="A32" s="35" t="s">
        <v>43</v>
      </c>
      <c r="B32" s="31" t="s">
        <v>42</v>
      </c>
      <c r="C32" s="32">
        <v>53229.552199999998</v>
      </c>
      <c r="D32" s="32" t="s">
        <v>13</v>
      </c>
      <c r="E32">
        <f t="shared" si="0"/>
        <v>5057.9935168337925</v>
      </c>
      <c r="F32">
        <f t="shared" si="1"/>
        <v>5058</v>
      </c>
      <c r="G32">
        <f t="shared" si="2"/>
        <v>-2.3979999969014898E-3</v>
      </c>
      <c r="K32">
        <f t="shared" si="3"/>
        <v>-2.3979999969014898E-3</v>
      </c>
      <c r="O32">
        <f t="shared" ca="1" si="4"/>
        <v>-1.6183929218597584E-3</v>
      </c>
      <c r="Q32" s="2">
        <f t="shared" si="5"/>
        <v>38211.052199999998</v>
      </c>
    </row>
    <row r="33" spans="1:17" x14ac:dyDescent="0.2">
      <c r="A33" s="35" t="s">
        <v>43</v>
      </c>
      <c r="B33" s="31" t="s">
        <v>44</v>
      </c>
      <c r="C33" s="33">
        <v>53250.4519</v>
      </c>
      <c r="D33" s="33">
        <v>8.0000000000000004E-4</v>
      </c>
      <c r="E33">
        <f t="shared" si="0"/>
        <v>5114.4973653688667</v>
      </c>
      <c r="F33">
        <f t="shared" si="1"/>
        <v>5114.5</v>
      </c>
      <c r="G33">
        <f t="shared" si="2"/>
        <v>-9.7449999884702265E-4</v>
      </c>
      <c r="K33">
        <f t="shared" si="3"/>
        <v>-9.7449999884702265E-4</v>
      </c>
      <c r="O33">
        <f t="shared" ca="1" si="4"/>
        <v>-1.51511825474108E-3</v>
      </c>
      <c r="Q33" s="2">
        <f t="shared" si="5"/>
        <v>38231.9519</v>
      </c>
    </row>
    <row r="34" spans="1:17" x14ac:dyDescent="0.2">
      <c r="A34" s="35" t="s">
        <v>45</v>
      </c>
      <c r="B34" s="36" t="s">
        <v>44</v>
      </c>
      <c r="C34" s="32">
        <v>53617.374100000001</v>
      </c>
      <c r="D34" s="32">
        <v>1.1000000000000001E-3</v>
      </c>
      <c r="E34">
        <f t="shared" si="0"/>
        <v>6106.4980358547818</v>
      </c>
      <c r="F34">
        <f t="shared" si="1"/>
        <v>6106.5</v>
      </c>
      <c r="G34">
        <f t="shared" si="2"/>
        <v>-7.2649999492568895E-4</v>
      </c>
      <c r="J34">
        <f>+G34</f>
        <v>-7.2649999492568895E-4</v>
      </c>
      <c r="O34">
        <f t="shared" ca="1" si="4"/>
        <v>2.9812899803288717E-4</v>
      </c>
      <c r="Q34" s="2">
        <f t="shared" si="5"/>
        <v>38598.874100000001</v>
      </c>
    </row>
    <row r="35" spans="1:17" x14ac:dyDescent="0.2">
      <c r="A35" s="37" t="s">
        <v>46</v>
      </c>
      <c r="B35" s="36" t="s">
        <v>44</v>
      </c>
      <c r="C35" s="32">
        <v>53941.392</v>
      </c>
      <c r="D35" s="32">
        <v>1E-3</v>
      </c>
      <c r="E35">
        <f t="shared" si="0"/>
        <v>6982.5038323136405</v>
      </c>
      <c r="F35">
        <f t="shared" si="1"/>
        <v>6982.5</v>
      </c>
      <c r="G35">
        <f t="shared" si="2"/>
        <v>1.4175000032992102E-3</v>
      </c>
      <c r="K35">
        <f>+G35</f>
        <v>1.4175000032992102E-3</v>
      </c>
      <c r="O35">
        <f t="shared" ca="1" si="4"/>
        <v>1.8993433059260271E-3</v>
      </c>
      <c r="Q35" s="2">
        <f t="shared" si="5"/>
        <v>38922.892</v>
      </c>
    </row>
    <row r="36" spans="1:17" x14ac:dyDescent="0.2">
      <c r="A36" s="38" t="s">
        <v>47</v>
      </c>
      <c r="B36" s="36" t="s">
        <v>42</v>
      </c>
      <c r="C36" s="40">
        <v>54364.349699999999</v>
      </c>
      <c r="D36" s="40"/>
      <c r="E36">
        <f t="shared" si="0"/>
        <v>8126.0005244930144</v>
      </c>
      <c r="F36">
        <f t="shared" si="1"/>
        <v>8126</v>
      </c>
      <c r="G36">
        <f t="shared" si="2"/>
        <v>1.9400000019231811E-4</v>
      </c>
      <c r="J36">
        <f>+G36</f>
        <v>1.9400000019231811E-4</v>
      </c>
      <c r="O36">
        <f t="shared" ca="1" si="4"/>
        <v>3.9895128961952124E-3</v>
      </c>
      <c r="Q36" s="2">
        <f t="shared" si="5"/>
        <v>39345.849699999999</v>
      </c>
    </row>
    <row r="37" spans="1:17" x14ac:dyDescent="0.2">
      <c r="A37" s="39" t="s">
        <v>48</v>
      </c>
      <c r="B37" s="36"/>
      <c r="C37" s="44">
        <v>54919.916352888395</v>
      </c>
      <c r="D37" s="32">
        <v>2.9999999999999997E-4</v>
      </c>
      <c r="E37">
        <f t="shared" si="0"/>
        <v>9628.0150991491755</v>
      </c>
      <c r="F37">
        <f t="shared" si="1"/>
        <v>9628</v>
      </c>
      <c r="G37">
        <f t="shared" si="2"/>
        <v>5.5848883930593729E-3</v>
      </c>
      <c r="K37">
        <f>+G37</f>
        <v>5.5848883930593729E-3</v>
      </c>
      <c r="O37">
        <f t="shared" ca="1" si="4"/>
        <v>6.7349739583590224E-3</v>
      </c>
      <c r="Q37" s="2">
        <f t="shared" si="5"/>
        <v>39901.416352888395</v>
      </c>
    </row>
    <row r="38" spans="1:17" x14ac:dyDescent="0.2">
      <c r="A38" s="37" t="s">
        <v>49</v>
      </c>
      <c r="B38" s="41" t="s">
        <v>42</v>
      </c>
      <c r="C38" s="37">
        <v>55067.498</v>
      </c>
      <c r="D38" s="37">
        <v>8.0000000000000004E-4</v>
      </c>
      <c r="E38">
        <f t="shared" si="0"/>
        <v>10027.012741935923</v>
      </c>
      <c r="F38">
        <f t="shared" si="1"/>
        <v>10027</v>
      </c>
      <c r="G38">
        <f t="shared" si="2"/>
        <v>4.7130000020842999E-3</v>
      </c>
      <c r="K38">
        <f>+G38</f>
        <v>4.7130000020842999E-3</v>
      </c>
      <c r="O38">
        <f t="shared" ca="1" si="4"/>
        <v>7.4642941739404868E-3</v>
      </c>
      <c r="Q38" s="2">
        <f t="shared" si="5"/>
        <v>40048.998</v>
      </c>
    </row>
    <row r="39" spans="1:17" x14ac:dyDescent="0.2">
      <c r="A39" s="39" t="s">
        <v>50</v>
      </c>
      <c r="B39" s="36"/>
      <c r="C39" s="32">
        <v>55309.958200000001</v>
      </c>
      <c r="D39" s="32">
        <v>2.0000000000000001E-4</v>
      </c>
      <c r="E39">
        <f t="shared" si="0"/>
        <v>10682.521405533138</v>
      </c>
      <c r="F39">
        <f t="shared" si="1"/>
        <v>10682.5</v>
      </c>
      <c r="G39">
        <f t="shared" si="2"/>
        <v>7.9175000064424239E-3</v>
      </c>
      <c r="K39">
        <f>+G39</f>
        <v>7.9175000064424239E-3</v>
      </c>
      <c r="O39">
        <f t="shared" ca="1" si="4"/>
        <v>8.6624630995386087E-3</v>
      </c>
      <c r="Q39" s="2">
        <f t="shared" si="5"/>
        <v>40291.458200000001</v>
      </c>
    </row>
    <row r="40" spans="1:17" x14ac:dyDescent="0.2">
      <c r="A40" s="30" t="s">
        <v>40</v>
      </c>
      <c r="B40" s="31" t="s">
        <v>42</v>
      </c>
      <c r="C40" s="32">
        <v>56540.371299999999</v>
      </c>
      <c r="D40" s="33">
        <v>5.0000000000000001E-3</v>
      </c>
      <c r="E40">
        <f t="shared" si="0"/>
        <v>14009.032094105944</v>
      </c>
      <c r="F40">
        <f t="shared" si="1"/>
        <v>14009</v>
      </c>
      <c r="G40">
        <f t="shared" si="2"/>
        <v>1.1871000002429355E-2</v>
      </c>
      <c r="J40">
        <f>+G40</f>
        <v>1.1871000002429355E-2</v>
      </c>
      <c r="O40">
        <f t="shared" ca="1" si="4"/>
        <v>1.4742873368039214E-2</v>
      </c>
      <c r="Q40" s="2">
        <f t="shared" si="5"/>
        <v>41521.871299999999</v>
      </c>
    </row>
    <row r="41" spans="1:17" x14ac:dyDescent="0.2">
      <c r="A41" s="42" t="s">
        <v>52</v>
      </c>
      <c r="B41" s="43" t="s">
        <v>42</v>
      </c>
      <c r="C41" s="42">
        <v>56799.476600000002</v>
      </c>
      <c r="D41" s="42">
        <v>6.7000000000000002E-3</v>
      </c>
      <c r="E41">
        <f t="shared" si="0"/>
        <v>14709.541987828527</v>
      </c>
      <c r="F41">
        <f t="shared" si="1"/>
        <v>14709.5</v>
      </c>
      <c r="G41">
        <f t="shared" si="2"/>
        <v>1.553050000075018E-2</v>
      </c>
      <c r="J41">
        <f>+G41</f>
        <v>1.553050000075018E-2</v>
      </c>
      <c r="O41">
        <f t="shared" ca="1" si="4"/>
        <v>1.6023296453289381E-2</v>
      </c>
      <c r="Q41" s="2">
        <f t="shared" si="5"/>
        <v>41780.976600000002</v>
      </c>
    </row>
    <row r="42" spans="1:17" x14ac:dyDescent="0.2">
      <c r="A42" s="45" t="s">
        <v>53</v>
      </c>
      <c r="B42" s="46" t="s">
        <v>42</v>
      </c>
      <c r="C42" s="47">
        <v>57132.559099999999</v>
      </c>
      <c r="D42" s="47">
        <v>2.8E-3</v>
      </c>
      <c r="E42">
        <f t="shared" si="0"/>
        <v>15610.054585123324</v>
      </c>
      <c r="F42">
        <f t="shared" si="1"/>
        <v>15610</v>
      </c>
      <c r="G42">
        <f t="shared" si="2"/>
        <v>2.0190000002912711E-2</v>
      </c>
      <c r="K42">
        <f>+G42</f>
        <v>2.0190000002912711E-2</v>
      </c>
      <c r="O42">
        <f t="shared" ca="1" si="4"/>
        <v>1.7669293581437522E-2</v>
      </c>
      <c r="Q42" s="2">
        <f t="shared" si="5"/>
        <v>42114.059099999999</v>
      </c>
    </row>
    <row r="43" spans="1:17" x14ac:dyDescent="0.2">
      <c r="A43" s="45" t="s">
        <v>53</v>
      </c>
      <c r="B43" s="46" t="s">
        <v>42</v>
      </c>
      <c r="C43" s="47">
        <v>57516.500800000002</v>
      </c>
      <c r="D43" s="47">
        <v>6.0000000000000001E-3</v>
      </c>
      <c r="E43">
        <f t="shared" si="0"/>
        <v>16648.068703177516</v>
      </c>
      <c r="F43">
        <f t="shared" si="1"/>
        <v>16648</v>
      </c>
      <c r="G43">
        <f t="shared" si="2"/>
        <v>2.5412000002688728E-2</v>
      </c>
      <c r="K43">
        <f>+G43</f>
        <v>2.5412000002688728E-2</v>
      </c>
      <c r="O43">
        <f t="shared" ca="1" si="4"/>
        <v>1.9566622864078027E-2</v>
      </c>
      <c r="Q43" s="2">
        <f t="shared" si="5"/>
        <v>42498.000800000002</v>
      </c>
    </row>
    <row r="44" spans="1:17" x14ac:dyDescent="0.2">
      <c r="A44" s="48" t="s">
        <v>58</v>
      </c>
      <c r="B44" s="49" t="s">
        <v>42</v>
      </c>
      <c r="C44" s="50">
        <v>59365.540300000001</v>
      </c>
      <c r="D44" s="48">
        <v>2.2000000000000001E-3</v>
      </c>
      <c r="E44">
        <f t="shared" ref="E44" si="6">+(C44-C$7)/C$8</f>
        <v>21647.080547527454</v>
      </c>
      <c r="F44">
        <f t="shared" ref="F44" si="7">ROUND(2*E44,0)/2</f>
        <v>21647</v>
      </c>
      <c r="G44">
        <f t="shared" ref="G44" si="8">+C44-(C$7+F44*C$8)</f>
        <v>2.9793000001518521E-2</v>
      </c>
      <c r="K44">
        <f>+G44</f>
        <v>2.9793000001518521E-2</v>
      </c>
      <c r="O44">
        <f t="shared" ref="O44" ca="1" si="9">+C$11+C$12*$F44</f>
        <v>2.8704146066312969E-2</v>
      </c>
      <c r="Q44" s="2">
        <f t="shared" ref="Q44" si="10">+C44-15018.5</f>
        <v>44347.040300000001</v>
      </c>
    </row>
    <row r="45" spans="1:17" x14ac:dyDescent="0.2">
      <c r="C45" s="8"/>
      <c r="D45" s="8"/>
    </row>
    <row r="46" spans="1:17" x14ac:dyDescent="0.2">
      <c r="C46" s="8"/>
      <c r="D46" s="8"/>
    </row>
    <row r="47" spans="1:17" x14ac:dyDescent="0.2">
      <c r="C47" s="8"/>
      <c r="D47" s="8"/>
    </row>
    <row r="48" spans="1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2023-01-16T04:52:18Z</dcterms:modified>
</cp:coreProperties>
</file>