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2DE3469-5F94-4BBD-9881-159857C6D667}" xr6:coauthVersionLast="47" xr6:coauthVersionMax="47" xr10:uidLastSave="{00000000-0000-0000-0000-000000000000}"/>
  <bookViews>
    <workbookView xWindow="13980" yWindow="91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6" i="1"/>
  <c r="F26" i="1"/>
  <c r="G26" i="1" s="1"/>
  <c r="K26" i="1" s="1"/>
  <c r="Q26" i="1"/>
  <c r="E25" i="1"/>
  <c r="F25" i="1"/>
  <c r="G25" i="1"/>
  <c r="K25" i="1" s="1"/>
  <c r="Q25" i="1"/>
  <c r="E22" i="1"/>
  <c r="F22" i="1"/>
  <c r="G22" i="1" s="1"/>
  <c r="K22" i="1" s="1"/>
  <c r="E23" i="1"/>
  <c r="F23" i="1"/>
  <c r="G23" i="1" s="1"/>
  <c r="K23" i="1" s="1"/>
  <c r="C9" i="1"/>
  <c r="D9" i="1"/>
  <c r="Q22" i="1"/>
  <c r="Q23" i="1"/>
  <c r="C21" i="1"/>
  <c r="E21" i="1"/>
  <c r="F21" i="1" s="1"/>
  <c r="G21" i="1" s="1"/>
  <c r="I21" i="1" s="1"/>
  <c r="A21" i="1"/>
  <c r="F16" i="1"/>
  <c r="C17" i="1"/>
  <c r="Q21" i="1"/>
  <c r="C11" i="1"/>
  <c r="C12" i="1"/>
  <c r="O26" i="1" l="1"/>
  <c r="S26" i="1" s="1"/>
  <c r="O24" i="1"/>
  <c r="S24" i="1" s="1"/>
  <c r="C16" i="1"/>
  <c r="D18" i="1" s="1"/>
  <c r="O25" i="1"/>
  <c r="S25" i="1" s="1"/>
  <c r="C15" i="1"/>
  <c r="O21" i="1"/>
  <c r="S21" i="1" s="1"/>
  <c r="O22" i="1"/>
  <c r="S22" i="1" s="1"/>
  <c r="O23" i="1"/>
  <c r="S23" i="1" s="1"/>
  <c r="F17" i="1"/>
  <c r="F18" i="1" l="1"/>
  <c r="F19" i="1" s="1"/>
  <c r="S19" i="1"/>
  <c r="C18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<sst xmlns="http://schemas.openxmlformats.org/spreadsheetml/2006/main" count="60" uniqueCount="54">
  <si>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</si>
  <si>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</si>
  <si>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</si>
  <si>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</si>
  <si>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</si>
  <si>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</si>
  <si>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</si>
  <si>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</si>
  <si>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</si>
  <si>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</si>
  <si>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</si>
  <si>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</si>
  <si>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</si>
  <si>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</si>
  <si>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</si>
  <si>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</si>
  <si>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</si>
  <si>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</si>
  <si>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</si>
  <si>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</si>
  <si>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</si>
  <si>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</si>
  <si>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</si>
  <si>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</si>
  <si>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</si>
  <si>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</si>
  <si>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</si>
  <si>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</si>
  <si>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</si>
  <si>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</si>
  <si>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</si>
  <si>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</si>
  <si>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</si>
  <si>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</si>
  <si>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</si>
  <si>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</si>
  <si>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</si>
  <si>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</si>
  <si>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</si>
  <si>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G1540-1433</t>
  </si>
  <si>
    <t>ESDED</t>
  </si>
  <si>
    <t>Her</t>
  </si>
  <si>
    <t>VSX</t>
  </si>
  <si>
    <t>IBVS 5945</t>
  </si>
  <si>
    <t>I</t>
  </si>
  <si>
    <t>IBVS 5992</t>
  </si>
  <si>
    <t>V1402 Her / GSC 1540-1433</t>
  </si>
  <si>
    <t>pg</t>
  </si>
  <si>
    <t>vis</t>
  </si>
  <si>
    <t>PE</t>
  </si>
  <si>
    <t>CCD</t>
  </si>
  <si>
    <t>RHN 2021</t>
  </si>
  <si>
    <t>JBAV, 55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</si>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</sst>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V1402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88-47DB-AD49-6687B18315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88-47DB-AD49-6687B18315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88-47DB-AD49-6687B18315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-1.6260001211776398E-3</c:v>
                </c:pt>
                <c:pt idx="2">
                  <c:v>-2.19900012598373E-3</c:v>
                </c:pt>
                <c:pt idx="3">
                  <c:v>2.3279999950318597E-3</c:v>
                </c:pt>
                <c:pt idx="4">
                  <c:v>3.6389998713275418E-3</c:v>
                </c:pt>
                <c:pt idx="5">
                  <c:v>6.9209998764563352E-3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88-47DB-AD49-6687B18315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88-47DB-AD49-6687B18315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88-47DB-AD49-6687B18315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88-47DB-AD49-6687B18315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-1.9034412112747744E-3</c:v>
                </c:pt>
                <c:pt idx="1">
                  <c:v>-9.9476983117528848E-4</c:v>
                </c:pt>
                <c:pt idx="2">
                  <c:v>-4.2184733784991942E-4</c:v>
                </c:pt>
                <c:pt idx="3">
                  <c:v>4.0792630139805689E-3</c:v>
                </c:pt>
                <c:pt idx="4">
                  <c:v>4.1452269233026359E-3</c:v>
                </c:pt>
                <c:pt idx="5">
                  <c:v>4.1585679386711436E-3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88-47DB-AD49-6687B18315F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788-47DB-AD49-6687B1831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4960"/>
        <c:axId val="1"/>
      </c:scatterChart>
      <c:valAx>
        <c:axId val="83787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4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5D5619-A597-93B8-98F6-237AFC32D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5703125" customWidth="1"/>
    <col min="6" max="6" width="15.42578125" bestFit="1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x14ac:dyDescent="0.2">
      <c r="A2" t="s">
        <v>23</v>
      </c>
      <c r="B2" t="s">
        <v>40</v>
      </c>
      <c r="C2" s="30" t="s">
        <v>38</v>
      </c>
      <c r="D2" s="3" t="s">
        <v>41</v>
      </c>
      <c r="E2" s="31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54563.836000000127</v>
      </c>
      <c r="D7" s="29" t="s">
        <v>42</v>
      </c>
    </row>
    <row r="8" spans="1:6" x14ac:dyDescent="0.2">
      <c r="A8" t="s">
        <v>3</v>
      </c>
      <c r="C8" s="8">
        <v>0.58730099999999996</v>
      </c>
      <c r="D8" s="29" t="s">
        <v>42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-1.9034412112747744E-3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7.4116752047266388E-7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59367.375037568068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0.58730174116752043</v>
      </c>
      <c r="E16" s="14" t="s">
        <v>30</v>
      </c>
      <c r="F16" s="15">
        <f ca="1">NOW()+15018.5+$C$5/24</f>
        <v>59960.753474884259</v>
      </c>
    </row>
    <row r="17" spans="1:19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9190.5</v>
      </c>
    </row>
    <row r="18" spans="1:19" ht="14.25" thickTop="1" thickBot="1" x14ac:dyDescent="0.25">
      <c r="A18" s="16" t="s">
        <v>5</v>
      </c>
      <c r="B18" s="10"/>
      <c r="C18" s="19">
        <f ca="1">+C15</f>
        <v>59367.375037568068</v>
      </c>
      <c r="D18" s="20">
        <f ca="1">+C16</f>
        <v>0.58730174116752043</v>
      </c>
      <c r="E18" s="14" t="s">
        <v>36</v>
      </c>
      <c r="F18" s="23">
        <f ca="1">ROUND(2*(F16-$C$15)/$C$16,0)/2+F15</f>
        <v>1011.5</v>
      </c>
    </row>
    <row r="19" spans="1:19" ht="13.5" thickTop="1" x14ac:dyDescent="0.2">
      <c r="E19" s="14" t="s">
        <v>31</v>
      </c>
      <c r="F19" s="18">
        <f ca="1">+$C$15+$C$16*F18-15018.5-$C$5/24</f>
        <v>44943.326582092348</v>
      </c>
      <c r="S19">
        <f ca="1">SQRT(SUM(S21:S50)/(COUNT(S21:S50)-1))</f>
        <v>1.904417514976787E-3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9" x14ac:dyDescent="0.2">
      <c r="A21" t="str">
        <f>D7</f>
        <v>VSX</v>
      </c>
      <c r="C21" s="8">
        <f>C$7</f>
        <v>54563.836000000127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-1.9034412112747744E-3</v>
      </c>
      <c r="Q21" s="2">
        <f>+C21-15018.5</f>
        <v>39545.336000000127</v>
      </c>
      <c r="S21">
        <f ca="1">+(O21-G21)^2</f>
        <v>3.6230884447791806E-6</v>
      </c>
    </row>
    <row r="22" spans="1:19" x14ac:dyDescent="0.2">
      <c r="A22" s="32" t="s">
        <v>43</v>
      </c>
      <c r="B22" s="33" t="s">
        <v>44</v>
      </c>
      <c r="C22" s="32">
        <v>55283.865400000002</v>
      </c>
      <c r="D22" s="32">
        <v>2.0000000000000001E-4</v>
      </c>
      <c r="E22">
        <f>+(C22-C$7)/C$8</f>
        <v>1225.9972314024253</v>
      </c>
      <c r="F22">
        <f>ROUND(2*E22,0)/2</f>
        <v>1226</v>
      </c>
      <c r="G22">
        <f>+C22-(C$7+F22*C$8)</f>
        <v>-1.6260001211776398E-3</v>
      </c>
      <c r="K22">
        <f>+G22</f>
        <v>-1.6260001211776398E-3</v>
      </c>
      <c r="O22">
        <f ca="1">+C$11+C$12*$F22</f>
        <v>-9.9476983117528848E-4</v>
      </c>
      <c r="Q22" s="2">
        <f>+C22-15018.5</f>
        <v>40265.365400000002</v>
      </c>
      <c r="S22">
        <f ca="1">+(O22-G22)^2</f>
        <v>3.9845167901645258E-7</v>
      </c>
    </row>
    <row r="23" spans="1:19" x14ac:dyDescent="0.2">
      <c r="A23" s="32" t="s">
        <v>45</v>
      </c>
      <c r="B23" s="33" t="s">
        <v>44</v>
      </c>
      <c r="C23" s="32">
        <v>55737.8485</v>
      </c>
      <c r="D23" s="32">
        <v>4.0000000000000002E-4</v>
      </c>
      <c r="E23">
        <f>+(C23-C$7)/C$8</f>
        <v>1998.996255752797</v>
      </c>
      <c r="F23">
        <f>ROUND(2*E23,0)/2</f>
        <v>1999</v>
      </c>
      <c r="G23">
        <f>+C23-(C$7+F23*C$8)</f>
        <v>-2.19900012598373E-3</v>
      </c>
      <c r="K23">
        <f>+G23</f>
        <v>-2.19900012598373E-3</v>
      </c>
      <c r="O23">
        <f ca="1">+C$11+C$12*$F23</f>
        <v>-4.2184733784991942E-4</v>
      </c>
      <c r="Q23" s="2">
        <f>+C23-15018.5</f>
        <v>40719.3485</v>
      </c>
      <c r="S23">
        <f ca="1">+(O23-G23)^2</f>
        <v>3.1582720323717764E-6</v>
      </c>
    </row>
    <row r="24" spans="1:19" x14ac:dyDescent="0.2">
      <c r="A24" s="34" t="s">
        <v>52</v>
      </c>
      <c r="B24" s="35" t="s">
        <v>44</v>
      </c>
      <c r="C24" s="36">
        <v>59304.532000000123</v>
      </c>
      <c r="D24" s="34">
        <v>1E-3</v>
      </c>
      <c r="E24">
        <f>+(C24-C$7)/C$8</f>
        <v>8072.0039638958497</v>
      </c>
      <c r="F24">
        <f>ROUND(2*E24,0)/2</f>
        <v>8072</v>
      </c>
      <c r="G24">
        <f>+C24-(C$7+F24*C$8)</f>
        <v>2.3279999950318597E-3</v>
      </c>
      <c r="K24">
        <f>+G24</f>
        <v>2.3279999950318597E-3</v>
      </c>
      <c r="O24">
        <f ca="1">+C$11+C$12*$F24</f>
        <v>4.0792630139805689E-3</v>
      </c>
      <c r="Q24" s="2">
        <f>+C24-15018.5</f>
        <v>44286.032000000123</v>
      </c>
      <c r="S24">
        <f ca="1">+(O24-G24)^2</f>
        <v>3.0669221615373472E-6</v>
      </c>
    </row>
    <row r="25" spans="1:19" x14ac:dyDescent="0.2">
      <c r="A25" s="5" t="s">
        <v>51</v>
      </c>
      <c r="C25" s="8">
        <v>59356.803099999997</v>
      </c>
      <c r="D25" s="8">
        <v>2.9999999999999997E-4</v>
      </c>
      <c r="E25">
        <f>+(C25-C$7)/C$8</f>
        <v>8161.006196141112</v>
      </c>
      <c r="F25">
        <f>ROUND(2*E25,0)/2</f>
        <v>8161</v>
      </c>
      <c r="G25">
        <f>+C25-(C$7+F25*C$8)</f>
        <v>3.6389998713275418E-3</v>
      </c>
      <c r="K25">
        <f>+G25</f>
        <v>3.6389998713275418E-3</v>
      </c>
      <c r="O25">
        <f ca="1">+C$11+C$12*$F25</f>
        <v>4.1452269233026359E-3</v>
      </c>
      <c r="Q25" s="2">
        <f>+C25-15018.5</f>
        <v>44338.303099999997</v>
      </c>
      <c r="S25">
        <f ca="1">+(O25-G25)^2</f>
        <v>2.562658281513946E-7</v>
      </c>
    </row>
    <row r="26" spans="1:19" x14ac:dyDescent="0.2">
      <c r="A26" s="34" t="s">
        <v>53</v>
      </c>
      <c r="B26" s="35" t="s">
        <v>44</v>
      </c>
      <c r="C26" s="36">
        <v>59367.377800000002</v>
      </c>
      <c r="D26" s="34">
        <v>3.2000000000000002E-3</v>
      </c>
      <c r="E26">
        <f>+(C26-C$7)/C$8</f>
        <v>8179.0117844169781</v>
      </c>
      <c r="F26">
        <f>ROUND(2*E26,0)/2</f>
        <v>8179</v>
      </c>
      <c r="G26">
        <f>+C26-(C$7+F26*C$8)</f>
        <v>6.9209998764563352E-3</v>
      </c>
      <c r="K26">
        <f>+G26</f>
        <v>6.9209998764563352E-3</v>
      </c>
      <c r="O26">
        <f ca="1">+C$11+C$12*$F26</f>
        <v>4.1585679386711436E-3</v>
      </c>
      <c r="Q26" s="2">
        <f>+C26-15018.5</f>
        <v>44348.877800000002</v>
      </c>
      <c r="S26">
        <f ca="1">+(O26-G26)^2</f>
        <v>7.631030210895648E-6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26">
    <sortCondition ref="C21:C26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2023-01-16T05:05:00Z</dcterms:modified>
</cp:coreProperties>
</file>