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8_{7EB943D4-3658-43EA-8FAA-87048B12BFB9}" xr6:coauthVersionLast="47" xr6:coauthVersionMax="47" xr10:uidLastSave="{00000000-0000-0000-0000-000000000000}"/>
  <bookViews>
    <workbookView xWindow="13320" yWindow="705" windowWidth="12975" windowHeight="146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 s="1"/>
  <c r="G23" i="1" s="1"/>
  <c r="I23" i="1" s="1"/>
  <c r="Q23" i="1"/>
  <c r="C9" i="1"/>
  <c r="C21" i="1"/>
  <c r="Q21" i="1" s="1"/>
  <c r="D9" i="1"/>
  <c r="A21" i="1"/>
  <c r="F16" i="1"/>
  <c r="F17" i="1" s="1"/>
  <c r="E21" i="1" l="1"/>
  <c r="F21" i="1" s="1"/>
  <c r="G21" i="1" s="1"/>
  <c r="C17" i="1"/>
  <c r="C12" i="1"/>
  <c r="C11" i="1"/>
  <c r="O21" i="1" l="1"/>
  <c r="O23" i="1"/>
  <c r="O22" i="1"/>
  <c r="C15" i="1"/>
  <c r="F18" i="1" s="1"/>
  <c r="F19" i="1" s="1"/>
  <c r="C16" i="1"/>
  <c r="D18" i="1" s="1"/>
  <c r="I21" i="1"/>
  <c r="C18" i="1" l="1"/>
</calcChain>
</file>

<file path=xl/sharedStrings.xml><?xml version="1.0" encoding="utf-8"?>
<sst xmlns="http://schemas.openxmlformats.org/spreadsheetml/2006/main" count="54" uniqueCount="48">
  <si>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</si>
  <si>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</si>
  <si>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</si>
  <si>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</si>
  <si>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</si>
  <si>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</si>
  <si>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</si>
  <si>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</si>
  <si>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</si>
  <si>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</si>
  <si>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</si>
  <si>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</si>
  <si>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</si>
  <si>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</si>
  <si>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</si>
  <si>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</si>
  <si>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</si>
  <si>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</si>
  <si>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</si>
  <si>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</si>
  <si>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</si>
  <si>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</si>
  <si>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</si>
  <si>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</si>
  <si>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</si>
  <si>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</si>
  <si>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</si>
  <si>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</si>
  <si>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</si>
  <si>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</si>
  <si>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</si>
  <si>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</si>
  <si>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</si>
  <si>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</si>
  <si>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</si>
  <si>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</si>
  <si>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</si>
  <si>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</si>
  <si>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</si>
  <si>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</si>
  <si>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</si>
  <si>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</si>
  <si>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Hor WZ</t>
  </si>
  <si>
    <t>JAVSO 49, 251</t>
  </si>
  <si>
    <t>II</t>
  </si>
  <si>
    <t>WZ Hor</t>
  </si>
  <si>
    <t>G8862-0878</t>
  </si>
  <si>
    <t>EA: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</si>
</sst>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6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5" fillId="0" borderId="1" xfId="0" applyFont="1" applyBorder="1" applyAlignment="1"/>
    <xf numFmtId="0" fontId="16" fillId="2" borderId="1" xfId="0" applyFont="1" applyFill="1" applyBorder="1" applyAlignment="1">
      <alignment horizontal="left"/>
    </xf>
    <xf numFmtId="172" fontId="5" fillId="0" borderId="1" xfId="0" applyNumberFormat="1" applyFont="1" applyBorder="1" applyAlignment="1">
      <alignment horizontal="left"/>
    </xf>
    <xf numFmtId="172" fontId="0" fillId="0" borderId="1" xfId="0" applyNumberForma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0" borderId="1" xfId="0" applyBorder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Hor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2.3E-3</c:v>
                  </c:pt>
                  <c:pt idx="2">
                    <c:v>2.1099999999999999E-3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2.3E-3</c:v>
                  </c:pt>
                  <c:pt idx="2">
                    <c:v>2.1099999999999999E-3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14580</c:v>
                </c:pt>
                <c:pt idx="2">
                  <c:v>14588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0E-4098-86F3-12D51EB7DDF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2.3E-3</c:v>
                  </c:pt>
                  <c:pt idx="2">
                    <c:v>2.1099999999999999E-3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2.3E-3</c:v>
                  </c:pt>
                  <c:pt idx="2">
                    <c:v>2.1099999999999999E-3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14580</c:v>
                </c:pt>
                <c:pt idx="2">
                  <c:v>14588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0">
                  <c:v>0</c:v>
                </c:pt>
                <c:pt idx="1">
                  <c:v>-1.9829999997455161E-2</c:v>
                </c:pt>
                <c:pt idx="2">
                  <c:v>-1.9667999993544072E-2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0E-4098-86F3-12D51EB7DDF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2.3E-3</c:v>
                  </c:pt>
                  <c:pt idx="2">
                    <c:v>2.1099999999999999E-3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2.3E-3</c:v>
                  </c:pt>
                  <c:pt idx="2">
                    <c:v>2.1099999999999999E-3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14580</c:v>
                </c:pt>
                <c:pt idx="2">
                  <c:v>14588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30E-4098-86F3-12D51EB7DDF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2.3E-3</c:v>
                  </c:pt>
                  <c:pt idx="2">
                    <c:v>2.1099999999999999E-3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2.3E-3</c:v>
                  </c:pt>
                  <c:pt idx="2">
                    <c:v>2.1099999999999999E-3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14580</c:v>
                </c:pt>
                <c:pt idx="2">
                  <c:v>14588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30E-4098-86F3-12D51EB7DDF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2.3E-3</c:v>
                  </c:pt>
                  <c:pt idx="2">
                    <c:v>2.1099999999999999E-3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2.3E-3</c:v>
                  </c:pt>
                  <c:pt idx="2">
                    <c:v>2.1099999999999999E-3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14580</c:v>
                </c:pt>
                <c:pt idx="2">
                  <c:v>14588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30E-4098-86F3-12D51EB7DDF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2.3E-3</c:v>
                  </c:pt>
                  <c:pt idx="2">
                    <c:v>2.1099999999999999E-3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2.3E-3</c:v>
                  </c:pt>
                  <c:pt idx="2">
                    <c:v>2.1099999999999999E-3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14580</c:v>
                </c:pt>
                <c:pt idx="2">
                  <c:v>14588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30E-4098-86F3-12D51EB7DDF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2.3E-3</c:v>
                  </c:pt>
                  <c:pt idx="2">
                    <c:v>2.1099999999999999E-3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2.3E-3</c:v>
                  </c:pt>
                  <c:pt idx="2">
                    <c:v>2.1099999999999999E-3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14580</c:v>
                </c:pt>
                <c:pt idx="2">
                  <c:v>14588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30E-4098-86F3-12D51EB7DDF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14580</c:v>
                </c:pt>
                <c:pt idx="2">
                  <c:v>14588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-4.7403512568391926E-8</c:v>
                </c:pt>
                <c:pt idx="1">
                  <c:v>-1.9743559692292363E-2</c:v>
                </c:pt>
                <c:pt idx="2">
                  <c:v>-1.9754392895194303E-2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30E-4098-86F3-12D51EB7DDF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14580</c:v>
                </c:pt>
                <c:pt idx="2">
                  <c:v>14588</c:v>
                </c:pt>
              </c:numCache>
            </c:numRef>
          </c:xVal>
          <c:yVal>
            <c:numRef>
              <c:f>Active!$U$21:$U$997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30E-4098-86F3-12D51EB7D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2193112"/>
        <c:axId val="1"/>
      </c:scatterChart>
      <c:valAx>
        <c:axId val="942193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1931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18</xdr:row>
      <xdr:rowOff>95250</xdr:rowOff>
    </xdr:to>
    <xdr:graphicFrame macro="">
      <xdr:nvGraphicFramePr>
        <xdr:cNvPr id="1033" name="Chart 1">
          <a:extLst>
            <a:ext uri="{FF2B5EF4-FFF2-40B4-BE49-F238E27FC236}">
              <a16:creationId xmlns:a16="http://schemas.microsoft.com/office/drawing/2014/main" id="{DA208460-E84A-51D0-8773-49AC959AC9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8"/>
  <sheetViews>
    <sheetView tabSelected="1" workbookViewId="0">
      <selection activeCell="E13" sqref="E13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42</v>
      </c>
      <c r="F1" s="36" t="s">
        <v>45</v>
      </c>
      <c r="G1" s="37">
        <v>2013</v>
      </c>
      <c r="H1" s="38"/>
      <c r="I1" s="39" t="s">
        <v>46</v>
      </c>
      <c r="J1" s="40" t="s">
        <v>45</v>
      </c>
      <c r="K1" s="41">
        <v>2.4801099999999998</v>
      </c>
      <c r="L1" s="42">
        <v>-62.575099999999999</v>
      </c>
      <c r="M1" s="43">
        <v>48500.521000000001</v>
      </c>
      <c r="N1" s="43">
        <v>0.72885100000000003</v>
      </c>
      <c r="O1" s="44" t="s">
        <v>47</v>
      </c>
    </row>
    <row r="2" spans="1:15" x14ac:dyDescent="0.2">
      <c r="A2" t="s">
        <v>23</v>
      </c>
      <c r="B2" t="s">
        <v>47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48500.521000000001</v>
      </c>
      <c r="D7" s="29"/>
    </row>
    <row r="8" spans="1:15" x14ac:dyDescent="0.2">
      <c r="A8" t="s">
        <v>3</v>
      </c>
      <c r="C8" s="8">
        <v>0.72885100000000003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INTERCEPT(INDIRECT($D$9):G990,INDIRECT($C$9):F990)</f>
        <v>-4.7403512568391926E-8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SLOPE(INDIRECT($D$9):G990,INDIRECT($C$9):F990)</f>
        <v>-1.3541503627420985E-6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(C7+C11)+(C8+C12)*INT(MAX(F21:F3531))</f>
        <v>59132.979633607109</v>
      </c>
      <c r="E15" s="14" t="s">
        <v>34</v>
      </c>
      <c r="F15" s="31">
        <v>1</v>
      </c>
    </row>
    <row r="16" spans="1:15" x14ac:dyDescent="0.2">
      <c r="A16" s="16" t="s">
        <v>4</v>
      </c>
      <c r="B16" s="10"/>
      <c r="C16" s="17">
        <f ca="1">+C8+C12</f>
        <v>0.7288496458496373</v>
      </c>
      <c r="E16" s="14" t="s">
        <v>30</v>
      </c>
      <c r="F16" s="32">
        <f ca="1">NOW()+15018.5+$C$5/24</f>
        <v>59960.769518518515</v>
      </c>
    </row>
    <row r="17" spans="1:21" ht="13.5" thickBot="1" x14ac:dyDescent="0.25">
      <c r="A17" s="14" t="s">
        <v>27</v>
      </c>
      <c r="B17" s="10"/>
      <c r="C17" s="10">
        <f>COUNT(C21:C2189)</f>
        <v>3</v>
      </c>
      <c r="E17" s="14" t="s">
        <v>35</v>
      </c>
      <c r="F17" s="15">
        <f ca="1">ROUND(2*(F16-$C$7)/$C$8,0)/2+F15</f>
        <v>15724.5</v>
      </c>
    </row>
    <row r="18" spans="1:21" ht="14.25" thickTop="1" thickBot="1" x14ac:dyDescent="0.25">
      <c r="A18" s="16" t="s">
        <v>5</v>
      </c>
      <c r="B18" s="10"/>
      <c r="C18" s="19">
        <f ca="1">+C15</f>
        <v>59132.979633607109</v>
      </c>
      <c r="D18" s="20">
        <f ca="1">+C16</f>
        <v>0.7288496458496373</v>
      </c>
      <c r="E18" s="14" t="s">
        <v>36</v>
      </c>
      <c r="F18" s="23">
        <f ca="1">ROUND(2*(F16-$C$15)/$C$16,0)/2+F15</f>
        <v>1136.5</v>
      </c>
    </row>
    <row r="19" spans="1:21" ht="13.5" thickTop="1" x14ac:dyDescent="0.2">
      <c r="E19" s="14" t="s">
        <v>31</v>
      </c>
      <c r="F19" s="18">
        <f ca="1">+$C$15+$C$16*F18-15018.5-$C$5/24</f>
        <v>44943.21308944856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>
        <f>D7</f>
        <v>0</v>
      </c>
      <c r="C21" s="8">
        <f>C$7</f>
        <v>48500.521000000001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-4.7403512568391926E-8</v>
      </c>
      <c r="Q21" s="2">
        <f>+C21-15018.5</f>
        <v>33482.021000000001</v>
      </c>
    </row>
    <row r="22" spans="1:21" x14ac:dyDescent="0.2">
      <c r="A22" s="33" t="s">
        <v>43</v>
      </c>
      <c r="B22" s="34" t="s">
        <v>44</v>
      </c>
      <c r="C22" s="35">
        <v>59127.14875</v>
      </c>
      <c r="D22" s="35">
        <v>2.3E-3</v>
      </c>
      <c r="E22">
        <f>+(C22-C$7)/C$8</f>
        <v>14579.97279279304</v>
      </c>
      <c r="F22">
        <f>ROUND(2*E22,0)/2</f>
        <v>14580</v>
      </c>
      <c r="G22">
        <f>+C22-(C$7+F22*C$8)</f>
        <v>-1.9829999997455161E-2</v>
      </c>
      <c r="I22">
        <f>+G22</f>
        <v>-1.9829999997455161E-2</v>
      </c>
      <c r="O22">
        <f ca="1">+C$11+C$12*$F22</f>
        <v>-1.9743559692292363E-2</v>
      </c>
      <c r="Q22" s="2">
        <f>+C22-15018.5</f>
        <v>44108.64875</v>
      </c>
    </row>
    <row r="23" spans="1:21" ht="12" customHeight="1" x14ac:dyDescent="0.2">
      <c r="A23" s="33" t="s">
        <v>43</v>
      </c>
      <c r="B23" s="34" t="s">
        <v>44</v>
      </c>
      <c r="C23" s="35">
        <v>59132.979720000003</v>
      </c>
      <c r="D23" s="35">
        <v>2.1099999999999999E-3</v>
      </c>
      <c r="E23">
        <f>+(C23-C$7)/C$8</f>
        <v>14587.973015060694</v>
      </c>
      <c r="F23">
        <f>ROUND(2*E23,0)/2</f>
        <v>14588</v>
      </c>
      <c r="G23">
        <f>+C23-(C$7+F23*C$8)</f>
        <v>-1.9667999993544072E-2</v>
      </c>
      <c r="I23">
        <f>+G23</f>
        <v>-1.9667999993544072E-2</v>
      </c>
      <c r="O23">
        <f ca="1">+C$11+C$12*$F23</f>
        <v>-1.9754392895194303E-2</v>
      </c>
      <c r="Q23" s="2">
        <f>+C23-15018.5</f>
        <v>44114.479720000003</v>
      </c>
    </row>
    <row r="24" spans="1:21" ht="12" customHeight="1" x14ac:dyDescent="0.2">
      <c r="C24" s="8"/>
      <c r="D24" s="8"/>
      <c r="Q24" s="2"/>
    </row>
    <row r="25" spans="1:21" ht="12" customHeight="1" x14ac:dyDescent="0.2">
      <c r="C25" s="8"/>
      <c r="D25" s="8"/>
      <c r="Q25" s="2"/>
    </row>
    <row r="26" spans="1:21" ht="12" customHeight="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</sheetData>
  <sortState xmlns:xlrd2="http://schemas.microsoft.com/office/spreadsheetml/2017/richdata2" ref="A21:U23">
    <sortCondition ref="C21:C23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2023-01-16T05:28:06Z</dcterms:modified>
</cp:coreProperties>
</file>