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729E9E-24DE-407D-9B6F-9574B6DAF189}" xr6:coauthVersionLast="47" xr6:coauthVersionMax="47" xr10:uidLastSave="{00000000-0000-0000-0000-000000000000}"/>
  <bookViews>
    <workbookView xWindow="14505" yWindow="60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Q25" i="1"/>
  <c r="D9" i="1"/>
  <c r="C9" i="1"/>
  <c r="E23" i="1"/>
  <c r="F23" i="1"/>
  <c r="G23" i="1" s="1"/>
  <c r="K23" i="1" s="1"/>
  <c r="Q22" i="1"/>
  <c r="Q24" i="1"/>
  <c r="Q23" i="1"/>
  <c r="C8" i="1"/>
  <c r="C7" i="1"/>
  <c r="E25" i="1"/>
  <c r="F25" i="1" s="1"/>
  <c r="G25" i="1" s="1"/>
  <c r="K25" i="1" s="1"/>
  <c r="E22" i="1"/>
  <c r="F22" i="1" s="1"/>
  <c r="G22" i="1" s="1"/>
  <c r="K22" i="1" s="1"/>
  <c r="D8" i="1"/>
  <c r="F16" i="1"/>
  <c r="C17" i="1"/>
  <c r="Q21" i="1"/>
  <c r="E21" i="1"/>
  <c r="F21" i="1" s="1"/>
  <c r="G21" i="1" s="1"/>
  <c r="I21" i="1" s="1"/>
  <c r="E24" i="1"/>
  <c r="F24" i="1" s="1"/>
  <c r="G24" i="1" s="1"/>
  <c r="K24" i="1" s="1"/>
  <c r="C12" i="1"/>
  <c r="C11" i="1"/>
  <c r="O26" i="1" l="1"/>
  <c r="O28" i="1"/>
  <c r="O27" i="1"/>
  <c r="O22" i="1"/>
  <c r="O25" i="1"/>
  <c r="C15" i="1"/>
  <c r="F18" i="1" s="1"/>
  <c r="O24" i="1"/>
  <c r="O21" i="1"/>
  <c r="O2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<sst xmlns="http://schemas.openxmlformats.org/spreadsheetml/2006/main" count="69" uniqueCount="58">
  <si>
    <t>VSB-059</t>
  </si>
  <si>
    <t>VSB-064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</si>
  <si>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</si>
  <si>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</si>
  <si>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</si>
  <si>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</si>
  <si>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</si>
  <si>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</si>
  <si>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</si>
  <si>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</si>
  <si>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</si>
  <si>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</si>
  <si>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</si>
  <si>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</si>
  <si>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</si>
  <si>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</si>
  <si>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</si>
  <si>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</si>
  <si>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</si>
  <si>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</si>
  <si>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</si>
  <si>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</si>
  <si>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</si>
  <si>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</si>
  <si>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</si>
  <si>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</si>
  <si>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</si>
  <si>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</si>
  <si>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</si>
  <si>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</si>
  <si>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</si>
  <si>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</si>
  <si>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</si>
  <si>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</si>
  <si>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</si>
  <si>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</si>
  <si>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</si>
  <si>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</si>
  <si>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</si>
  <si>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</si>
  <si>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</si>
  <si>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</si>
  <si>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</si>
  <si>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</si>
  <si>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OZ Hya</t>
  </si>
  <si>
    <t>G6054-0333</t>
  </si>
  <si>
    <t>EA</t>
  </si>
  <si>
    <t>pr_0</t>
  </si>
  <si>
    <t>F2V</t>
  </si>
  <si>
    <t>OZ Hya / GSC 6054-0333</t>
  </si>
  <si>
    <t>VSX</t>
  </si>
  <si>
    <t>VSB_061</t>
  </si>
  <si>
    <t>I</t>
  </si>
  <si>
    <t>Ic</t>
  </si>
  <si>
    <t>OEJV 0205</t>
  </si>
  <si>
    <t>II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</si>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</sst>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32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31" fillId="0" borderId="0" xfId="42" applyFont="1"/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4" fontId="34" fillId="0" borderId="0" xfId="28" applyFont="1" applyBorder="1"/>
    <xf numFmtId="166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>
      <alignment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OZ Hya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E7-44C8-8952-46CFF43AFD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E7-44C8-8952-46CFF43AFD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E7-44C8-8952-46CFF43AFD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">
                  <c:v>1.639200170757249E-3</c:v>
                </c:pt>
                <c:pt idx="2">
                  <c:v>1.6168800102605019E-2</c:v>
                </c:pt>
                <c:pt idx="3">
                  <c:v>2.5755199996638112E-2</c:v>
                </c:pt>
                <c:pt idx="4">
                  <c:v>-6.6432000021450222E-3</c:v>
                </c:pt>
                <c:pt idx="5">
                  <c:v>-3.3233200185350142E-2</c:v>
                </c:pt>
                <c:pt idx="6">
                  <c:v>-3.4593999786011409E-2</c:v>
                </c:pt>
                <c:pt idx="7">
                  <c:v>-1.2976800157048274E-2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E7-44C8-8952-46CFF43AFD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E7-44C8-8952-46CFF43AFD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E7-44C8-8952-46CFF43AFD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E7-44C8-8952-46CFF43AFD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8.044005485097061E-2</c:v>
                </c:pt>
                <c:pt idx="1">
                  <c:v>1.7707095685276078E-2</c:v>
                </c:pt>
                <c:pt idx="2">
                  <c:v>1.2727430246756752E-2</c:v>
                </c:pt>
                <c:pt idx="3">
                  <c:v>3.7694451372464466E-3</c:v>
                </c:pt>
                <c:pt idx="4">
                  <c:v>-5.7433396542728166E-3</c:v>
                </c:pt>
                <c:pt idx="5">
                  <c:v>-2.0628209171586004E-2</c:v>
                </c:pt>
                <c:pt idx="6">
                  <c:v>-2.5851445202206821E-2</c:v>
                </c:pt>
                <c:pt idx="7">
                  <c:v>-2.5864976901768019E-2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E7-44C8-8952-46CFF43AFD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E7-44C8-8952-46CFF43AF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68856"/>
        <c:axId val="1"/>
      </c:scatterChart>
      <c:valAx>
        <c:axId val="66836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6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4135338345865"/>
          <c:y val="0.92397660818713445"/>
          <c:w val="0.7142857142857144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D480FB7-DC95-5386-E0D3-DF02CFC4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1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3" t="s">
        <v>44</v>
      </c>
      <c r="G1" s="34">
        <v>2013</v>
      </c>
      <c r="H1" s="35"/>
      <c r="I1" s="36" t="s">
        <v>45</v>
      </c>
      <c r="J1" s="37" t="s">
        <v>44</v>
      </c>
      <c r="K1" s="38">
        <v>10.02116</v>
      </c>
      <c r="L1" s="39">
        <v>-19.46</v>
      </c>
      <c r="M1" s="40">
        <v>51983.943700000003</v>
      </c>
      <c r="N1" s="40">
        <v>2.0487655999999999</v>
      </c>
      <c r="O1" s="41" t="s">
        <v>46</v>
      </c>
      <c r="P1" s="39">
        <v>9.4499999999999993</v>
      </c>
      <c r="Q1" s="39">
        <v>9.6199999999999992</v>
      </c>
      <c r="R1" s="42" t="s">
        <v>47</v>
      </c>
      <c r="S1" s="41" t="s">
        <v>48</v>
      </c>
    </row>
    <row r="2" spans="1:19" x14ac:dyDescent="0.2">
      <c r="A2" t="s">
        <v>26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 t="s">
        <v>39</v>
      </c>
      <c r="D4" s="28" t="s">
        <v>39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f>M1</f>
        <v>51983.943700000003</v>
      </c>
      <c r="D7" s="41" t="s">
        <v>50</v>
      </c>
    </row>
    <row r="8" spans="1:19" x14ac:dyDescent="0.2">
      <c r="A8" t="s">
        <v>6</v>
      </c>
      <c r="C8" s="8">
        <f>N1</f>
        <v>2.0487655999999999</v>
      </c>
      <c r="D8" s="29" t="str">
        <f>D7</f>
        <v>VSX</v>
      </c>
    </row>
    <row r="9" spans="1:19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INTERCEPT(INDIRECT($D$9):G983,INDIRECT($C$9):F983)</f>
        <v>8.044005485097061E-2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SLOPE(INDIRECT($D$9):G983,INDIRECT($C$9):F983)</f>
        <v>-2.7063399122387634E-5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(C7+C11)+(C8+C12)*INT(MAX(F21:F3524))</f>
        <v>60031.469111823099</v>
      </c>
      <c r="E15" s="14" t="s">
        <v>36</v>
      </c>
      <c r="F15" s="31">
        <v>1</v>
      </c>
    </row>
    <row r="16" spans="1:19" x14ac:dyDescent="0.2">
      <c r="A16" s="16" t="s">
        <v>7</v>
      </c>
      <c r="B16" s="10"/>
      <c r="C16" s="17">
        <f ca="1">+C8+C12</f>
        <v>2.0487385366008777</v>
      </c>
      <c r="E16" s="14" t="s">
        <v>33</v>
      </c>
      <c r="F16" s="32">
        <f ca="1">NOW()+15018.5+$C$5/24</f>
        <v>60177.805490624996</v>
      </c>
    </row>
    <row r="17" spans="1:21" ht="13.5" thickBot="1" x14ac:dyDescent="0.25">
      <c r="A17" s="14" t="s">
        <v>30</v>
      </c>
      <c r="B17" s="10"/>
      <c r="C17" s="10">
        <f>COUNT(C21:C2182)</f>
        <v>8</v>
      </c>
      <c r="E17" s="14" t="s">
        <v>37</v>
      </c>
      <c r="F17" s="15">
        <f ca="1">ROUND(2*(F16-$C$7)/$C$8,0)/2+F15</f>
        <v>4000.5</v>
      </c>
    </row>
    <row r="18" spans="1:21" ht="14.25" thickTop="1" thickBot="1" x14ac:dyDescent="0.25">
      <c r="A18" s="16" t="s">
        <v>8</v>
      </c>
      <c r="B18" s="10"/>
      <c r="C18" s="19">
        <f ca="1">+C15</f>
        <v>60031.469111823099</v>
      </c>
      <c r="D18" s="20">
        <f ca="1">+C16</f>
        <v>2.0487385366008777</v>
      </c>
      <c r="E18" s="14" t="s">
        <v>38</v>
      </c>
      <c r="F18" s="23">
        <f ca="1">ROUND(2*(F16-$C$15)/$C$16,0)/2+F15</f>
        <v>72.5</v>
      </c>
    </row>
    <row r="19" spans="1:21" ht="13.5" thickTop="1" x14ac:dyDescent="0.2">
      <c r="E19" s="14" t="s">
        <v>34</v>
      </c>
      <c r="F19" s="18">
        <f ca="1">+$C$15+$C$16*F18-15018.5-$C$5/24</f>
        <v>45161.898489059997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2</v>
      </c>
    </row>
    <row r="21" spans="1:21" x14ac:dyDescent="0.2">
      <c r="A21" t="s">
        <v>50</v>
      </c>
      <c r="C21" s="8">
        <v>51983.943700000003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8.044005485097061E-2</v>
      </c>
      <c r="Q21" s="2">
        <f>+C21-15018.5</f>
        <v>36965.443700000003</v>
      </c>
    </row>
    <row r="22" spans="1:21" x14ac:dyDescent="0.2">
      <c r="A22" s="50" t="s">
        <v>0</v>
      </c>
      <c r="B22" s="51" t="s">
        <v>52</v>
      </c>
      <c r="C22" s="50">
        <v>56732.984000000171</v>
      </c>
      <c r="D22" s="50" t="s">
        <v>53</v>
      </c>
      <c r="E22">
        <f>+(C22-C$7)/C$8</f>
        <v>2318.0008000916105</v>
      </c>
      <c r="F22">
        <f>ROUND(2*E22,0)/2</f>
        <v>2318</v>
      </c>
      <c r="G22">
        <f>+C22-(C$7+F22*C$8)</f>
        <v>1.639200170757249E-3</v>
      </c>
      <c r="K22">
        <f>+G22</f>
        <v>1.639200170757249E-3</v>
      </c>
      <c r="O22">
        <f ca="1">+C$11+C$12*$F22</f>
        <v>1.7707095685276078E-2</v>
      </c>
      <c r="Q22" s="2">
        <f>+C22-15018.5</f>
        <v>41714.484000000171</v>
      </c>
    </row>
    <row r="23" spans="1:21" x14ac:dyDescent="0.2">
      <c r="A23" s="43" t="s">
        <v>51</v>
      </c>
      <c r="B23" s="44"/>
      <c r="C23" s="45">
        <v>57109.971400000104</v>
      </c>
      <c r="D23" s="45">
        <v>1.953125E-3</v>
      </c>
      <c r="E23">
        <f>+(C23-C$7)/C$8</f>
        <v>2502.0078919716834</v>
      </c>
      <c r="F23">
        <f>ROUND(2*E23,0)/2</f>
        <v>2502</v>
      </c>
      <c r="G23">
        <f>+C23-(C$7+F23*C$8)</f>
        <v>1.6168800102605019E-2</v>
      </c>
      <c r="K23">
        <f>+G23</f>
        <v>1.6168800102605019E-2</v>
      </c>
      <c r="O23">
        <f ca="1">+C$11+C$12*$F23</f>
        <v>1.2727430246756752E-2</v>
      </c>
      <c r="Q23" s="2">
        <f>+C23-15018.5</f>
        <v>42091.471400000104</v>
      </c>
    </row>
    <row r="24" spans="1:21" x14ac:dyDescent="0.2">
      <c r="A24" s="46" t="s">
        <v>1</v>
      </c>
      <c r="B24" s="47" t="s">
        <v>52</v>
      </c>
      <c r="C24" s="48">
        <v>57788.1224</v>
      </c>
      <c r="D24" s="49" t="s">
        <v>53</v>
      </c>
      <c r="E24">
        <f>+(C24-C$7)/C$8</f>
        <v>2833.0125710818247</v>
      </c>
      <c r="F24">
        <f>ROUND(2*E24,0)/2</f>
        <v>2833</v>
      </c>
      <c r="G24">
        <f>+C24-(C$7+F24*C$8)</f>
        <v>2.5755199996638112E-2</v>
      </c>
      <c r="K24">
        <f>+G24</f>
        <v>2.5755199996638112E-2</v>
      </c>
      <c r="O24">
        <f ca="1">+C$11+C$12*$F24</f>
        <v>3.7694451372464466E-3</v>
      </c>
      <c r="Q24" s="2">
        <f>+C24-15018.5</f>
        <v>42769.6224</v>
      </c>
    </row>
    <row r="25" spans="1:21" x14ac:dyDescent="0.2">
      <c r="A25" s="52" t="s">
        <v>54</v>
      </c>
      <c r="B25" s="53" t="s">
        <v>55</v>
      </c>
      <c r="C25" s="54">
        <v>58508.231110000001</v>
      </c>
      <c r="D25" s="54">
        <v>2.9999999999999997E-4</v>
      </c>
      <c r="E25">
        <f>+(C25-C$7)/C$8</f>
        <v>3184.4967574621505</v>
      </c>
      <c r="F25">
        <f>ROUND(2*E25,0)/2</f>
        <v>3184.5</v>
      </c>
      <c r="G25">
        <f>+C25-(C$7+F25*C$8)</f>
        <v>-6.6432000021450222E-3</v>
      </c>
      <c r="K25">
        <f>+G25</f>
        <v>-6.6432000021450222E-3</v>
      </c>
      <c r="O25">
        <f ca="1">+C$11+C$12*$F25</f>
        <v>-5.7433396542728166E-3</v>
      </c>
      <c r="Q25" s="2">
        <f>+C25-15018.5</f>
        <v>43489.731110000001</v>
      </c>
    </row>
    <row r="26" spans="1:21" x14ac:dyDescent="0.2">
      <c r="A26" s="58" t="s">
        <v>57</v>
      </c>
      <c r="B26" s="59" t="s">
        <v>55</v>
      </c>
      <c r="C26" s="56">
        <v>59635.025599999819</v>
      </c>
      <c r="D26" s="8"/>
      <c r="E26">
        <f>+(C26-C$7)/C$8</f>
        <v>3734.4837789153703</v>
      </c>
      <c r="F26">
        <f>ROUND(2*E26,0)/2</f>
        <v>3734.5</v>
      </c>
      <c r="G26">
        <f>+C26-(C$7+F26*C$8)</f>
        <v>-3.3233200185350142E-2</v>
      </c>
      <c r="K26">
        <f>+G26</f>
        <v>-3.3233200185350142E-2</v>
      </c>
      <c r="O26">
        <f ca="1">+C$11+C$12*$F26</f>
        <v>-2.0628209171586004E-2</v>
      </c>
      <c r="Q26" s="2">
        <f>+C26-15018.5</f>
        <v>44616.525599999819</v>
      </c>
    </row>
    <row r="27" spans="1:21" x14ac:dyDescent="0.2">
      <c r="A27" s="55" t="s">
        <v>56</v>
      </c>
      <c r="B27" s="55" t="s">
        <v>55</v>
      </c>
      <c r="C27" s="56">
        <v>60030.43600000022</v>
      </c>
      <c r="D27" s="57">
        <v>7.0000000000000001E-3</v>
      </c>
      <c r="E27">
        <f>+(C27-C$7)/C$8</f>
        <v>3927.4831147107393</v>
      </c>
      <c r="F27">
        <f>ROUND(2*E27,0)/2</f>
        <v>3927.5</v>
      </c>
      <c r="G27">
        <f>+C27-(C$7+F27*C$8)</f>
        <v>-3.4593999786011409E-2</v>
      </c>
      <c r="K27">
        <f>+G27</f>
        <v>-3.4593999786011409E-2</v>
      </c>
      <c r="O27">
        <f ca="1">+C$11+C$12*$F27</f>
        <v>-2.5851445202206821E-2</v>
      </c>
      <c r="Q27" s="2">
        <f>+C27-15018.5</f>
        <v>45011.93600000022</v>
      </c>
    </row>
    <row r="28" spans="1:21" x14ac:dyDescent="0.2">
      <c r="A28" s="55" t="s">
        <v>56</v>
      </c>
      <c r="B28" s="55" t="s">
        <v>52</v>
      </c>
      <c r="C28" s="56">
        <v>60031.481999999844</v>
      </c>
      <c r="D28" s="57">
        <v>7.0000000000000001E-3</v>
      </c>
      <c r="E28">
        <f>+(C28-C$7)/C$8</f>
        <v>3927.9936660396097</v>
      </c>
      <c r="F28">
        <f>ROUND(2*E28,0)/2</f>
        <v>3928</v>
      </c>
      <c r="G28">
        <f>+C28-(C$7+F28*C$8)</f>
        <v>-1.2976800157048274E-2</v>
      </c>
      <c r="K28">
        <f>+G28</f>
        <v>-1.2976800157048274E-2</v>
      </c>
      <c r="O28">
        <f ca="1">+C$11+C$12*$F28</f>
        <v>-2.5864976901768019E-2</v>
      </c>
      <c r="Q28" s="2">
        <f>+C28-15018.5</f>
        <v>45012.981999999844</v>
      </c>
    </row>
    <row r="29" spans="1:21" x14ac:dyDescent="0.2">
      <c r="C29" s="8"/>
      <c r="D29" s="8"/>
    </row>
    <row r="30" spans="1:21" x14ac:dyDescent="0.2">
      <c r="C30" s="8"/>
      <c r="D30" s="8"/>
    </row>
    <row r="31" spans="1:21" x14ac:dyDescent="0.2">
      <c r="C31" s="8"/>
      <c r="D31" s="8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</sheetData>
  <protectedRanges>
    <protectedRange sqref="A25:D25" name="Range1"/>
  </protectedRanges>
  <sortState xmlns:xlrd2="http://schemas.microsoft.com/office/spreadsheetml/2017/richdata2" ref="A21:V33">
    <sortCondition ref="C21:C33"/>
  </sortState>
  <phoneticPr fontId="7" type="noConversion"/>
  <hyperlinks>
    <hyperlink ref="H64063" r:id="rId1" display="http://vsolj.cetus-net.org/bulletin.html" xr:uid="{00000000-0004-0000-0000-000000000000}"/>
    <hyperlink ref="H64056" r:id="rId2" display="https://www.aavso.org/ejaavso" xr:uid="{00000000-0004-0000-0000-000001000000}"/>
    <hyperlink ref="I64063" r:id="rId3" display="http://vsolj.cetus-net.org/bulletin.html" xr:uid="{00000000-0004-0000-0000-000002000000}"/>
    <hyperlink ref="AQ57714" r:id="rId4" display="http://cdsbib.u-strasbg.fr/cgi-bin/cdsbib?1990RMxAA..21..381G" xr:uid="{00000000-0004-0000-0000-000003000000}"/>
    <hyperlink ref="H64060" r:id="rId5" display="https://www.aavso.org/ejaavso" xr:uid="{00000000-0004-0000-0000-000004000000}"/>
    <hyperlink ref="AP5078" r:id="rId6" display="http://cdsbib.u-strasbg.fr/cgi-bin/cdsbib?1990RMxAA..21..381G" xr:uid="{00000000-0004-0000-0000-000005000000}"/>
    <hyperlink ref="AP5081" r:id="rId7" display="http://cdsbib.u-strasbg.fr/cgi-bin/cdsbib?1990RMxAA..21..381G" xr:uid="{00000000-0004-0000-0000-000006000000}"/>
    <hyperlink ref="AP5079" r:id="rId8" display="http://cdsbib.u-strasbg.fr/cgi-bin/cdsbib?1990RMxAA..21..381G" xr:uid="{00000000-0004-0000-0000-000007000000}"/>
    <hyperlink ref="AP5063" r:id="rId9" display="http://cdsbib.u-strasbg.fr/cgi-bin/cdsbib?1990RMxAA..21..381G" xr:uid="{00000000-0004-0000-0000-000008000000}"/>
    <hyperlink ref="AQ5292" r:id="rId10" display="http://cdsbib.u-strasbg.fr/cgi-bin/cdsbib?1990RMxAA..21..381G" xr:uid="{00000000-0004-0000-0000-000009000000}"/>
    <hyperlink ref="AQ5296" r:id="rId11" display="http://cdsbib.u-strasbg.fr/cgi-bin/cdsbib?1990RMxAA..21..381G" xr:uid="{00000000-0004-0000-0000-00000A000000}"/>
    <hyperlink ref="AQ64976" r:id="rId12" display="http://cdsbib.u-strasbg.fr/cgi-bin/cdsbib?1990RMxAA..21..381G" xr:uid="{00000000-0004-0000-0000-00000B000000}"/>
    <hyperlink ref="I2184" r:id="rId13" display="http://vsolj.cetus-net.org/bulletin.html" xr:uid="{00000000-0004-0000-0000-00000C000000}"/>
    <hyperlink ref="H2184" r:id="rId14" display="http://vsolj.cetus-net.org/bulletin.html" xr:uid="{00000000-0004-0000-0000-00000D000000}"/>
    <hyperlink ref="AQ101" r:id="rId15" display="http://cdsbib.u-strasbg.fr/cgi-bin/cdsbib?1990RMxAA..21..381G" xr:uid="{00000000-0004-0000-0000-00000E000000}"/>
    <hyperlink ref="AQ100" r:id="rId16" display="http://cdsbib.u-strasbg.fr/cgi-bin/cdsbib?1990RMxAA..21..381G" xr:uid="{00000000-0004-0000-0000-00000F000000}"/>
    <hyperlink ref="AP3354" r:id="rId17" display="http://cdsbib.u-strasbg.fr/cgi-bin/cdsbib?1990RMxAA..21..381G" xr:uid="{00000000-0004-0000-0000-000010000000}"/>
    <hyperlink ref="AP3372" r:id="rId18" display="http://cdsbib.u-strasbg.fr/cgi-bin/cdsbib?1990RMxAA..21..381G" xr:uid="{00000000-0004-0000-0000-000011000000}"/>
    <hyperlink ref="AP3373" r:id="rId19" display="http://cdsbib.u-strasbg.fr/cgi-bin/cdsbib?1990RMxAA..21..381G" xr:uid="{00000000-0004-0000-0000-000012000000}"/>
    <hyperlink ref="AP336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2023-08-21T07:19:54Z</dcterms:modified>
</cp:coreProperties>
</file>