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7F4B982-494C-4C83-9F0F-29C12C5F2DFD}" xr6:coauthVersionLast="47" xr6:coauthVersionMax="47" xr10:uidLastSave="{00000000-0000-0000-0000-000000000000}"/>
  <bookViews>
    <workbookView xWindow="14580" yWindow="1005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42" i="1"/>
  <c r="F42" i="1" s="1"/>
  <c r="G42" i="1" s="1"/>
  <c r="K42" i="1" s="1"/>
  <c r="Q42" i="1"/>
  <c r="E44" i="1"/>
  <c r="F44" i="1"/>
  <c r="G44" i="1" s="1"/>
  <c r="K44" i="1" s="1"/>
  <c r="Q44" i="1"/>
  <c r="E51" i="1"/>
  <c r="F51" i="1" s="1"/>
  <c r="G51" i="1" s="1"/>
  <c r="K51" i="1" s="1"/>
  <c r="Q51" i="1"/>
  <c r="E52" i="1"/>
  <c r="F52" i="1" s="1"/>
  <c r="G52" i="1" s="1"/>
  <c r="K52" i="1" s="1"/>
  <c r="Q52" i="1"/>
  <c r="E48" i="1"/>
  <c r="F48" i="1" s="1"/>
  <c r="G48" i="1" s="1"/>
  <c r="K48" i="1" s="1"/>
  <c r="Q48" i="1"/>
  <c r="E49" i="1"/>
  <c r="F49" i="1"/>
  <c r="G49" i="1" s="1"/>
  <c r="K49" i="1" s="1"/>
  <c r="Q49" i="1"/>
  <c r="Q50" i="1"/>
  <c r="Q39" i="1"/>
  <c r="E41" i="1"/>
  <c r="F41" i="1" s="1"/>
  <c r="G41" i="1" s="1"/>
  <c r="K41" i="1" s="1"/>
  <c r="Q41" i="1"/>
  <c r="Q43" i="1"/>
  <c r="Q45" i="1"/>
  <c r="Q46" i="1"/>
  <c r="E47" i="1"/>
  <c r="F47" i="1" s="1"/>
  <c r="G47" i="1" s="1"/>
  <c r="K47" i="1" s="1"/>
  <c r="Q47" i="1"/>
  <c r="E31" i="1"/>
  <c r="F31" i="1"/>
  <c r="G31" i="1"/>
  <c r="K31" i="1"/>
  <c r="Q27" i="1"/>
  <c r="Q28" i="1"/>
  <c r="Q29" i="1"/>
  <c r="Q30" i="1"/>
  <c r="Q35" i="1"/>
  <c r="Q36" i="1"/>
  <c r="Q37" i="1"/>
  <c r="Q40" i="1"/>
  <c r="Q34" i="1"/>
  <c r="D9" i="1"/>
  <c r="C9" i="1"/>
  <c r="Q31" i="1"/>
  <c r="Q32" i="1"/>
  <c r="Q38" i="1"/>
  <c r="C21" i="1"/>
  <c r="C7" i="1"/>
  <c r="C8" i="1"/>
  <c r="E37" i="1"/>
  <c r="F37" i="1" s="1"/>
  <c r="G37" i="1" s="1"/>
  <c r="K37" i="1" s="1"/>
  <c r="Q33" i="1"/>
  <c r="Q24" i="1"/>
  <c r="Q25" i="1"/>
  <c r="Q26" i="1"/>
  <c r="F16" i="1"/>
  <c r="Q22" i="1"/>
  <c r="Q23" i="1"/>
  <c r="E29" i="1"/>
  <c r="F29" i="1"/>
  <c r="G29" i="1"/>
  <c r="K29" i="1"/>
  <c r="E40" i="1"/>
  <c r="F40" i="1"/>
  <c r="G40" i="1" s="1"/>
  <c r="K40" i="1" s="1"/>
  <c r="E24" i="1"/>
  <c r="F24" i="1"/>
  <c r="G24" i="1"/>
  <c r="K24" i="1"/>
  <c r="E35" i="1"/>
  <c r="F35" i="1"/>
  <c r="G35" i="1" s="1"/>
  <c r="K35" i="1" s="1"/>
  <c r="E26" i="1"/>
  <c r="F26" i="1"/>
  <c r="G26" i="1"/>
  <c r="K26" i="1"/>
  <c r="E28" i="1"/>
  <c r="F28" i="1"/>
  <c r="G28" i="1" s="1"/>
  <c r="K28" i="1" s="1"/>
  <c r="E38" i="1"/>
  <c r="F38" i="1"/>
  <c r="G38" i="1"/>
  <c r="K38" i="1"/>
  <c r="E32" i="1"/>
  <c r="F32" i="1"/>
  <c r="G32" i="1" s="1"/>
  <c r="K32" i="1" s="1"/>
  <c r="E30" i="1"/>
  <c r="F30" i="1"/>
  <c r="G30" i="1"/>
  <c r="K30" i="1"/>
  <c r="E25" i="1"/>
  <c r="F25" i="1"/>
  <c r="G25" i="1" s="1"/>
  <c r="K25" i="1" s="1"/>
  <c r="E23" i="1"/>
  <c r="F23" i="1"/>
  <c r="G23" i="1"/>
  <c r="K23" i="1"/>
  <c r="E34" i="1"/>
  <c r="F34" i="1"/>
  <c r="G34" i="1" s="1"/>
  <c r="K34" i="1" s="1"/>
  <c r="E36" i="1"/>
  <c r="F36" i="1"/>
  <c r="G36" i="1"/>
  <c r="K36" i="1"/>
  <c r="E27" i="1"/>
  <c r="F27" i="1"/>
  <c r="G27" i="1"/>
  <c r="K27" i="1"/>
  <c r="E39" i="1"/>
  <c r="F39" i="1"/>
  <c r="G39" i="1" s="1"/>
  <c r="K39" i="1" s="1"/>
  <c r="E45" i="1"/>
  <c r="F45" i="1"/>
  <c r="G45" i="1" s="1"/>
  <c r="K45" i="1" s="1"/>
  <c r="E46" i="1"/>
  <c r="F46" i="1"/>
  <c r="G46" i="1"/>
  <c r="K46" i="1" s="1"/>
  <c r="E22" i="1"/>
  <c r="F22" i="1" s="1"/>
  <c r="G22" i="1" s="1"/>
  <c r="K22" i="1" s="1"/>
  <c r="E33" i="1"/>
  <c r="F33" i="1"/>
  <c r="G33" i="1"/>
  <c r="J33" i="1"/>
  <c r="E50" i="1"/>
  <c r="F50" i="1"/>
  <c r="G50" i="1"/>
  <c r="K50" i="1"/>
  <c r="E43" i="1"/>
  <c r="F43" i="1" s="1"/>
  <c r="G43" i="1" s="1"/>
  <c r="K43" i="1" s="1"/>
  <c r="C11" i="1"/>
  <c r="C12" i="1"/>
  <c r="O53" i="1" l="1"/>
  <c r="C17" i="1"/>
  <c r="E21" i="1"/>
  <c r="F21" i="1" s="1"/>
  <c r="O21" i="1" s="1"/>
  <c r="Q21" i="1"/>
  <c r="O42" i="1"/>
  <c r="O51" i="1"/>
  <c r="O52" i="1"/>
  <c r="O44" i="1"/>
  <c r="C16" i="1"/>
  <c r="D18" i="1" s="1"/>
  <c r="O39" i="1"/>
  <c r="O50" i="1"/>
  <c r="O49" i="1"/>
  <c r="O46" i="1"/>
  <c r="O29" i="1"/>
  <c r="O34" i="1"/>
  <c r="O48" i="1"/>
  <c r="O22" i="1"/>
  <c r="O25" i="1"/>
  <c r="O43" i="1"/>
  <c r="O26" i="1"/>
  <c r="O35" i="1"/>
  <c r="O47" i="1"/>
  <c r="O23" i="1"/>
  <c r="O36" i="1"/>
  <c r="O38" i="1"/>
  <c r="O30" i="1"/>
  <c r="O37" i="1"/>
  <c r="O40" i="1"/>
  <c r="O32" i="1"/>
  <c r="O45" i="1"/>
  <c r="O28" i="1"/>
  <c r="O24" i="1"/>
  <c r="O41" i="1"/>
  <c r="O27" i="1"/>
  <c r="O31" i="1"/>
  <c r="O33" i="1"/>
  <c r="F17" i="1"/>
  <c r="G21" i="1" l="1"/>
  <c r="K21" i="1" s="1"/>
  <c r="C15" i="1"/>
  <c r="F18" i="1" s="1"/>
  <c r="C18" i="1" l="1"/>
  <c r="F19" i="1"/>
</calcChain>
</file>

<file path=xl/sharedStrings.xml><?xml version="1.0" encoding="utf-8"?>
<sst xmlns="http://schemas.openxmlformats.org/spreadsheetml/2006/main" count="122" uniqueCount="69">
  <si>
    <t>VSB-063</t>
  </si>
  <si>
    <t>VSB-059</t>
  </si>
  <si>
    <t>V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</si>
  <si>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</si>
  <si>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</si>
  <si>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</si>
  <si>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</si>
  <si>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</si>
  <si>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</si>
  <si>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</si>
  <si>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</si>
  <si>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</si>
  <si>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</si>
  <si>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</si>
  <si>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</si>
  <si>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</si>
  <si>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</si>
  <si>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</si>
  <si>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</si>
  <si>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</si>
  <si>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</si>
  <si>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</si>
  <si>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</si>
  <si>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</si>
  <si>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</si>
  <si>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</si>
  <si>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</si>
  <si>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</si>
  <si>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</si>
  <si>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</si>
  <si>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</si>
  <si>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</si>
  <si>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</si>
  <si>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</si>
  <si>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</si>
  <si>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</si>
  <si>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</si>
  <si>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</si>
  <si>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</si>
  <si>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</si>
  <si>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NSV 4399</t>
  </si>
  <si>
    <t>IBVS 5874</t>
  </si>
  <si>
    <t>II</t>
  </si>
  <si>
    <t>IBVS 5894</t>
  </si>
  <si>
    <t>I</t>
  </si>
  <si>
    <t>Add cycle</t>
  </si>
  <si>
    <t>Old Cycle</t>
  </si>
  <si>
    <t>IBVS 5992</t>
  </si>
  <si>
    <t>IBVS 5997</t>
  </si>
  <si>
    <t>IBVS 6011</t>
  </si>
  <si>
    <t>IBVS 6157</t>
  </si>
  <si>
    <t>IBVS 6196</t>
  </si>
  <si>
    <t>VSB 060</t>
  </si>
  <si>
    <t>CCD</t>
  </si>
  <si>
    <t>pg</t>
  </si>
  <si>
    <t>vis</t>
  </si>
  <si>
    <t>PE</t>
  </si>
  <si>
    <t>JAVSO..44…69</t>
  </si>
  <si>
    <t>B</t>
  </si>
  <si>
    <t>Ic</t>
  </si>
  <si>
    <t>JAVSO..46..184</t>
  </si>
  <si>
    <t>JAVSO..48..256</t>
  </si>
  <si>
    <t>VSB 067</t>
  </si>
  <si>
    <t>VSB 069</t>
  </si>
  <si>
    <t>JAVSO, 48, 256</t>
  </si>
  <si>
    <t>JBAV, 63</t>
  </si>
  <si>
    <t>VSB, 91</t>
  </si>
  <si>
    <t>V0409 Hya / GSC 0230-1604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</si>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</sst>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30" fillId="0" borderId="0"/>
    <xf numFmtId="0" fontId="14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6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4" fillId="0" borderId="0" xfId="0" applyFont="1">
      <alignment vertical="top"/>
    </xf>
    <xf numFmtId="0" fontId="9" fillId="24" borderId="0" xfId="0" applyFont="1" applyFill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8" fillId="0" borderId="0" xfId="41" applyFont="1" applyAlignment="1">
      <alignment horizontal="left"/>
    </xf>
    <xf numFmtId="0" fontId="29" fillId="0" borderId="0" xfId="41" applyFont="1" applyAlignment="1">
      <alignment horizontal="left"/>
    </xf>
    <xf numFmtId="0" fontId="29" fillId="0" borderId="0" xfId="41" applyFont="1" applyAlignment="1">
      <alignment horizont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28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28" fillId="0" borderId="0" xfId="42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41" applyFont="1"/>
    <xf numFmtId="0" fontId="28" fillId="0" borderId="0" xfId="41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0" fontId="9" fillId="0" borderId="0" xfId="0" applyFont="1" applyAlignment="1"/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 applyProtection="1"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V409 Hya - O-C Diagr.</a:t>
            </a:r>
          </a:p>
        </c:rich>
      </c:tx>
      <c:layout>
        <c:manualLayout>
          <c:xMode val="edge"/>
          <c:yMode val="edge"/>
          <c:x val="0.3838664812239221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  <c:pt idx="32">
                  <c:v>17029.5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D0-4380-87C4-416B6E732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  <c:pt idx="32">
                  <c:v>17029.5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D0-4380-87C4-416B6E732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  <c:pt idx="32">
                  <c:v>17029.5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">
                  <c:v>0.17868000000453321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D0-4380-87C4-416B6E732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  <c:pt idx="32">
                  <c:v>17029.5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0</c:v>
                </c:pt>
                <c:pt idx="1">
                  <c:v>6.9930000005115289E-2</c:v>
                </c:pt>
                <c:pt idx="2">
                  <c:v>9.5800000002782326E-2</c:v>
                </c:pt>
                <c:pt idx="3">
                  <c:v>0.11957999999867752</c:v>
                </c:pt>
                <c:pt idx="4">
                  <c:v>0.12066000000049826</c:v>
                </c:pt>
                <c:pt idx="5">
                  <c:v>0.12942000000475673</c:v>
                </c:pt>
                <c:pt idx="6">
                  <c:v>0.16011000008438714</c:v>
                </c:pt>
                <c:pt idx="7">
                  <c:v>0.16103000003204215</c:v>
                </c:pt>
                <c:pt idx="8">
                  <c:v>0.16142999981821049</c:v>
                </c:pt>
                <c:pt idx="9">
                  <c:v>0.1628299997682916</c:v>
                </c:pt>
                <c:pt idx="10">
                  <c:v>0.17414999995526159</c:v>
                </c:pt>
                <c:pt idx="11">
                  <c:v>0.17770000000018626</c:v>
                </c:pt>
                <c:pt idx="13">
                  <c:v>0.17303999999421649</c:v>
                </c:pt>
                <c:pt idx="14">
                  <c:v>0.18847000000096159</c:v>
                </c:pt>
                <c:pt idx="15">
                  <c:v>0.18866999999590917</c:v>
                </c:pt>
                <c:pt idx="16">
                  <c:v>0.18946999999752734</c:v>
                </c:pt>
                <c:pt idx="17">
                  <c:v>0.19294000000081724</c:v>
                </c:pt>
                <c:pt idx="18">
                  <c:v>0.20028000000456814</c:v>
                </c:pt>
                <c:pt idx="19">
                  <c:v>0.20384999999805586</c:v>
                </c:pt>
                <c:pt idx="20">
                  <c:v>0.22654000000329688</c:v>
                </c:pt>
                <c:pt idx="21">
                  <c:v>0.22654000000329688</c:v>
                </c:pt>
                <c:pt idx="22">
                  <c:v>0.2237200000017765</c:v>
                </c:pt>
                <c:pt idx="23">
                  <c:v>0.2237200000017765</c:v>
                </c:pt>
                <c:pt idx="24">
                  <c:v>0.22587999999814201</c:v>
                </c:pt>
                <c:pt idx="25">
                  <c:v>0.22787999999854947</c:v>
                </c:pt>
                <c:pt idx="26">
                  <c:v>0.22787999999854947</c:v>
                </c:pt>
                <c:pt idx="27">
                  <c:v>0.23442000000068219</c:v>
                </c:pt>
                <c:pt idx="28">
                  <c:v>0.23442000000068219</c:v>
                </c:pt>
                <c:pt idx="29">
                  <c:v>0.23531999999977415</c:v>
                </c:pt>
                <c:pt idx="30">
                  <c:v>0.25007999999797903</c:v>
                </c:pt>
                <c:pt idx="31">
                  <c:v>0.24620999993931036</c:v>
                </c:pt>
                <c:pt idx="32">
                  <c:v>0.25243000019690953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D0-4380-87C4-416B6E732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  <c:pt idx="32">
                  <c:v>17029.5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D0-4380-87C4-416B6E732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  <c:pt idx="32">
                  <c:v>17029.5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D0-4380-87C4-416B6E732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2.0000000000000001E-4</c:v>
                  </c:pt>
                  <c:pt idx="12">
                    <c:v>1.3100000000000001E-2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4.3E-3</c:v>
                  </c:pt>
                  <c:pt idx="18">
                    <c:v>1E-4</c:v>
                  </c:pt>
                  <c:pt idx="19">
                    <c:v>1.1999999999999999E-3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  <c:pt idx="32">
                  <c:v>17029.5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D0-4380-87C4-416B6E732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5494.5</c:v>
                </c:pt>
                <c:pt idx="2">
                  <c:v>6965</c:v>
                </c:pt>
                <c:pt idx="3">
                  <c:v>8517</c:v>
                </c:pt>
                <c:pt idx="4">
                  <c:v>8679</c:v>
                </c:pt>
                <c:pt idx="5">
                  <c:v>9273</c:v>
                </c:pt>
                <c:pt idx="6">
                  <c:v>10876.5</c:v>
                </c:pt>
                <c:pt idx="7">
                  <c:v>10954.5</c:v>
                </c:pt>
                <c:pt idx="8">
                  <c:v>10954.5</c:v>
                </c:pt>
                <c:pt idx="9">
                  <c:v>10954.5</c:v>
                </c:pt>
                <c:pt idx="10">
                  <c:v>11617.5</c:v>
                </c:pt>
                <c:pt idx="11">
                  <c:v>11690</c:v>
                </c:pt>
                <c:pt idx="12">
                  <c:v>11747</c:v>
                </c:pt>
                <c:pt idx="13">
                  <c:v>11841</c:v>
                </c:pt>
                <c:pt idx="14">
                  <c:v>12375.5</c:v>
                </c:pt>
                <c:pt idx="15">
                  <c:v>12375.5</c:v>
                </c:pt>
                <c:pt idx="16">
                  <c:v>12375.5</c:v>
                </c:pt>
                <c:pt idx="17">
                  <c:v>12501</c:v>
                </c:pt>
                <c:pt idx="18">
                  <c:v>13247</c:v>
                </c:pt>
                <c:pt idx="19">
                  <c:v>13252.5</c:v>
                </c:pt>
                <c:pt idx="20">
                  <c:v>14801</c:v>
                </c:pt>
                <c:pt idx="21">
                  <c:v>14801</c:v>
                </c:pt>
                <c:pt idx="22">
                  <c:v>14818</c:v>
                </c:pt>
                <c:pt idx="23">
                  <c:v>14818</c:v>
                </c:pt>
                <c:pt idx="24">
                  <c:v>15412</c:v>
                </c:pt>
                <c:pt idx="25">
                  <c:v>15412</c:v>
                </c:pt>
                <c:pt idx="26">
                  <c:v>15412</c:v>
                </c:pt>
                <c:pt idx="27">
                  <c:v>15488</c:v>
                </c:pt>
                <c:pt idx="28">
                  <c:v>15488</c:v>
                </c:pt>
                <c:pt idx="29">
                  <c:v>15488</c:v>
                </c:pt>
                <c:pt idx="30">
                  <c:v>16912</c:v>
                </c:pt>
                <c:pt idx="31">
                  <c:v>16951.5</c:v>
                </c:pt>
                <c:pt idx="32">
                  <c:v>17029.5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-1.1824059875525483E-2</c:v>
                </c:pt>
                <c:pt idx="1">
                  <c:v>7.5080529259201237E-2</c:v>
                </c:pt>
                <c:pt idx="2">
                  <c:v>9.8338914612302639E-2</c:v>
                </c:pt>
                <c:pt idx="3">
                  <c:v>0.12288635702509651</c:v>
                </c:pt>
                <c:pt idx="4">
                  <c:v>0.12544865449344225</c:v>
                </c:pt>
                <c:pt idx="5">
                  <c:v>0.13484374521071002</c:v>
                </c:pt>
                <c:pt idx="6">
                  <c:v>0.16020574515202118</c:v>
                </c:pt>
                <c:pt idx="7">
                  <c:v>0.16143944393307655</c:v>
                </c:pt>
                <c:pt idx="8">
                  <c:v>0.16143944393307655</c:v>
                </c:pt>
                <c:pt idx="9">
                  <c:v>0.16143944393307655</c:v>
                </c:pt>
                <c:pt idx="10">
                  <c:v>0.17192588357204713</c:v>
                </c:pt>
                <c:pt idx="11">
                  <c:v>0.17307259077238704</c:v>
                </c:pt>
                <c:pt idx="12">
                  <c:v>0.1739741398816198</c:v>
                </c:pt>
                <c:pt idx="13">
                  <c:v>0.1754609050793019</c:v>
                </c:pt>
                <c:pt idx="14">
                  <c:v>0.18391490505973898</c:v>
                </c:pt>
                <c:pt idx="15">
                  <c:v>0.18391490505973898</c:v>
                </c:pt>
                <c:pt idx="16">
                  <c:v>0.18391490505973898</c:v>
                </c:pt>
                <c:pt idx="17">
                  <c:v>0.18589989476515498</c:v>
                </c:pt>
                <c:pt idx="18">
                  <c:v>0.19769911644037677</c:v>
                </c:pt>
                <c:pt idx="19">
                  <c:v>0.1977861080210922</c:v>
                </c:pt>
                <c:pt idx="20">
                  <c:v>0.22227819215524897</c:v>
                </c:pt>
                <c:pt idx="21">
                  <c:v>0.22227819215524897</c:v>
                </c:pt>
                <c:pt idx="22">
                  <c:v>0.22254707522291489</c:v>
                </c:pt>
                <c:pt idx="23">
                  <c:v>0.22254707522291489</c:v>
                </c:pt>
                <c:pt idx="24">
                  <c:v>0.23194216594018263</c:v>
                </c:pt>
                <c:pt idx="25">
                  <c:v>0.23194216594018263</c:v>
                </c:pt>
                <c:pt idx="26">
                  <c:v>0.23194216594018263</c:v>
                </c:pt>
                <c:pt idx="27">
                  <c:v>0.23314423141915966</c:v>
                </c:pt>
                <c:pt idx="28">
                  <c:v>0.23314423141915966</c:v>
                </c:pt>
                <c:pt idx="29">
                  <c:v>0.23314423141915966</c:v>
                </c:pt>
                <c:pt idx="30">
                  <c:v>0.25566714249893957</c:v>
                </c:pt>
                <c:pt idx="31">
                  <c:v>0.25629190021498688</c:v>
                </c:pt>
                <c:pt idx="32">
                  <c:v>0.25752559899604222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D0-4380-87C4-416B6E73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164688"/>
        <c:axId val="1"/>
      </c:scatterChart>
      <c:valAx>
        <c:axId val="930164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164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14FD3BB6-BE77-8213-2C08-637C04C7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2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19.5" customHeight="1" x14ac:dyDescent="0.3">
      <c r="A1" s="58" t="s">
        <v>67</v>
      </c>
    </row>
    <row r="2" spans="1:6" x14ac:dyDescent="0.2">
      <c r="A2" t="s">
        <v>26</v>
      </c>
      <c r="B2" s="11" t="s">
        <v>37</v>
      </c>
      <c r="C2" s="2"/>
      <c r="D2" s="2" t="s">
        <v>40</v>
      </c>
    </row>
    <row r="3" spans="1:6" ht="13.5" thickBot="1" x14ac:dyDescent="0.25"/>
    <row r="4" spans="1:6" ht="14.25" thickTop="1" thickBot="1" x14ac:dyDescent="0.25">
      <c r="A4" s="27" t="s">
        <v>38</v>
      </c>
      <c r="C4" s="7">
        <v>51553.491999999998</v>
      </c>
      <c r="D4" s="8">
        <v>0.47226000000000001</v>
      </c>
    </row>
    <row r="5" spans="1:6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6" x14ac:dyDescent="0.2">
      <c r="A6" s="4" t="s">
        <v>4</v>
      </c>
    </row>
    <row r="7" spans="1:6" x14ac:dyDescent="0.2">
      <c r="A7" t="s">
        <v>5</v>
      </c>
      <c r="C7">
        <f>+C4</f>
        <v>51553.491999999998</v>
      </c>
    </row>
    <row r="8" spans="1:6" x14ac:dyDescent="0.2">
      <c r="A8" t="s">
        <v>6</v>
      </c>
      <c r="C8">
        <f>+D4</f>
        <v>0.47226000000000001</v>
      </c>
    </row>
    <row r="9" spans="1:6" x14ac:dyDescent="0.2">
      <c r="A9" s="25" t="s">
        <v>36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6" x14ac:dyDescent="0.2">
      <c r="A11" s="11" t="s">
        <v>18</v>
      </c>
      <c r="B11" s="11"/>
      <c r="C11" s="22">
        <f ca="1">INTERCEPT(INDIRECT($D$9):G984,INDIRECT($C$9):F984)</f>
        <v>-1.1824059875525483E-2</v>
      </c>
      <c r="D11" s="2"/>
      <c r="E11" s="11"/>
    </row>
    <row r="12" spans="1:6" x14ac:dyDescent="0.2">
      <c r="A12" s="11" t="s">
        <v>19</v>
      </c>
      <c r="B12" s="11"/>
      <c r="C12" s="22">
        <f ca="1">SLOPE(INDIRECT($D$9):G984,INDIRECT($C$9):F984)</f>
        <v>1.5816651039171303E-5</v>
      </c>
      <c r="D12" s="2"/>
      <c r="E12" s="11"/>
    </row>
    <row r="13" spans="1:6" x14ac:dyDescent="0.2">
      <c r="A13" s="11" t="s">
        <v>21</v>
      </c>
      <c r="B13" s="11"/>
      <c r="C13" s="2" t="s">
        <v>16</v>
      </c>
    </row>
    <row r="14" spans="1:6" x14ac:dyDescent="0.2">
      <c r="A14" s="11"/>
      <c r="B14" s="11"/>
      <c r="C14" s="11"/>
    </row>
    <row r="15" spans="1:6" x14ac:dyDescent="0.2">
      <c r="A15" s="13" t="s">
        <v>20</v>
      </c>
      <c r="B15" s="11"/>
      <c r="C15" s="14">
        <f ca="1">(C7+C11)+(C8+C12)*INT(MAX(F21:F3525))</f>
        <v>59595.865057690666</v>
      </c>
      <c r="E15" s="15" t="s">
        <v>45</v>
      </c>
      <c r="F15" s="12">
        <v>1</v>
      </c>
    </row>
    <row r="16" spans="1:6" x14ac:dyDescent="0.2">
      <c r="A16" s="17" t="s">
        <v>7</v>
      </c>
      <c r="B16" s="11"/>
      <c r="C16" s="18">
        <f ca="1">+C8+C12</f>
        <v>0.47227581665103918</v>
      </c>
      <c r="E16" s="15" t="s">
        <v>33</v>
      </c>
      <c r="F16" s="16">
        <f ca="1">NOW()+15018.5+$C$5/24</f>
        <v>60177.807257291664</v>
      </c>
    </row>
    <row r="17" spans="1:17" ht="13.5" thickBot="1" x14ac:dyDescent="0.25">
      <c r="A17" s="15" t="s">
        <v>30</v>
      </c>
      <c r="B17" s="11"/>
      <c r="C17" s="11">
        <f>COUNT(C21:C2183)</f>
        <v>34</v>
      </c>
      <c r="E17" s="15" t="s">
        <v>46</v>
      </c>
      <c r="F17" s="16">
        <f ca="1">ROUND(2*(F16-$C$7)/$C$8,0)/2+F15</f>
        <v>18263</v>
      </c>
    </row>
    <row r="18" spans="1:17" ht="14.25" thickTop="1" thickBot="1" x14ac:dyDescent="0.25">
      <c r="A18" s="17" t="s">
        <v>8</v>
      </c>
      <c r="B18" s="11"/>
      <c r="C18" s="20">
        <f ca="1">+C15</f>
        <v>59595.865057690666</v>
      </c>
      <c r="D18" s="21">
        <f ca="1">+C16</f>
        <v>0.47227581665103918</v>
      </c>
      <c r="E18" s="15" t="s">
        <v>34</v>
      </c>
      <c r="F18" s="24">
        <f ca="1">ROUND(2*(F16-$C$15)/$C$16,0)/2+F15</f>
        <v>1233</v>
      </c>
    </row>
    <row r="19" spans="1:17" ht="13.5" thickTop="1" x14ac:dyDescent="0.2">
      <c r="E19" s="15" t="s">
        <v>35</v>
      </c>
      <c r="F19" s="19">
        <f ca="1">+$C$15+$C$16*F18-15018.5-$C$5/24</f>
        <v>45160.076972954732</v>
      </c>
    </row>
    <row r="20" spans="1:17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54</v>
      </c>
      <c r="I20" s="6" t="s">
        <v>55</v>
      </c>
      <c r="J20" s="6" t="s">
        <v>56</v>
      </c>
      <c r="K20" s="6" t="s">
        <v>53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7" x14ac:dyDescent="0.2">
      <c r="A21" s="28" t="s">
        <v>39</v>
      </c>
      <c r="C21" s="9">
        <f>+C4</f>
        <v>51553.491999999998</v>
      </c>
      <c r="D21" s="9" t="s">
        <v>16</v>
      </c>
      <c r="E21">
        <f t="shared" ref="E21:E52" si="0">+(C21-C$7)/C$8</f>
        <v>0</v>
      </c>
      <c r="F21">
        <f>ROUND(2*E21,0)/2</f>
        <v>0</v>
      </c>
      <c r="G21">
        <f t="shared" ref="G21:G52" si="1">+C21-(C$7+F21*C$8)</f>
        <v>0</v>
      </c>
      <c r="K21">
        <f t="shared" ref="K21:K32" si="2">+G21</f>
        <v>0</v>
      </c>
      <c r="O21">
        <f t="shared" ref="O21:O52" ca="1" si="3">+C$11+C$12*$F21</f>
        <v>-1.1824059875525483E-2</v>
      </c>
      <c r="Q21" s="1">
        <f t="shared" ref="Q21:Q52" si="4">+C21-15018.5</f>
        <v>36534.991999999998</v>
      </c>
    </row>
    <row r="22" spans="1:17" x14ac:dyDescent="0.2">
      <c r="A22" s="30" t="s">
        <v>41</v>
      </c>
      <c r="B22" s="31" t="s">
        <v>42</v>
      </c>
      <c r="C22" s="30">
        <v>54148.394500000002</v>
      </c>
      <c r="D22" s="30">
        <v>2.9999999999999997E-4</v>
      </c>
      <c r="E22">
        <f t="shared" si="0"/>
        <v>5494.6480752128145</v>
      </c>
      <c r="F22">
        <f>ROUND(2*E22,0)/2</f>
        <v>5494.5</v>
      </c>
      <c r="G22">
        <f t="shared" si="1"/>
        <v>6.9930000005115289E-2</v>
      </c>
      <c r="K22">
        <f t="shared" si="2"/>
        <v>6.9930000005115289E-2</v>
      </c>
      <c r="O22">
        <f t="shared" ca="1" si="3"/>
        <v>7.5080529259201237E-2</v>
      </c>
      <c r="Q22" s="1">
        <f t="shared" si="4"/>
        <v>39129.894500000002</v>
      </c>
    </row>
    <row r="23" spans="1:17" x14ac:dyDescent="0.2">
      <c r="A23" s="30" t="s">
        <v>43</v>
      </c>
      <c r="B23" s="31" t="s">
        <v>44</v>
      </c>
      <c r="C23" s="30">
        <v>54842.878700000001</v>
      </c>
      <c r="D23" s="30">
        <v>5.0000000000000001E-4</v>
      </c>
      <c r="E23">
        <f t="shared" si="0"/>
        <v>6965.2028543598917</v>
      </c>
      <c r="F23">
        <f>ROUND(2*E23,0)/2</f>
        <v>6965</v>
      </c>
      <c r="G23">
        <f t="shared" si="1"/>
        <v>9.5800000002782326E-2</v>
      </c>
      <c r="K23">
        <f t="shared" si="2"/>
        <v>9.5800000002782326E-2</v>
      </c>
      <c r="O23">
        <f t="shared" ca="1" si="3"/>
        <v>9.8338914612302639E-2</v>
      </c>
      <c r="Q23" s="1">
        <f t="shared" si="4"/>
        <v>39824.378700000001</v>
      </c>
    </row>
    <row r="24" spans="1:17" x14ac:dyDescent="0.2">
      <c r="A24" s="32" t="s">
        <v>47</v>
      </c>
      <c r="B24" s="33" t="s">
        <v>44</v>
      </c>
      <c r="C24" s="32">
        <v>55575.85</v>
      </c>
      <c r="D24" s="32">
        <v>8.0000000000000004E-4</v>
      </c>
      <c r="E24">
        <f t="shared" si="0"/>
        <v>8517.2532079786561</v>
      </c>
      <c r="F24" s="29">
        <f t="shared" ref="F24:F53" si="5">ROUND(2*E24,0)/2-0.5</f>
        <v>8517</v>
      </c>
      <c r="G24">
        <f t="shared" si="1"/>
        <v>0.11957999999867752</v>
      </c>
      <c r="K24">
        <f t="shared" si="2"/>
        <v>0.11957999999867752</v>
      </c>
      <c r="O24">
        <f t="shared" ca="1" si="3"/>
        <v>0.12288635702509651</v>
      </c>
      <c r="Q24" s="1">
        <f t="shared" si="4"/>
        <v>40557.35</v>
      </c>
    </row>
    <row r="25" spans="1:17" x14ac:dyDescent="0.2">
      <c r="A25" s="32" t="s">
        <v>48</v>
      </c>
      <c r="B25" s="33" t="s">
        <v>44</v>
      </c>
      <c r="C25" s="32">
        <v>55652.357199999999</v>
      </c>
      <c r="D25" s="32">
        <v>2.9999999999999997E-4</v>
      </c>
      <c r="E25">
        <f t="shared" si="0"/>
        <v>8679.2554948545294</v>
      </c>
      <c r="F25" s="29">
        <f t="shared" si="5"/>
        <v>8679</v>
      </c>
      <c r="G25">
        <f t="shared" si="1"/>
        <v>0.12066000000049826</v>
      </c>
      <c r="K25">
        <f t="shared" si="2"/>
        <v>0.12066000000049826</v>
      </c>
      <c r="O25">
        <f t="shared" ca="1" si="3"/>
        <v>0.12544865449344225</v>
      </c>
      <c r="Q25" s="1">
        <f t="shared" si="4"/>
        <v>40633.857199999999</v>
      </c>
    </row>
    <row r="26" spans="1:17" x14ac:dyDescent="0.2">
      <c r="A26" s="32" t="s">
        <v>49</v>
      </c>
      <c r="B26" s="33" t="s">
        <v>44</v>
      </c>
      <c r="C26" s="32">
        <v>55932.888400000003</v>
      </c>
      <c r="D26" s="32">
        <v>2.0000000000000001E-4</v>
      </c>
      <c r="E26">
        <f t="shared" si="0"/>
        <v>9273.274043958847</v>
      </c>
      <c r="F26" s="29">
        <f t="shared" si="5"/>
        <v>9273</v>
      </c>
      <c r="G26">
        <f t="shared" si="1"/>
        <v>0.12942000000475673</v>
      </c>
      <c r="K26">
        <f t="shared" si="2"/>
        <v>0.12942000000475673</v>
      </c>
      <c r="O26">
        <f t="shared" ca="1" si="3"/>
        <v>0.13484374521071002</v>
      </c>
      <c r="Q26" s="1">
        <f t="shared" si="4"/>
        <v>40914.388400000003</v>
      </c>
    </row>
    <row r="27" spans="1:17" x14ac:dyDescent="0.2">
      <c r="A27" s="45" t="s">
        <v>1</v>
      </c>
      <c r="B27" s="49" t="s">
        <v>42</v>
      </c>
      <c r="C27" s="45">
        <v>56690.188000000082</v>
      </c>
      <c r="D27" s="45" t="s">
        <v>2</v>
      </c>
      <c r="E27">
        <f t="shared" si="0"/>
        <v>10876.839029348417</v>
      </c>
      <c r="F27" s="29">
        <f t="shared" si="5"/>
        <v>10876.5</v>
      </c>
      <c r="G27">
        <f t="shared" si="1"/>
        <v>0.16011000008438714</v>
      </c>
      <c r="K27">
        <f t="shared" si="2"/>
        <v>0.16011000008438714</v>
      </c>
      <c r="O27">
        <f t="shared" ca="1" si="3"/>
        <v>0.16020574515202118</v>
      </c>
      <c r="Q27" s="1">
        <f t="shared" si="4"/>
        <v>41671.688000000082</v>
      </c>
    </row>
    <row r="28" spans="1:17" x14ac:dyDescent="0.2">
      <c r="A28" s="45" t="s">
        <v>1</v>
      </c>
      <c r="B28" s="49" t="s">
        <v>42</v>
      </c>
      <c r="C28" s="45">
        <v>56727.025200000033</v>
      </c>
      <c r="D28" s="45" t="s">
        <v>58</v>
      </c>
      <c r="E28">
        <f t="shared" si="0"/>
        <v>10954.840977427761</v>
      </c>
      <c r="F28" s="29">
        <f t="shared" si="5"/>
        <v>10954.5</v>
      </c>
      <c r="G28">
        <f t="shared" si="1"/>
        <v>0.16103000003204215</v>
      </c>
      <c r="K28">
        <f t="shared" si="2"/>
        <v>0.16103000003204215</v>
      </c>
      <c r="O28">
        <f t="shared" ca="1" si="3"/>
        <v>0.16143944393307655</v>
      </c>
      <c r="Q28" s="1">
        <f t="shared" si="4"/>
        <v>41708.525200000033</v>
      </c>
    </row>
    <row r="29" spans="1:17" x14ac:dyDescent="0.2">
      <c r="A29" s="45" t="s">
        <v>1</v>
      </c>
      <c r="B29" s="49" t="s">
        <v>42</v>
      </c>
      <c r="C29" s="45">
        <v>56727.025599999819</v>
      </c>
      <c r="D29" s="45" t="s">
        <v>59</v>
      </c>
      <c r="E29">
        <f t="shared" si="0"/>
        <v>10954.841824418372</v>
      </c>
      <c r="F29" s="29">
        <f t="shared" si="5"/>
        <v>10954.5</v>
      </c>
      <c r="G29">
        <f t="shared" si="1"/>
        <v>0.16142999981821049</v>
      </c>
      <c r="K29">
        <f t="shared" si="2"/>
        <v>0.16142999981821049</v>
      </c>
      <c r="O29">
        <f t="shared" ca="1" si="3"/>
        <v>0.16143944393307655</v>
      </c>
      <c r="Q29" s="1">
        <f t="shared" si="4"/>
        <v>41708.525599999819</v>
      </c>
    </row>
    <row r="30" spans="1:17" x14ac:dyDescent="0.2">
      <c r="A30" s="45" t="s">
        <v>1</v>
      </c>
      <c r="B30" s="49" t="s">
        <v>42</v>
      </c>
      <c r="C30" s="45">
        <v>56727.026999999769</v>
      </c>
      <c r="D30" s="45" t="s">
        <v>2</v>
      </c>
      <c r="E30">
        <f t="shared" si="0"/>
        <v>10954.844788886991</v>
      </c>
      <c r="F30" s="29">
        <f t="shared" si="5"/>
        <v>10954.5</v>
      </c>
      <c r="G30">
        <f t="shared" si="1"/>
        <v>0.1628299997682916</v>
      </c>
      <c r="K30">
        <f t="shared" si="2"/>
        <v>0.1628299997682916</v>
      </c>
      <c r="O30">
        <f t="shared" ca="1" si="3"/>
        <v>0.16143944393307655</v>
      </c>
      <c r="Q30" s="1">
        <f t="shared" si="4"/>
        <v>41708.526999999769</v>
      </c>
    </row>
    <row r="31" spans="1:17" x14ac:dyDescent="0.2">
      <c r="A31" s="37" t="s">
        <v>52</v>
      </c>
      <c r="B31" s="38"/>
      <c r="C31" s="37">
        <v>57040.146699999954</v>
      </c>
      <c r="D31" s="36"/>
      <c r="E31">
        <f t="shared" si="0"/>
        <v>11617.868758734501</v>
      </c>
      <c r="F31" s="29">
        <f t="shared" si="5"/>
        <v>11617.5</v>
      </c>
      <c r="G31">
        <f t="shared" si="1"/>
        <v>0.17414999995526159</v>
      </c>
      <c r="K31">
        <f t="shared" si="2"/>
        <v>0.17414999995526159</v>
      </c>
      <c r="O31">
        <f t="shared" ca="1" si="3"/>
        <v>0.17192588357204713</v>
      </c>
      <c r="Q31" s="1">
        <f t="shared" si="4"/>
        <v>42021.646699999954</v>
      </c>
    </row>
    <row r="32" spans="1:17" x14ac:dyDescent="0.2">
      <c r="A32" s="39" t="s">
        <v>51</v>
      </c>
      <c r="B32" s="40" t="s">
        <v>44</v>
      </c>
      <c r="C32" s="41">
        <v>57074.3891</v>
      </c>
      <c r="D32" s="41">
        <v>2.0000000000000001E-4</v>
      </c>
      <c r="E32">
        <f t="shared" si="0"/>
        <v>11690.376275780294</v>
      </c>
      <c r="F32" s="29">
        <f t="shared" si="5"/>
        <v>11690</v>
      </c>
      <c r="G32">
        <f t="shared" si="1"/>
        <v>0.17770000000018626</v>
      </c>
      <c r="K32">
        <f t="shared" si="2"/>
        <v>0.17770000000018626</v>
      </c>
      <c r="O32">
        <f t="shared" ca="1" si="3"/>
        <v>0.17307259077238704</v>
      </c>
      <c r="Q32" s="1">
        <f t="shared" si="4"/>
        <v>42055.8891</v>
      </c>
    </row>
    <row r="33" spans="1:17" x14ac:dyDescent="0.2">
      <c r="A33" s="34" t="s">
        <v>50</v>
      </c>
      <c r="B33" s="35"/>
      <c r="C33" s="34">
        <v>57101.308900000004</v>
      </c>
      <c r="D33" s="34">
        <v>1.3100000000000001E-2</v>
      </c>
      <c r="E33">
        <f t="shared" si="0"/>
        <v>11747.37835090841</v>
      </c>
      <c r="F33" s="29">
        <f t="shared" si="5"/>
        <v>11747</v>
      </c>
      <c r="G33">
        <f t="shared" si="1"/>
        <v>0.17868000000453321</v>
      </c>
      <c r="J33">
        <f>+G33</f>
        <v>0.17868000000453321</v>
      </c>
      <c r="O33">
        <f t="shared" ca="1" si="3"/>
        <v>0.1739741398816198</v>
      </c>
      <c r="Q33" s="1">
        <f t="shared" si="4"/>
        <v>42082.808900000004</v>
      </c>
    </row>
    <row r="34" spans="1:17" x14ac:dyDescent="0.2">
      <c r="A34" s="42" t="s">
        <v>57</v>
      </c>
      <c r="B34" s="43" t="s">
        <v>44</v>
      </c>
      <c r="C34" s="44">
        <v>57145.695699999997</v>
      </c>
      <c r="D34" s="44">
        <v>4.0000000000000002E-4</v>
      </c>
      <c r="E34">
        <f t="shared" si="0"/>
        <v>11841.366408334388</v>
      </c>
      <c r="F34" s="29">
        <f t="shared" si="5"/>
        <v>11841</v>
      </c>
      <c r="G34">
        <f t="shared" si="1"/>
        <v>0.17303999999421649</v>
      </c>
      <c r="K34">
        <f t="shared" ref="K34:K52" si="6">+G34</f>
        <v>0.17303999999421649</v>
      </c>
      <c r="O34">
        <f t="shared" ca="1" si="3"/>
        <v>0.1754609050793019</v>
      </c>
      <c r="Q34" s="1">
        <f t="shared" si="4"/>
        <v>42127.195699999997</v>
      </c>
    </row>
    <row r="35" spans="1:17" x14ac:dyDescent="0.2">
      <c r="A35" s="45" t="s">
        <v>0</v>
      </c>
      <c r="B35" s="49" t="s">
        <v>42</v>
      </c>
      <c r="C35" s="45">
        <v>57398.134100000003</v>
      </c>
      <c r="D35" s="45" t="s">
        <v>59</v>
      </c>
      <c r="E35">
        <f t="shared" si="0"/>
        <v>12375.899081014704</v>
      </c>
      <c r="F35" s="29">
        <f t="shared" si="5"/>
        <v>12375.5</v>
      </c>
      <c r="G35">
        <f t="shared" si="1"/>
        <v>0.18847000000096159</v>
      </c>
      <c r="K35">
        <f t="shared" si="6"/>
        <v>0.18847000000096159</v>
      </c>
      <c r="O35">
        <f t="shared" ca="1" si="3"/>
        <v>0.18391490505973898</v>
      </c>
      <c r="Q35" s="1">
        <f t="shared" si="4"/>
        <v>42379.634100000003</v>
      </c>
    </row>
    <row r="36" spans="1:17" x14ac:dyDescent="0.2">
      <c r="A36" s="45" t="s">
        <v>0</v>
      </c>
      <c r="B36" s="49" t="s">
        <v>42</v>
      </c>
      <c r="C36" s="45">
        <v>57398.134299999998</v>
      </c>
      <c r="D36" s="45" t="s">
        <v>58</v>
      </c>
      <c r="E36">
        <f t="shared" si="0"/>
        <v>12375.899504510226</v>
      </c>
      <c r="F36" s="29">
        <f t="shared" si="5"/>
        <v>12375.5</v>
      </c>
      <c r="G36">
        <f t="shared" si="1"/>
        <v>0.18866999999590917</v>
      </c>
      <c r="K36">
        <f t="shared" si="6"/>
        <v>0.18866999999590917</v>
      </c>
      <c r="O36">
        <f t="shared" ca="1" si="3"/>
        <v>0.18391490505973898</v>
      </c>
      <c r="Q36" s="1">
        <f t="shared" si="4"/>
        <v>42379.634299999998</v>
      </c>
    </row>
    <row r="37" spans="1:17" x14ac:dyDescent="0.2">
      <c r="A37" s="45" t="s">
        <v>0</v>
      </c>
      <c r="B37" s="49" t="s">
        <v>42</v>
      </c>
      <c r="C37" s="45">
        <v>57398.1351</v>
      </c>
      <c r="D37" s="45" t="s">
        <v>2</v>
      </c>
      <c r="E37">
        <f t="shared" si="0"/>
        <v>12375.901198492358</v>
      </c>
      <c r="F37" s="29">
        <f t="shared" si="5"/>
        <v>12375.5</v>
      </c>
      <c r="G37">
        <f t="shared" si="1"/>
        <v>0.18946999999752734</v>
      </c>
      <c r="K37">
        <f t="shared" si="6"/>
        <v>0.18946999999752734</v>
      </c>
      <c r="O37">
        <f t="shared" ca="1" si="3"/>
        <v>0.18391490505973898</v>
      </c>
      <c r="Q37" s="1">
        <f t="shared" si="4"/>
        <v>42379.6351</v>
      </c>
    </row>
    <row r="38" spans="1:17" x14ac:dyDescent="0.2">
      <c r="A38" s="39" t="s">
        <v>51</v>
      </c>
      <c r="B38" s="40" t="s">
        <v>44</v>
      </c>
      <c r="C38" s="41">
        <v>57457.407200000001</v>
      </c>
      <c r="D38" s="41">
        <v>4.3E-3</v>
      </c>
      <c r="E38">
        <f t="shared" si="0"/>
        <v>12501.408546139844</v>
      </c>
      <c r="F38" s="29">
        <f t="shared" si="5"/>
        <v>12501</v>
      </c>
      <c r="G38">
        <f t="shared" si="1"/>
        <v>0.19294000000081724</v>
      </c>
      <c r="K38">
        <f t="shared" si="6"/>
        <v>0.19294000000081724</v>
      </c>
      <c r="O38">
        <f t="shared" ca="1" si="3"/>
        <v>0.18589989476515498</v>
      </c>
      <c r="Q38" s="1">
        <f t="shared" si="4"/>
        <v>42438.907200000001</v>
      </c>
    </row>
    <row r="39" spans="1:17" x14ac:dyDescent="0.2">
      <c r="A39" s="50" t="s">
        <v>60</v>
      </c>
      <c r="B39" s="51" t="s">
        <v>44</v>
      </c>
      <c r="C39" s="52">
        <v>57809.720500000003</v>
      </c>
      <c r="D39" s="52">
        <v>1E-4</v>
      </c>
      <c r="E39">
        <f t="shared" si="0"/>
        <v>13247.424088425876</v>
      </c>
      <c r="F39" s="29">
        <f t="shared" si="5"/>
        <v>13247</v>
      </c>
      <c r="G39">
        <f t="shared" si="1"/>
        <v>0.20028000000456814</v>
      </c>
      <c r="K39">
        <f t="shared" si="6"/>
        <v>0.20028000000456814</v>
      </c>
      <c r="O39">
        <f t="shared" ca="1" si="3"/>
        <v>0.19769911644037677</v>
      </c>
      <c r="Q39" s="1">
        <f t="shared" si="4"/>
        <v>42791.220500000003</v>
      </c>
    </row>
    <row r="40" spans="1:17" x14ac:dyDescent="0.2">
      <c r="A40" s="46" t="s">
        <v>3</v>
      </c>
      <c r="B40" s="47" t="s">
        <v>44</v>
      </c>
      <c r="C40" s="48">
        <v>57812.321499999998</v>
      </c>
      <c r="D40" s="48">
        <v>1.1999999999999999E-3</v>
      </c>
      <c r="E40">
        <f t="shared" si="0"/>
        <v>13252.931647821115</v>
      </c>
      <c r="F40" s="29">
        <f t="shared" si="5"/>
        <v>13252.5</v>
      </c>
      <c r="G40">
        <f t="shared" si="1"/>
        <v>0.20384999999805586</v>
      </c>
      <c r="K40">
        <f t="shared" si="6"/>
        <v>0.20384999999805586</v>
      </c>
      <c r="O40">
        <f t="shared" ca="1" si="3"/>
        <v>0.1977861080210922</v>
      </c>
      <c r="Q40" s="1">
        <f t="shared" si="4"/>
        <v>42793.821499999998</v>
      </c>
    </row>
    <row r="41" spans="1:17" x14ac:dyDescent="0.2">
      <c r="A41" s="53" t="s">
        <v>61</v>
      </c>
      <c r="B41" s="54" t="s">
        <v>44</v>
      </c>
      <c r="C41" s="36">
        <v>58543.638800000001</v>
      </c>
      <c r="D41" s="36">
        <v>2.9999999999999997E-4</v>
      </c>
      <c r="E41">
        <f t="shared" si="0"/>
        <v>14801.479693389239</v>
      </c>
      <c r="F41" s="29">
        <f t="shared" si="5"/>
        <v>14801</v>
      </c>
      <c r="G41">
        <f t="shared" si="1"/>
        <v>0.22654000000329688</v>
      </c>
      <c r="K41">
        <f t="shared" si="6"/>
        <v>0.22654000000329688</v>
      </c>
      <c r="O41">
        <f t="shared" ca="1" si="3"/>
        <v>0.22227819215524897</v>
      </c>
      <c r="Q41" s="1">
        <f t="shared" si="4"/>
        <v>43525.138800000001</v>
      </c>
    </row>
    <row r="42" spans="1:17" ht="25.5" x14ac:dyDescent="0.2">
      <c r="A42" s="55" t="s">
        <v>64</v>
      </c>
      <c r="B42" s="56" t="s">
        <v>44</v>
      </c>
      <c r="C42" s="57">
        <v>58543.638800000001</v>
      </c>
      <c r="D42" s="55">
        <v>2.9999999999999997E-4</v>
      </c>
      <c r="E42">
        <f t="shared" si="0"/>
        <v>14801.479693389239</v>
      </c>
      <c r="F42" s="29">
        <f t="shared" si="5"/>
        <v>14801</v>
      </c>
      <c r="G42">
        <f t="shared" si="1"/>
        <v>0.22654000000329688</v>
      </c>
      <c r="K42">
        <f t="shared" si="6"/>
        <v>0.22654000000329688</v>
      </c>
      <c r="O42">
        <f t="shared" ca="1" si="3"/>
        <v>0.22227819215524897</v>
      </c>
      <c r="Q42" s="1">
        <f t="shared" si="4"/>
        <v>43525.138800000001</v>
      </c>
    </row>
    <row r="43" spans="1:17" x14ac:dyDescent="0.2">
      <c r="A43" s="53" t="s">
        <v>61</v>
      </c>
      <c r="B43" s="54" t="s">
        <v>44</v>
      </c>
      <c r="C43" s="36">
        <v>58551.664400000001</v>
      </c>
      <c r="D43" s="36">
        <v>2.0000000000000001E-4</v>
      </c>
      <c r="E43">
        <f t="shared" si="0"/>
        <v>14818.473722102239</v>
      </c>
      <c r="F43" s="29">
        <f t="shared" si="5"/>
        <v>14818</v>
      </c>
      <c r="G43">
        <f t="shared" si="1"/>
        <v>0.2237200000017765</v>
      </c>
      <c r="K43">
        <f t="shared" si="6"/>
        <v>0.2237200000017765</v>
      </c>
      <c r="O43">
        <f t="shared" ca="1" si="3"/>
        <v>0.22254707522291489</v>
      </c>
      <c r="Q43" s="1">
        <f t="shared" si="4"/>
        <v>43533.164400000001</v>
      </c>
    </row>
    <row r="44" spans="1:17" ht="25.5" x14ac:dyDescent="0.2">
      <c r="A44" s="55" t="s">
        <v>64</v>
      </c>
      <c r="B44" s="56" t="s">
        <v>44</v>
      </c>
      <c r="C44" s="57">
        <v>58551.664400000001</v>
      </c>
      <c r="D44" s="55">
        <v>2.0000000000000001E-4</v>
      </c>
      <c r="E44">
        <f t="shared" si="0"/>
        <v>14818.473722102239</v>
      </c>
      <c r="F44" s="29">
        <f t="shared" si="5"/>
        <v>14818</v>
      </c>
      <c r="G44">
        <f t="shared" si="1"/>
        <v>0.2237200000017765</v>
      </c>
      <c r="K44">
        <f t="shared" si="6"/>
        <v>0.2237200000017765</v>
      </c>
      <c r="O44">
        <f t="shared" ca="1" si="3"/>
        <v>0.22254707522291489</v>
      </c>
      <c r="Q44" s="1">
        <f t="shared" si="4"/>
        <v>43533.164400000001</v>
      </c>
    </row>
    <row r="45" spans="1:17" x14ac:dyDescent="0.2">
      <c r="A45" s="50" t="s">
        <v>62</v>
      </c>
      <c r="B45" s="51" t="s">
        <v>44</v>
      </c>
      <c r="C45" s="52">
        <v>58832.188999999998</v>
      </c>
      <c r="D45" s="52" t="s">
        <v>2</v>
      </c>
      <c r="E45">
        <f t="shared" si="0"/>
        <v>15412.478295853978</v>
      </c>
      <c r="F45" s="29">
        <f t="shared" si="5"/>
        <v>15412</v>
      </c>
      <c r="G45">
        <f t="shared" si="1"/>
        <v>0.22587999999814201</v>
      </c>
      <c r="K45">
        <f t="shared" si="6"/>
        <v>0.22587999999814201</v>
      </c>
      <c r="O45">
        <f t="shared" ca="1" si="3"/>
        <v>0.23194216594018263</v>
      </c>
      <c r="Q45" s="1">
        <f t="shared" si="4"/>
        <v>43813.688999999998</v>
      </c>
    </row>
    <row r="46" spans="1:17" x14ac:dyDescent="0.2">
      <c r="A46" s="50" t="s">
        <v>62</v>
      </c>
      <c r="B46" s="51" t="s">
        <v>44</v>
      </c>
      <c r="C46" s="52">
        <v>58832.190999999999</v>
      </c>
      <c r="D46" s="52" t="s">
        <v>58</v>
      </c>
      <c r="E46">
        <f t="shared" si="0"/>
        <v>15412.4825308093</v>
      </c>
      <c r="F46" s="29">
        <f t="shared" si="5"/>
        <v>15412</v>
      </c>
      <c r="G46">
        <f t="shared" si="1"/>
        <v>0.22787999999854947</v>
      </c>
      <c r="K46">
        <f t="shared" si="6"/>
        <v>0.22787999999854947</v>
      </c>
      <c r="O46">
        <f t="shared" ca="1" si="3"/>
        <v>0.23194216594018263</v>
      </c>
      <c r="Q46" s="1">
        <f t="shared" si="4"/>
        <v>43813.690999999999</v>
      </c>
    </row>
    <row r="47" spans="1:17" ht="12" customHeight="1" x14ac:dyDescent="0.2">
      <c r="A47" s="50" t="s">
        <v>62</v>
      </c>
      <c r="B47" s="51" t="s">
        <v>44</v>
      </c>
      <c r="C47" s="52">
        <v>58832.190999999999</v>
      </c>
      <c r="D47" s="52" t="s">
        <v>59</v>
      </c>
      <c r="E47">
        <f t="shared" si="0"/>
        <v>15412.4825308093</v>
      </c>
      <c r="F47" s="29">
        <f t="shared" si="5"/>
        <v>15412</v>
      </c>
      <c r="G47">
        <f t="shared" si="1"/>
        <v>0.22787999999854947</v>
      </c>
      <c r="K47">
        <f t="shared" si="6"/>
        <v>0.22787999999854947</v>
      </c>
      <c r="O47">
        <f t="shared" ca="1" si="3"/>
        <v>0.23194216594018263</v>
      </c>
      <c r="Q47" s="1">
        <f t="shared" si="4"/>
        <v>43813.690999999999</v>
      </c>
    </row>
    <row r="48" spans="1:17" ht="12" customHeight="1" x14ac:dyDescent="0.2">
      <c r="A48" s="53" t="s">
        <v>63</v>
      </c>
      <c r="B48" s="54" t="s">
        <v>44</v>
      </c>
      <c r="C48" s="36">
        <v>58868.0893</v>
      </c>
      <c r="D48" s="36" t="s">
        <v>2</v>
      </c>
      <c r="E48">
        <f t="shared" si="0"/>
        <v>15488.496379113203</v>
      </c>
      <c r="F48" s="59">
        <f t="shared" si="5"/>
        <v>15488</v>
      </c>
      <c r="G48">
        <f t="shared" si="1"/>
        <v>0.23442000000068219</v>
      </c>
      <c r="K48">
        <f t="shared" si="6"/>
        <v>0.23442000000068219</v>
      </c>
      <c r="O48">
        <f t="shared" ca="1" si="3"/>
        <v>0.23314423141915966</v>
      </c>
      <c r="Q48" s="1">
        <f t="shared" si="4"/>
        <v>43849.5893</v>
      </c>
    </row>
    <row r="49" spans="1:17" ht="12" customHeight="1" x14ac:dyDescent="0.2">
      <c r="A49" s="53" t="s">
        <v>63</v>
      </c>
      <c r="B49" s="54" t="s">
        <v>44</v>
      </c>
      <c r="C49" s="36">
        <v>58868.0893</v>
      </c>
      <c r="D49" s="36" t="s">
        <v>59</v>
      </c>
      <c r="E49">
        <f t="shared" si="0"/>
        <v>15488.496379113203</v>
      </c>
      <c r="F49" s="59">
        <f t="shared" si="5"/>
        <v>15488</v>
      </c>
      <c r="G49">
        <f t="shared" si="1"/>
        <v>0.23442000000068219</v>
      </c>
      <c r="K49">
        <f t="shared" si="6"/>
        <v>0.23442000000068219</v>
      </c>
      <c r="O49">
        <f t="shared" ca="1" si="3"/>
        <v>0.23314423141915966</v>
      </c>
      <c r="Q49" s="1">
        <f t="shared" si="4"/>
        <v>43849.5893</v>
      </c>
    </row>
    <row r="50" spans="1:17" ht="12" customHeight="1" x14ac:dyDescent="0.2">
      <c r="A50" s="53" t="s">
        <v>63</v>
      </c>
      <c r="B50" s="54" t="s">
        <v>44</v>
      </c>
      <c r="C50" s="36">
        <v>58868.090199999999</v>
      </c>
      <c r="D50" s="36" t="s">
        <v>58</v>
      </c>
      <c r="E50">
        <f t="shared" si="0"/>
        <v>15488.498284843095</v>
      </c>
      <c r="F50" s="59">
        <f t="shared" si="5"/>
        <v>15488</v>
      </c>
      <c r="G50">
        <f t="shared" si="1"/>
        <v>0.23531999999977415</v>
      </c>
      <c r="K50">
        <f t="shared" si="6"/>
        <v>0.23531999999977415</v>
      </c>
      <c r="O50">
        <f t="shared" ca="1" si="3"/>
        <v>0.23314423141915966</v>
      </c>
      <c r="Q50" s="1">
        <f t="shared" si="4"/>
        <v>43849.590199999999</v>
      </c>
    </row>
    <row r="51" spans="1:17" ht="12" customHeight="1" x14ac:dyDescent="0.2">
      <c r="A51" s="55" t="s">
        <v>65</v>
      </c>
      <c r="B51" s="56" t="s">
        <v>42</v>
      </c>
      <c r="C51" s="57">
        <v>59540.603199999998</v>
      </c>
      <c r="D51" s="55">
        <v>6.9999999999999999E-4</v>
      </c>
      <c r="E51">
        <f t="shared" si="0"/>
        <v>16912.529538813364</v>
      </c>
      <c r="F51" s="59">
        <f t="shared" si="5"/>
        <v>16912</v>
      </c>
      <c r="G51">
        <f t="shared" si="1"/>
        <v>0.25007999999797903</v>
      </c>
      <c r="K51">
        <f t="shared" si="6"/>
        <v>0.25007999999797903</v>
      </c>
      <c r="O51">
        <f t="shared" ca="1" si="3"/>
        <v>0.25566714249893957</v>
      </c>
      <c r="Q51" s="1">
        <f t="shared" si="4"/>
        <v>44522.103199999998</v>
      </c>
    </row>
    <row r="52" spans="1:17" ht="12" customHeight="1" x14ac:dyDescent="0.2">
      <c r="A52" s="55" t="s">
        <v>66</v>
      </c>
      <c r="B52" s="56" t="s">
        <v>44</v>
      </c>
      <c r="C52" s="57">
        <v>59559.253599999938</v>
      </c>
      <c r="D52" s="55"/>
      <c r="E52">
        <f t="shared" si="0"/>
        <v>16952.021344174693</v>
      </c>
      <c r="F52" s="59">
        <f t="shared" si="5"/>
        <v>16951.5</v>
      </c>
      <c r="G52">
        <f t="shared" si="1"/>
        <v>0.24620999993931036</v>
      </c>
      <c r="K52">
        <f t="shared" si="6"/>
        <v>0.24620999993931036</v>
      </c>
      <c r="O52">
        <f t="shared" ca="1" si="3"/>
        <v>0.25629190021498688</v>
      </c>
      <c r="Q52" s="1">
        <f t="shared" si="4"/>
        <v>44540.753599999938</v>
      </c>
    </row>
    <row r="53" spans="1:17" ht="12" customHeight="1" x14ac:dyDescent="0.2">
      <c r="A53" s="60" t="s">
        <v>68</v>
      </c>
      <c r="B53" s="61" t="s">
        <v>42</v>
      </c>
      <c r="C53" s="62">
        <v>59596.096100000199</v>
      </c>
      <c r="D53" s="63"/>
      <c r="E53">
        <f t="shared" ref="E53" si="7">+(C53-C$7)/C$8</f>
        <v>17030.034514886291</v>
      </c>
      <c r="F53" s="59">
        <f t="shared" si="5"/>
        <v>17029.5</v>
      </c>
      <c r="G53">
        <f t="shared" ref="G53" si="8">+C53-(C$7+F53*C$8)</f>
        <v>0.25243000019690953</v>
      </c>
      <c r="K53">
        <f t="shared" ref="K53" si="9">+G53</f>
        <v>0.25243000019690953</v>
      </c>
      <c r="O53">
        <f t="shared" ref="O53" ca="1" si="10">+C$11+C$12*$F53</f>
        <v>0.25752559899604222</v>
      </c>
      <c r="Q53" s="1">
        <f t="shared" ref="Q53" si="11">+C53-15018.5</f>
        <v>44577.596100000199</v>
      </c>
    </row>
    <row r="54" spans="1:17" ht="12" customHeight="1" x14ac:dyDescent="0.2">
      <c r="A54" s="60" t="s">
        <v>68</v>
      </c>
      <c r="B54" s="61" t="s">
        <v>42</v>
      </c>
      <c r="C54" s="62">
        <v>59899.293200000189</v>
      </c>
      <c r="D54" s="63"/>
    </row>
    <row r="55" spans="1:17" x14ac:dyDescent="0.2">
      <c r="C55" s="9"/>
      <c r="D55" s="9"/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</sheetData>
  <protectedRanges>
    <protectedRange sqref="A40:D45" name="Range1"/>
    <protectedRange sqref="A46:D48" name="Range1_1"/>
  </protectedRanges>
  <sortState xmlns:xlrd2="http://schemas.microsoft.com/office/spreadsheetml/2017/richdata2" ref="A21:R53">
    <sortCondition ref="C21:C53"/>
  </sortState>
  <phoneticPr fontId="6" type="noConversion"/>
  <hyperlinks>
    <hyperlink ref="H64303" r:id="rId1" display="http://vsolj.cetus-net.org/bulletin.html" xr:uid="{00000000-0004-0000-0000-000000000000}"/>
    <hyperlink ref="H64296" r:id="rId2" display="https://www.aavso.org/ejaavso" xr:uid="{00000000-0004-0000-0000-000001000000}"/>
    <hyperlink ref="AP447" r:id="rId3" display="http://cdsbib.u-strasbg.fr/cgi-bin/cdsbib?1990RMxAA..21..381G" xr:uid="{00000000-0004-0000-0000-000002000000}"/>
    <hyperlink ref="AP451" r:id="rId4" display="http://cdsbib.u-strasbg.fr/cgi-bin/cdsbib?1990RMxAA..21..381G" xr:uid="{00000000-0004-0000-0000-000003000000}"/>
    <hyperlink ref="AP450" r:id="rId5" display="http://cdsbib.u-strasbg.fr/cgi-bin/cdsbib?1990RMxAA..21..381G" xr:uid="{00000000-0004-0000-0000-000004000000}"/>
    <hyperlink ref="AP431" r:id="rId6" display="http://cdsbib.u-strasbg.fr/cgi-bin/cdsbib?1990RMxAA..21..381G" xr:uid="{00000000-0004-0000-0000-000005000000}"/>
    <hyperlink ref="I64303" r:id="rId7" display="http://vsolj.cetus-net.org/bulletin.html" xr:uid="{00000000-0004-0000-0000-000006000000}"/>
    <hyperlink ref="AQ587" r:id="rId8" display="http://cdsbib.u-strasbg.fr/cgi-bin/cdsbib?1990RMxAA..21..381G" xr:uid="{00000000-0004-0000-0000-000007000000}"/>
    <hyperlink ref="AQ55353" r:id="rId9" display="http://cdsbib.u-strasbg.fr/cgi-bin/cdsbib?1990RMxAA..21..381G" xr:uid="{00000000-0004-0000-0000-000008000000}"/>
    <hyperlink ref="AQ588" r:id="rId10" display="http://cdsbib.u-strasbg.fr/cgi-bin/cdsbib?1990RMxAA..21..381G" xr:uid="{00000000-0004-0000-0000-000009000000}"/>
    <hyperlink ref="H64300" r:id="rId11" display="https://www.aavso.org/ejaavso" xr:uid="{00000000-0004-0000-0000-00000A000000}"/>
    <hyperlink ref="H1473" r:id="rId12" display="http://vsolj.cetus-net.org/bulletin.html" xr:uid="{00000000-0004-0000-0000-00000B000000}"/>
    <hyperlink ref="AP2717" r:id="rId13" display="http://cdsbib.u-strasbg.fr/cgi-bin/cdsbib?1990RMxAA..21..381G" xr:uid="{00000000-0004-0000-0000-00000C000000}"/>
    <hyperlink ref="AP2720" r:id="rId14" display="http://cdsbib.u-strasbg.fr/cgi-bin/cdsbib?1990RMxAA..21..381G" xr:uid="{00000000-0004-0000-0000-00000D000000}"/>
    <hyperlink ref="AP2718" r:id="rId15" display="http://cdsbib.u-strasbg.fr/cgi-bin/cdsbib?1990RMxAA..21..381G" xr:uid="{00000000-0004-0000-0000-00000E000000}"/>
    <hyperlink ref="AP2702" r:id="rId16" display="http://cdsbib.u-strasbg.fr/cgi-bin/cdsbib?1990RMxAA..21..381G" xr:uid="{00000000-0004-0000-0000-00000F000000}"/>
    <hyperlink ref="I1473" r:id="rId17" display="http://vsolj.cetus-net.org/bulletin.html" xr:uid="{00000000-0004-0000-0000-000010000000}"/>
    <hyperlink ref="AQ2931" r:id="rId18" display="http://cdsbib.u-strasbg.fr/cgi-bin/cdsbib?1990RMxAA..21..381G" xr:uid="{00000000-0004-0000-0000-000011000000}"/>
    <hyperlink ref="AQ65168" r:id="rId19" display="http://cdsbib.u-strasbg.fr/cgi-bin/cdsbib?1990RMxAA..21..381G" xr:uid="{00000000-0004-0000-0000-000012000000}"/>
    <hyperlink ref="AQ2935" r:id="rId20" display="http://cdsbib.u-strasbg.fr/cgi-bin/cdsbib?1990RMxAA..21..381G" xr:uid="{00000000-0004-0000-0000-000013000000}"/>
    <hyperlink ref="H64070" r:id="rId21" display="http://vsolj.cetus-net.org/bulletin.html" xr:uid="{00000000-0004-0000-0000-000014000000}"/>
    <hyperlink ref="H64063" r:id="rId22" display="https://www.aavso.org/ejaavso" xr:uid="{00000000-0004-0000-0000-000015000000}"/>
    <hyperlink ref="I64070" r:id="rId23" display="http://vsolj.cetus-net.org/bulletin.html" xr:uid="{00000000-0004-0000-0000-000016000000}"/>
    <hyperlink ref="AQ57721" r:id="rId24" display="http://cdsbib.u-strasbg.fr/cgi-bin/cdsbib?1990RMxAA..21..381G" xr:uid="{00000000-0004-0000-0000-000017000000}"/>
    <hyperlink ref="H64067" r:id="rId25" display="https://www.aavso.org/ejaavso" xr:uid="{00000000-0004-0000-0000-000018000000}"/>
    <hyperlink ref="AP5085" r:id="rId26" display="http://cdsbib.u-strasbg.fr/cgi-bin/cdsbib?1990RMxAA..21..381G" xr:uid="{00000000-0004-0000-0000-000019000000}"/>
    <hyperlink ref="AP5088" r:id="rId27" display="http://cdsbib.u-strasbg.fr/cgi-bin/cdsbib?1990RMxAA..21..381G" xr:uid="{00000000-0004-0000-0000-00001A000000}"/>
    <hyperlink ref="AP5086" r:id="rId28" display="http://cdsbib.u-strasbg.fr/cgi-bin/cdsbib?1990RMxAA..21..381G" xr:uid="{00000000-0004-0000-0000-00001B000000}"/>
    <hyperlink ref="AP5070" r:id="rId29" display="http://cdsbib.u-strasbg.fr/cgi-bin/cdsbib?1990RMxAA..21..381G" xr:uid="{00000000-0004-0000-0000-00001C000000}"/>
    <hyperlink ref="AQ5299" r:id="rId30" display="http://cdsbib.u-strasbg.fr/cgi-bin/cdsbib?1990RMxAA..21..381G" xr:uid="{00000000-0004-0000-0000-00001D000000}"/>
    <hyperlink ref="AQ5303" r:id="rId31" display="http://cdsbib.u-strasbg.fr/cgi-bin/cdsbib?1990RMxAA..21..381G" xr:uid="{00000000-0004-0000-0000-00001E000000}"/>
    <hyperlink ref="AQ64983" r:id="rId32" display="http://cdsbib.u-strasbg.fr/cgi-bin/cdsbib?1990RMxAA..21..381G" xr:uid="{00000000-0004-0000-0000-00001F000000}"/>
    <hyperlink ref="I2191" r:id="rId33" display="http://vsolj.cetus-net.org/bulletin.html" xr:uid="{00000000-0004-0000-0000-000020000000}"/>
    <hyperlink ref="H2191" r:id="rId34" display="http://vsolj.cetus-net.org/bulletin.html" xr:uid="{00000000-0004-0000-0000-000021000000}"/>
    <hyperlink ref="AQ108" r:id="rId35" display="http://cdsbib.u-strasbg.fr/cgi-bin/cdsbib?1990RMxAA..21..381G" xr:uid="{00000000-0004-0000-0000-000022000000}"/>
    <hyperlink ref="AQ107" r:id="rId36" display="http://cdsbib.u-strasbg.fr/cgi-bin/cdsbib?1990RMxAA..21..381G" xr:uid="{00000000-0004-0000-0000-000023000000}"/>
    <hyperlink ref="AP3361" r:id="rId37" display="http://cdsbib.u-strasbg.fr/cgi-bin/cdsbib?1990RMxAA..21..381G" xr:uid="{00000000-0004-0000-0000-000024000000}"/>
    <hyperlink ref="AP3379" r:id="rId38" display="http://cdsbib.u-strasbg.fr/cgi-bin/cdsbib?1990RMxAA..21..381G" xr:uid="{00000000-0004-0000-0000-000025000000}"/>
    <hyperlink ref="AP3380" r:id="rId39" display="http://cdsbib.u-strasbg.fr/cgi-bin/cdsbib?1990RMxAA..21..381G" xr:uid="{00000000-0004-0000-0000-000026000000}"/>
    <hyperlink ref="AP3376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2023-08-21T07:22:27Z</dcterms:modified>
</cp:coreProperties>
</file>