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DBB5E51-9712-40CA-8820-624149ABB3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J33" i="1" s="1"/>
  <c r="Q33" i="1"/>
  <c r="E34" i="1"/>
  <c r="F34" i="1" s="1"/>
  <c r="G34" i="1" s="1"/>
  <c r="J34" i="1" s="1"/>
  <c r="Q34" i="1"/>
  <c r="Q23" i="1"/>
  <c r="Q24" i="1"/>
  <c r="Q25" i="1"/>
  <c r="Q26" i="1"/>
  <c r="Q27" i="1"/>
  <c r="Q28" i="1"/>
  <c r="Q29" i="1"/>
  <c r="Q30" i="1"/>
  <c r="Q31" i="1"/>
  <c r="Q32" i="1"/>
  <c r="Q22" i="1"/>
  <c r="G11" i="1"/>
  <c r="F11" i="1"/>
  <c r="E14" i="1"/>
  <c r="C17" i="1"/>
  <c r="C21" i="1"/>
  <c r="Q21" i="1" s="1"/>
  <c r="A21" i="1"/>
  <c r="E21" i="1" l="1"/>
  <c r="F21" i="1" s="1"/>
  <c r="G21" i="1" s="1"/>
  <c r="H21" i="1" s="1"/>
  <c r="E22" i="1"/>
  <c r="F22" i="1" s="1"/>
  <c r="G22" i="1" s="1"/>
  <c r="E26" i="1"/>
  <c r="F26" i="1" s="1"/>
  <c r="G26" i="1" s="1"/>
  <c r="J26" i="1" s="1"/>
  <c r="E30" i="1"/>
  <c r="F30" i="1" s="1"/>
  <c r="G30" i="1" s="1"/>
  <c r="J30" i="1" s="1"/>
  <c r="E23" i="1"/>
  <c r="F23" i="1" s="1"/>
  <c r="G23" i="1" s="1"/>
  <c r="J23" i="1" s="1"/>
  <c r="E24" i="1"/>
  <c r="F24" i="1" s="1"/>
  <c r="G24" i="1" s="1"/>
  <c r="J24" i="1" s="1"/>
  <c r="E28" i="1"/>
  <c r="F28" i="1" s="1"/>
  <c r="G28" i="1" s="1"/>
  <c r="J28" i="1" s="1"/>
  <c r="E32" i="1"/>
  <c r="F32" i="1" s="1"/>
  <c r="G32" i="1" s="1"/>
  <c r="J32" i="1" s="1"/>
  <c r="E29" i="1"/>
  <c r="F29" i="1" s="1"/>
  <c r="G29" i="1" s="1"/>
  <c r="J29" i="1" s="1"/>
  <c r="E31" i="1"/>
  <c r="F31" i="1" s="1"/>
  <c r="G31" i="1" s="1"/>
  <c r="J31" i="1" s="1"/>
  <c r="E27" i="1"/>
  <c r="F27" i="1" s="1"/>
  <c r="G27" i="1" s="1"/>
  <c r="J27" i="1" s="1"/>
  <c r="E25" i="1"/>
  <c r="F25" i="1" s="1"/>
  <c r="G25" i="1" s="1"/>
  <c r="J25" i="1" s="1"/>
  <c r="E15" i="1"/>
  <c r="C12" i="1"/>
  <c r="C11" i="1"/>
  <c r="O33" i="1" l="1"/>
  <c r="O34" i="1"/>
  <c r="O25" i="1"/>
  <c r="O24" i="1"/>
  <c r="O31" i="1"/>
  <c r="O26" i="1"/>
  <c r="C15" i="1"/>
  <c r="E16" i="1" s="1"/>
  <c r="O23" i="1"/>
  <c r="O29" i="1"/>
  <c r="O32" i="1"/>
  <c r="O28" i="1"/>
  <c r="O22" i="1"/>
  <c r="O21" i="1"/>
  <c r="O27" i="1"/>
  <c r="O30" i="1"/>
  <c r="C16" i="1"/>
  <c r="D18" i="1" s="1"/>
  <c r="I22" i="1"/>
  <c r="E17" i="1" l="1"/>
  <c r="C18" i="1"/>
</calcChain>
</file>

<file path=xl/sharedStrings.xml><?xml version="1.0" encoding="utf-8"?>
<sst xmlns="http://schemas.openxmlformats.org/spreadsheetml/2006/main" count="77" uniqueCount="51">
  <si>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</si>
  <si>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</si>
  <si>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</si>
  <si>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</si>
  <si>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</si>
  <si>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</si>
  <si>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</si>
  <si>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</si>
  <si>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</si>
  <si>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</si>
  <si>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</si>
  <si>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</si>
  <si>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</si>
  <si>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</si>
  <si>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</si>
  <si>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</si>
  <si>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</si>
  <si>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</si>
  <si>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</si>
  <si>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</si>
  <si>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</si>
  <si>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</si>
  <si>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</si>
  <si>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</si>
  <si>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</si>
  <si>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</si>
  <si>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</si>
  <si>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</si>
  <si>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</si>
  <si>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</si>
  <si>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</si>
  <si>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</si>
  <si>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</si>
  <si>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</si>
  <si>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</si>
  <si>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</si>
  <si>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G8419-0087_Ind.xls</t>
  </si>
  <si>
    <t>EW</t>
  </si>
  <si>
    <t>IBVS 5495 Eph.</t>
  </si>
  <si>
    <t>IBVS 5495</t>
  </si>
  <si>
    <t>Ind</t>
  </si>
  <si>
    <t>CN Ind / GSC 8419-0087 / NSV 13263</t>
  </si>
  <si>
    <t>Add cycle</t>
  </si>
  <si>
    <t>Old Cycle</t>
  </si>
  <si>
    <t>OEJV 0130</t>
  </si>
  <si>
    <t>II</t>
  </si>
  <si>
    <t>OEJV</t>
  </si>
  <si>
    <t>JAVSO 49, 251</t>
  </si>
  <si>
    <t>I</t>
  </si>
  <si>
    <t>JAAVSO</t>
  </si>
  <si>
    <t>ARX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</si>
</sst>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165" fontId="17" fillId="0" borderId="0" xfId="0" applyNumberFormat="1" applyFont="1" applyAlignment="1"/>
    <xf numFmtId="166" fontId="17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Ind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Active!$D$21:$D$229</c:f>
                <c:numCache>
                  <c:formatCode>General</c:formatCode>
                  <c:ptCount val="20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Active!$D$21:$D$229</c:f>
                <c:numCache>
                  <c:formatCode>General</c:formatCode>
                  <c:ptCount val="20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0-4B93-9A4A-9E82655475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">
                  <c:v>9.939999996277038E-3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0-4B93-9A4A-9E82655475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2">
                  <c:v>2.0230000001902226E-2</c:v>
                </c:pt>
                <c:pt idx="3">
                  <c:v>2.0239999998011626E-2</c:v>
                </c:pt>
                <c:pt idx="4">
                  <c:v>1.9269999997050036E-2</c:v>
                </c:pt>
                <c:pt idx="5">
                  <c:v>1.9440000003669411E-2</c:v>
                </c:pt>
                <c:pt idx="6">
                  <c:v>2.0140000000537839E-2</c:v>
                </c:pt>
                <c:pt idx="7">
                  <c:v>1.9659999998111743E-2</c:v>
                </c:pt>
                <c:pt idx="8">
                  <c:v>2.0329999999376014E-2</c:v>
                </c:pt>
                <c:pt idx="9">
                  <c:v>1.9339999998919666E-2</c:v>
                </c:pt>
                <c:pt idx="10">
                  <c:v>1.9950000001699664E-2</c:v>
                </c:pt>
                <c:pt idx="11">
                  <c:v>1.9689999993715901E-2</c:v>
                </c:pt>
                <c:pt idx="12">
                  <c:v>2.5469999854976777E-2</c:v>
                </c:pt>
                <c:pt idx="13">
                  <c:v>2.5409999791008886E-2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30-4B93-9A4A-9E82655475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30-4B93-9A4A-9E82655475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30-4B93-9A4A-9E82655475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30-4B93-9A4A-9E82655475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30-4B93-9A4A-9E82655475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1.8388977996896053E-4</c:v>
                </c:pt>
                <c:pt idx="1">
                  <c:v>8.5845412231046313E-3</c:v>
                </c:pt>
                <c:pt idx="2">
                  <c:v>2.0430169383624772E-2</c:v>
                </c:pt>
                <c:pt idx="3">
                  <c:v>2.0430900956510182E-2</c:v>
                </c:pt>
                <c:pt idx="4">
                  <c:v>2.0433827248051813E-2</c:v>
                </c:pt>
                <c:pt idx="5">
                  <c:v>2.0446995559989148E-2</c:v>
                </c:pt>
                <c:pt idx="6">
                  <c:v>2.0449190278645373E-2</c:v>
                </c:pt>
                <c:pt idx="7">
                  <c:v>2.0449921851530779E-2</c:v>
                </c:pt>
                <c:pt idx="8">
                  <c:v>2.0487963641571974E-2</c:v>
                </c:pt>
                <c:pt idx="9">
                  <c:v>2.0488695214457384E-2</c:v>
                </c:pt>
                <c:pt idx="10">
                  <c:v>2.0494547797540643E-2</c:v>
                </c:pt>
                <c:pt idx="11">
                  <c:v>2.0495279370426053E-2</c:v>
                </c:pt>
                <c:pt idx="12">
                  <c:v>2.2865575519146732E-2</c:v>
                </c:pt>
                <c:pt idx="13">
                  <c:v>2.2868501810688363E-2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30-4B93-9A4A-9E8265547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455896"/>
        <c:axId val="1"/>
      </c:scatterChart>
      <c:valAx>
        <c:axId val="94745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45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6A0C288-14EB-08D1-A2FF-05FDC1A7A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0"/>
  <sheetViews>
    <sheetView tabSelected="1" workbookViewId="0">
      <selection activeCell="C40" sqref="C4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71093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1"/>
      <c r="F1" s="31" t="s">
        <v>36</v>
      </c>
      <c r="G1" s="32" t="s">
        <v>37</v>
      </c>
      <c r="H1" s="10" t="s">
        <v>38</v>
      </c>
      <c r="I1" s="33">
        <v>52783.76</v>
      </c>
      <c r="J1" s="33">
        <v>0.45363999999999999</v>
      </c>
      <c r="K1" s="32" t="s">
        <v>39</v>
      </c>
      <c r="L1" s="30" t="s">
        <v>40</v>
      </c>
    </row>
    <row r="2" spans="1:12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3.5" thickBot="1" x14ac:dyDescent="0.25"/>
    <row r="4" spans="1:12" ht="14.25" thickTop="1" thickBot="1" x14ac:dyDescent="0.25">
      <c r="A4" s="29" t="s">
        <v>38</v>
      </c>
      <c r="C4" s="7">
        <v>52783.76</v>
      </c>
      <c r="D4" s="8">
        <v>0.45363999999999999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v>52783.76</v>
      </c>
    </row>
    <row r="8" spans="1:12" x14ac:dyDescent="0.2">
      <c r="A8" t="s">
        <v>2</v>
      </c>
      <c r="C8">
        <v>0.45363999999999999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INTERCEPT(INDIRECT($G$11):G982,INDIRECT($F$11):F982)</f>
        <v>1.8388977996896053E-4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SLOPE(INDIRECT($G$11):G982,INDIRECT($F$11):F982)</f>
        <v>1.4631457708152349E-6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42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60093.711357175926</v>
      </c>
    </row>
    <row r="15" spans="1:12" x14ac:dyDescent="0.2">
      <c r="A15" s="14" t="s">
        <v>16</v>
      </c>
      <c r="B15" s="11"/>
      <c r="C15" s="15">
        <f ca="1">(C7+C11)+(C8+C12)*INT(MAX(F21:F3523))</f>
        <v>59817.017428501815</v>
      </c>
      <c r="D15" s="16" t="s">
        <v>43</v>
      </c>
      <c r="E15" s="17">
        <f ca="1">ROUND(2*(E14-$C$7)/$C$8,0)/2+E13</f>
        <v>16115</v>
      </c>
    </row>
    <row r="16" spans="1:12" x14ac:dyDescent="0.2">
      <c r="A16" s="18" t="s">
        <v>3</v>
      </c>
      <c r="B16" s="11"/>
      <c r="C16" s="19">
        <f ca="1">+C8+C12</f>
        <v>0.45364146314577081</v>
      </c>
      <c r="D16" s="16" t="s">
        <v>32</v>
      </c>
      <c r="E16" s="26">
        <f ca="1">ROUND(2*(E14-$C$15)/$C$16,0)/2+E13</f>
        <v>611</v>
      </c>
    </row>
    <row r="17" spans="1:17" ht="13.5" thickBot="1" x14ac:dyDescent="0.25">
      <c r="A17" s="16" t="s">
        <v>28</v>
      </c>
      <c r="B17" s="11"/>
      <c r="C17" s="11">
        <f>COUNT(C21:C2181)</f>
        <v>14</v>
      </c>
      <c r="D17" s="16" t="s">
        <v>33</v>
      </c>
      <c r="E17" s="20">
        <f ca="1">+$C$15+$C$16*E16-15018.5-$C$9/24</f>
        <v>45076.088195817218</v>
      </c>
    </row>
    <row r="18" spans="1:17" ht="14.25" thickTop="1" thickBot="1" x14ac:dyDescent="0.25">
      <c r="A18" s="18" t="s">
        <v>4</v>
      </c>
      <c r="B18" s="11"/>
      <c r="C18" s="21">
        <f ca="1">+C15</f>
        <v>59817.017428501815</v>
      </c>
      <c r="D18" s="22">
        <f ca="1">+C16</f>
        <v>0.45364146314577081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49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5495</v>
      </c>
      <c r="C21" s="9">
        <f>+$C$4</f>
        <v>52783.76</v>
      </c>
      <c r="D21" s="9" t="s">
        <v>12</v>
      </c>
      <c r="E21">
        <f t="shared" ref="E21:E32" si="0">+(C21-C$7)/C$8</f>
        <v>0</v>
      </c>
      <c r="F21">
        <f t="shared" ref="F21:F34" si="1">ROUND(2*E21,0)/2</f>
        <v>0</v>
      </c>
      <c r="G21">
        <f t="shared" ref="G21:G32" si="2">+C21-(C$7+F21*C$8)</f>
        <v>0</v>
      </c>
      <c r="H21">
        <f>+G21</f>
        <v>0</v>
      </c>
      <c r="O21">
        <f t="shared" ref="O21:O32" ca="1" si="3">+C$11+C$12*$F21</f>
        <v>1.8388977996896053E-4</v>
      </c>
      <c r="Q21" s="2">
        <f t="shared" ref="Q21:Q32" si="4">+C21-15018.5</f>
        <v>37765.26</v>
      </c>
    </row>
    <row r="22" spans="1:17" x14ac:dyDescent="0.2">
      <c r="A22" s="34" t="s">
        <v>44</v>
      </c>
      <c r="B22" s="35" t="s">
        <v>45</v>
      </c>
      <c r="C22" s="36">
        <v>55388.343999999997</v>
      </c>
      <c r="D22" s="36">
        <v>3.0000000000000001E-3</v>
      </c>
      <c r="E22">
        <f t="shared" si="0"/>
        <v>5741.521911647993</v>
      </c>
      <c r="F22">
        <f t="shared" si="1"/>
        <v>5741.5</v>
      </c>
      <c r="G22">
        <f t="shared" si="2"/>
        <v>9.939999996277038E-3</v>
      </c>
      <c r="I22">
        <f>+G22</f>
        <v>9.939999996277038E-3</v>
      </c>
      <c r="O22">
        <f t="shared" ca="1" si="3"/>
        <v>8.5845412231046313E-3</v>
      </c>
      <c r="Q22" s="2">
        <f t="shared" si="4"/>
        <v>40369.843999999997</v>
      </c>
    </row>
    <row r="23" spans="1:17" x14ac:dyDescent="0.2">
      <c r="A23" s="37" t="s">
        <v>47</v>
      </c>
      <c r="B23" s="35" t="s">
        <v>48</v>
      </c>
      <c r="C23" s="36">
        <v>59061.023730000001</v>
      </c>
      <c r="D23" s="36">
        <v>5.3800000000000002E-3</v>
      </c>
      <c r="E23">
        <f t="shared" si="0"/>
        <v>13837.544594832905</v>
      </c>
      <c r="F23">
        <f t="shared" si="1"/>
        <v>13837.5</v>
      </c>
      <c r="G23">
        <f t="shared" si="2"/>
        <v>2.0230000001902226E-2</v>
      </c>
      <c r="J23">
        <f t="shared" ref="J23:J32" si="5">+G23</f>
        <v>2.0230000001902226E-2</v>
      </c>
      <c r="O23">
        <f t="shared" ca="1" si="3"/>
        <v>2.0430169383624772E-2</v>
      </c>
      <c r="Q23" s="2">
        <f t="shared" si="4"/>
        <v>44042.523730000001</v>
      </c>
    </row>
    <row r="24" spans="1:17" x14ac:dyDescent="0.2">
      <c r="A24" s="37" t="s">
        <v>47</v>
      </c>
      <c r="B24" s="35" t="s">
        <v>45</v>
      </c>
      <c r="C24" s="36">
        <v>59061.25056</v>
      </c>
      <c r="D24" s="36">
        <v>6.3899999999999998E-3</v>
      </c>
      <c r="E24">
        <f t="shared" si="0"/>
        <v>13838.044616876816</v>
      </c>
      <c r="F24">
        <f t="shared" si="1"/>
        <v>13838</v>
      </c>
      <c r="G24">
        <f t="shared" si="2"/>
        <v>2.0239999998011626E-2</v>
      </c>
      <c r="J24">
        <f t="shared" si="5"/>
        <v>2.0239999998011626E-2</v>
      </c>
      <c r="O24">
        <f t="shared" ca="1" si="3"/>
        <v>2.0430900956510182E-2</v>
      </c>
      <c r="Q24" s="2">
        <f t="shared" si="4"/>
        <v>44042.75056</v>
      </c>
    </row>
    <row r="25" spans="1:17" x14ac:dyDescent="0.2">
      <c r="A25" s="37" t="s">
        <v>47</v>
      </c>
      <c r="B25" s="35" t="s">
        <v>45</v>
      </c>
      <c r="C25" s="36">
        <v>59062.156869999999</v>
      </c>
      <c r="D25" s="36">
        <v>3.4299999999999999E-3</v>
      </c>
      <c r="E25">
        <f t="shared" si="0"/>
        <v>13840.042478617399</v>
      </c>
      <c r="F25">
        <f t="shared" si="1"/>
        <v>13840</v>
      </c>
      <c r="G25">
        <f t="shared" si="2"/>
        <v>1.9269999997050036E-2</v>
      </c>
      <c r="J25">
        <f t="shared" si="5"/>
        <v>1.9269999997050036E-2</v>
      </c>
      <c r="O25">
        <f t="shared" ca="1" si="3"/>
        <v>2.0433827248051813E-2</v>
      </c>
      <c r="Q25" s="2">
        <f t="shared" si="4"/>
        <v>44043.656869999999</v>
      </c>
    </row>
    <row r="26" spans="1:17" x14ac:dyDescent="0.2">
      <c r="A26" s="37" t="s">
        <v>47</v>
      </c>
      <c r="B26" s="35" t="s">
        <v>45</v>
      </c>
      <c r="C26" s="36">
        <v>59066.239800000003</v>
      </c>
      <c r="D26" s="36">
        <v>6.1900000000000002E-3</v>
      </c>
      <c r="E26">
        <f t="shared" si="0"/>
        <v>13849.042853363904</v>
      </c>
      <c r="F26">
        <f t="shared" si="1"/>
        <v>13849</v>
      </c>
      <c r="G26">
        <f t="shared" si="2"/>
        <v>1.9440000003669411E-2</v>
      </c>
      <c r="J26">
        <f t="shared" si="5"/>
        <v>1.9440000003669411E-2</v>
      </c>
      <c r="O26">
        <f t="shared" ca="1" si="3"/>
        <v>2.0446995559989148E-2</v>
      </c>
      <c r="Q26" s="2">
        <f t="shared" si="4"/>
        <v>44047.739800000003</v>
      </c>
    </row>
    <row r="27" spans="1:17" ht="12" customHeight="1" x14ac:dyDescent="0.2">
      <c r="A27" s="37" t="s">
        <v>47</v>
      </c>
      <c r="B27" s="35" t="s">
        <v>48</v>
      </c>
      <c r="C27" s="36">
        <v>59066.920960000003</v>
      </c>
      <c r="D27" s="36">
        <v>5.4299999999999999E-3</v>
      </c>
      <c r="E27">
        <f t="shared" si="0"/>
        <v>13850.544396437706</v>
      </c>
      <c r="F27">
        <f t="shared" si="1"/>
        <v>13850.5</v>
      </c>
      <c r="G27">
        <f t="shared" si="2"/>
        <v>2.0140000000537839E-2</v>
      </c>
      <c r="J27">
        <f t="shared" si="5"/>
        <v>2.0140000000537839E-2</v>
      </c>
      <c r="O27">
        <f t="shared" ca="1" si="3"/>
        <v>2.0449190278645373E-2</v>
      </c>
      <c r="Q27" s="2">
        <f t="shared" si="4"/>
        <v>44048.420960000003</v>
      </c>
    </row>
    <row r="28" spans="1:17" ht="12" customHeight="1" x14ac:dyDescent="0.2">
      <c r="A28" s="37" t="s">
        <v>47</v>
      </c>
      <c r="B28" s="35" t="s">
        <v>45</v>
      </c>
      <c r="C28" s="36">
        <v>59067.147299999997</v>
      </c>
      <c r="D28" s="36">
        <v>4.0200000000000001E-3</v>
      </c>
      <c r="E28">
        <f t="shared" si="0"/>
        <v>13851.043338329942</v>
      </c>
      <c r="F28">
        <f t="shared" si="1"/>
        <v>13851</v>
      </c>
      <c r="G28">
        <f t="shared" si="2"/>
        <v>1.9659999998111743E-2</v>
      </c>
      <c r="J28">
        <f t="shared" si="5"/>
        <v>1.9659999998111743E-2</v>
      </c>
      <c r="O28">
        <f t="shared" ca="1" si="3"/>
        <v>2.0449921851530779E-2</v>
      </c>
      <c r="Q28" s="2">
        <f t="shared" si="4"/>
        <v>44048.647299999997</v>
      </c>
    </row>
    <row r="29" spans="1:17" ht="12" customHeight="1" x14ac:dyDescent="0.2">
      <c r="A29" s="37" t="s">
        <v>47</v>
      </c>
      <c r="B29" s="35" t="s">
        <v>45</v>
      </c>
      <c r="C29" s="36">
        <v>59078.942609999998</v>
      </c>
      <c r="D29" s="36">
        <v>2.31E-3</v>
      </c>
      <c r="E29">
        <f t="shared" si="0"/>
        <v>13877.044815272015</v>
      </c>
      <c r="F29">
        <f t="shared" si="1"/>
        <v>13877</v>
      </c>
      <c r="G29">
        <f t="shared" si="2"/>
        <v>2.0329999999376014E-2</v>
      </c>
      <c r="J29">
        <f t="shared" si="5"/>
        <v>2.0329999999376014E-2</v>
      </c>
      <c r="O29">
        <f t="shared" ca="1" si="3"/>
        <v>2.0487963641571974E-2</v>
      </c>
      <c r="Q29" s="2">
        <f t="shared" si="4"/>
        <v>44060.442609999998</v>
      </c>
    </row>
    <row r="30" spans="1:17" ht="12" customHeight="1" x14ac:dyDescent="0.2">
      <c r="A30" s="37" t="s">
        <v>47</v>
      </c>
      <c r="B30" s="35" t="s">
        <v>48</v>
      </c>
      <c r="C30" s="36">
        <v>59079.168440000001</v>
      </c>
      <c r="D30" s="36">
        <v>4.2500000000000003E-3</v>
      </c>
      <c r="E30">
        <f t="shared" si="0"/>
        <v>13877.542632924786</v>
      </c>
      <c r="F30">
        <f t="shared" si="1"/>
        <v>13877.5</v>
      </c>
      <c r="G30">
        <f t="shared" si="2"/>
        <v>1.9339999998919666E-2</v>
      </c>
      <c r="J30">
        <f t="shared" si="5"/>
        <v>1.9339999998919666E-2</v>
      </c>
      <c r="O30">
        <f t="shared" ca="1" si="3"/>
        <v>2.0488695214457384E-2</v>
      </c>
      <c r="Q30" s="2">
        <f t="shared" si="4"/>
        <v>44060.668440000001</v>
      </c>
    </row>
    <row r="31" spans="1:17" ht="12" customHeight="1" x14ac:dyDescent="0.2">
      <c r="A31" s="37" t="s">
        <v>47</v>
      </c>
      <c r="B31" s="35" t="s">
        <v>48</v>
      </c>
      <c r="C31" s="36">
        <v>59080.983610000003</v>
      </c>
      <c r="D31" s="36">
        <v>4.6699999999999997E-3</v>
      </c>
      <c r="E31">
        <f t="shared" si="0"/>
        <v>13881.543977603389</v>
      </c>
      <c r="F31">
        <f t="shared" si="1"/>
        <v>13881.5</v>
      </c>
      <c r="G31">
        <f t="shared" si="2"/>
        <v>1.9950000001699664E-2</v>
      </c>
      <c r="J31">
        <f t="shared" si="5"/>
        <v>1.9950000001699664E-2</v>
      </c>
      <c r="O31">
        <f t="shared" ca="1" si="3"/>
        <v>2.0494547797540643E-2</v>
      </c>
      <c r="Q31" s="2">
        <f t="shared" si="4"/>
        <v>44062.483610000003</v>
      </c>
    </row>
    <row r="32" spans="1:17" ht="12" customHeight="1" x14ac:dyDescent="0.2">
      <c r="A32" s="37" t="s">
        <v>47</v>
      </c>
      <c r="B32" s="35" t="s">
        <v>45</v>
      </c>
      <c r="C32" s="36">
        <v>59081.210169999998</v>
      </c>
      <c r="D32" s="36">
        <v>4.3499999999999997E-3</v>
      </c>
      <c r="E32">
        <f t="shared" si="0"/>
        <v>13882.04340446168</v>
      </c>
      <c r="F32">
        <f t="shared" si="1"/>
        <v>13882</v>
      </c>
      <c r="G32">
        <f t="shared" si="2"/>
        <v>1.9689999993715901E-2</v>
      </c>
      <c r="J32">
        <f t="shared" si="5"/>
        <v>1.9689999993715901E-2</v>
      </c>
      <c r="O32">
        <f t="shared" ca="1" si="3"/>
        <v>2.0495279370426053E-2</v>
      </c>
      <c r="Q32" s="2">
        <f t="shared" si="4"/>
        <v>44062.710169999998</v>
      </c>
    </row>
    <row r="33" spans="1:17" ht="12" customHeight="1" x14ac:dyDescent="0.2">
      <c r="A33" s="38" t="s">
        <v>50</v>
      </c>
      <c r="B33" s="39" t="s">
        <v>48</v>
      </c>
      <c r="C33" s="40">
        <v>59816.112749999855</v>
      </c>
      <c r="D33" s="41">
        <v>1.9E-3</v>
      </c>
      <c r="E33">
        <f t="shared" ref="E33:E34" si="6">+(C33-C$7)/C$8</f>
        <v>15502.056145842194</v>
      </c>
      <c r="F33">
        <f t="shared" si="1"/>
        <v>15502</v>
      </c>
      <c r="G33">
        <f t="shared" ref="G33:G34" si="7">+C33-(C$7+F33*C$8)</f>
        <v>2.5469999854976777E-2</v>
      </c>
      <c r="J33">
        <f t="shared" ref="J33:J34" si="8">+G33</f>
        <v>2.5469999854976777E-2</v>
      </c>
      <c r="O33">
        <f t="shared" ref="O33:O34" ca="1" si="9">+C$11+C$12*$F33</f>
        <v>2.2865575519146732E-2</v>
      </c>
      <c r="Q33" s="2">
        <f t="shared" ref="Q33:Q34" si="10">+C33-15018.5</f>
        <v>44797.612749999855</v>
      </c>
    </row>
    <row r="34" spans="1:17" x14ac:dyDescent="0.2">
      <c r="A34" s="38" t="s">
        <v>50</v>
      </c>
      <c r="B34" s="39" t="s">
        <v>48</v>
      </c>
      <c r="C34" s="40">
        <v>59817.01996999979</v>
      </c>
      <c r="D34" s="41">
        <v>1.8E-3</v>
      </c>
      <c r="E34">
        <f t="shared" si="6"/>
        <v>15504.056013578584</v>
      </c>
      <c r="F34">
        <f t="shared" si="1"/>
        <v>15504</v>
      </c>
      <c r="G34">
        <f t="shared" si="7"/>
        <v>2.5409999791008886E-2</v>
      </c>
      <c r="J34">
        <f t="shared" si="8"/>
        <v>2.5409999791008886E-2</v>
      </c>
      <c r="O34">
        <f t="shared" ca="1" si="9"/>
        <v>2.2868501810688363E-2</v>
      </c>
      <c r="Q34" s="2">
        <f t="shared" si="10"/>
        <v>44798.51996999979</v>
      </c>
    </row>
    <row r="35" spans="1:17" x14ac:dyDescent="0.2">
      <c r="C35" s="9"/>
      <c r="D35" s="9"/>
    </row>
    <row r="36" spans="1:17" x14ac:dyDescent="0.2">
      <c r="C36" s="9"/>
      <c r="D36" s="9"/>
    </row>
    <row r="37" spans="1:17" x14ac:dyDescent="0.2">
      <c r="C37" s="9"/>
      <c r="D37" s="9"/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</sheetData>
  <sortState xmlns:xlrd2="http://schemas.microsoft.com/office/spreadsheetml/2017/richdata2" ref="A21:Q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2023-05-29T05:04:21Z</dcterms:modified>
</cp:coreProperties>
</file>