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94C4FF2-BB0B-4330-B09E-E47490920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 s="1"/>
  <c r="G34" i="1" s="1"/>
  <c r="L34" i="1" s="1"/>
  <c r="Q34" i="1"/>
  <c r="E27" i="1"/>
  <c r="F27" i="1"/>
  <c r="G27" i="1"/>
  <c r="K27" i="1"/>
  <c r="Q27" i="1"/>
  <c r="E28" i="1"/>
  <c r="F28" i="1"/>
  <c r="G28" i="1"/>
  <c r="K28" i="1"/>
  <c r="Q28" i="1"/>
  <c r="Q26" i="1"/>
  <c r="Q23" i="1"/>
  <c r="Q24" i="1"/>
  <c r="Q25" i="1"/>
  <c r="F16" i="1"/>
  <c r="D9" i="1"/>
  <c r="C9" i="1"/>
  <c r="Q22" i="1"/>
  <c r="C21" i="1"/>
  <c r="R22" i="1"/>
  <c r="A21" i="1"/>
  <c r="C7" i="1"/>
  <c r="E26" i="1"/>
  <c r="F26" i="1"/>
  <c r="C8" i="1"/>
  <c r="E21" i="1"/>
  <c r="F21" i="1"/>
  <c r="G21" i="1"/>
  <c r="H21" i="1"/>
  <c r="C17" i="1"/>
  <c r="Q21" i="1"/>
  <c r="E25" i="1"/>
  <c r="F25" i="1"/>
  <c r="G25" i="1"/>
  <c r="K25" i="1"/>
  <c r="E24" i="1"/>
  <c r="F24" i="1"/>
  <c r="G24" i="1"/>
  <c r="K24" i="1"/>
  <c r="E22" i="1"/>
  <c r="F22" i="1"/>
  <c r="G22" i="1"/>
  <c r="G23" i="1"/>
  <c r="K23" i="1"/>
  <c r="G26" i="1"/>
  <c r="K26" i="1"/>
  <c r="E23" i="1"/>
  <c r="F23" i="1"/>
  <c r="K22" i="1"/>
  <c r="C12" i="1"/>
  <c r="C11" i="1"/>
  <c r="O31" i="1" l="1"/>
  <c r="O30" i="1"/>
  <c r="O34" i="1"/>
  <c r="O29" i="1"/>
  <c r="O33" i="1"/>
  <c r="O32" i="1"/>
  <c r="C16" i="1"/>
  <c r="D18" i="1" s="1"/>
  <c r="O26" i="1"/>
  <c r="C15" i="1"/>
  <c r="O22" i="1"/>
  <c r="O25" i="1"/>
  <c r="O27" i="1"/>
  <c r="O21" i="1"/>
  <c r="O28" i="1"/>
  <c r="O24" i="1"/>
  <c r="O23" i="1"/>
  <c r="F17" i="1"/>
  <c r="F18" i="1" l="1"/>
  <c r="F19" i="1" s="1"/>
  <c r="C18" i="1"/>
</calcChain>
</file>

<file path=xl/sharedStrings.xml><?xml version="1.0" encoding="utf-8"?>
<sst xmlns="http://schemas.openxmlformats.org/spreadsheetml/2006/main" count="77" uniqueCount="52">
  <si>
    <t>OEJV 0198</t>
  </si>
  <si>
    <t>OEJV 0189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</si>
  <si>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</si>
  <si>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</si>
  <si>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</si>
  <si>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</si>
  <si>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</si>
  <si>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</si>
  <si>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</si>
  <si>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</si>
  <si>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</si>
  <si>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</si>
  <si>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</si>
  <si>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</si>
  <si>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</si>
  <si>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</si>
  <si>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</si>
  <si>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</si>
  <si>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</si>
  <si>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</si>
  <si>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</si>
  <si>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</si>
  <si>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</si>
  <si>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</si>
  <si>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</si>
  <si>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</si>
  <si>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</si>
  <si>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</si>
  <si>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</si>
  <si>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</si>
  <si>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</si>
  <si>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</si>
  <si>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</si>
  <si>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</si>
  <si>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</si>
  <si>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G9322-0006_Ind.xls</t>
  </si>
  <si>
    <t>EW</t>
  </si>
  <si>
    <t>IBVS 5532 Eph.</t>
  </si>
  <si>
    <t>IBVS 5532</t>
  </si>
  <si>
    <t>Ind</t>
  </si>
  <si>
    <t>CR Ind / GSC 9322 0006 / NSV 13766</t>
  </si>
  <si>
    <t>I</t>
  </si>
  <si>
    <t>pg</t>
  </si>
  <si>
    <t>vis</t>
  </si>
  <si>
    <t>PE</t>
  </si>
  <si>
    <t>CCD</t>
  </si>
  <si>
    <t>Add cycle</t>
  </si>
  <si>
    <t>Old Cycle</t>
  </si>
  <si>
    <t>JAVSO 49, 251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</si>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</sst>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 applyProtection="1">
      <alignment horizontal="center"/>
      <protection locked="0"/>
    </xf>
    <xf numFmtId="165" fontId="32" fillId="0" borderId="0" xfId="0" applyNumberFormat="1" applyFont="1" applyAlignment="1" applyProtection="1">
      <alignment vertical="center" wrapText="1"/>
      <protection locked="0"/>
    </xf>
    <xf numFmtId="0" fontId="32" fillId="0" borderId="0" xfId="0" applyFont="1" applyAlignment="1" applyProtection="1">
      <protection locked="0"/>
    </xf>
    <xf numFmtId="0" fontId="6" fillId="0" borderId="11" xfId="0" applyFont="1" applyBorder="1" applyAlignment="1"/>
    <xf numFmtId="0" fontId="0" fillId="0" borderId="11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D-4D5E-9BAD-127CA9D5F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D-4D5E-9BAD-127CA9D5F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4D-4D5E-9BAD-127CA9D5F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1.225199997134041E-2</c:v>
                </c:pt>
                <c:pt idx="2">
                  <c:v>1.114400006190408E-2</c:v>
                </c:pt>
                <c:pt idx="3">
                  <c:v>1.1699999806296546E-2</c:v>
                </c:pt>
                <c:pt idx="4">
                  <c:v>1.1671999855025206E-2</c:v>
                </c:pt>
                <c:pt idx="5">
                  <c:v>8.3479999957489781E-3</c:v>
                </c:pt>
                <c:pt idx="6">
                  <c:v>7.5179999985266477E-3</c:v>
                </c:pt>
                <c:pt idx="7">
                  <c:v>7.1359999928972684E-3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4D-4D5E-9BAD-127CA9D5F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8">
                  <c:v>9.7590568402665667E-3</c:v>
                </c:pt>
                <c:pt idx="9">
                  <c:v>9.3267263364396058E-3</c:v>
                </c:pt>
                <c:pt idx="10">
                  <c:v>1.0039246837550309E-2</c:v>
                </c:pt>
                <c:pt idx="11">
                  <c:v>8.8870384424808435E-3</c:v>
                </c:pt>
                <c:pt idx="12">
                  <c:v>1.0071528377011418E-2</c:v>
                </c:pt>
                <c:pt idx="13">
                  <c:v>9.2751354968640953E-3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4D-4D5E-9BAD-127CA9D5F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4D-4D5E-9BAD-127CA9D5F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1E-3</c:v>
                  </c:pt>
                  <c:pt idx="6">
                    <c:v>1.0300000000000001E-3</c:v>
                  </c:pt>
                  <c:pt idx="7">
                    <c:v>9.3000000000000005E-4</c:v>
                  </c:pt>
                  <c:pt idx="8">
                    <c:v>9.2699999999999998E-4</c:v>
                  </c:pt>
                  <c:pt idx="9">
                    <c:v>1.0460000000000001E-3</c:v>
                  </c:pt>
                  <c:pt idx="10">
                    <c:v>1.023E-3</c:v>
                  </c:pt>
                  <c:pt idx="11">
                    <c:v>1.059E-3</c:v>
                  </c:pt>
                  <c:pt idx="12">
                    <c:v>9.2199999999999997E-4</c:v>
                  </c:pt>
                  <c:pt idx="13">
                    <c:v>1.2689999999999999E-3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4D-4D5E-9BAD-127CA9D5F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13040.5</c:v>
                </c:pt>
                <c:pt idx="2">
                  <c:v>13041</c:v>
                </c:pt>
                <c:pt idx="3">
                  <c:v>13125</c:v>
                </c:pt>
                <c:pt idx="4">
                  <c:v>13158</c:v>
                </c:pt>
                <c:pt idx="5">
                  <c:v>13984.5</c:v>
                </c:pt>
                <c:pt idx="6">
                  <c:v>14934.5</c:v>
                </c:pt>
                <c:pt idx="7">
                  <c:v>15916.5</c:v>
                </c:pt>
                <c:pt idx="8">
                  <c:v>13883.5</c:v>
                </c:pt>
                <c:pt idx="9">
                  <c:v>13884</c:v>
                </c:pt>
                <c:pt idx="10">
                  <c:v>13919.5</c:v>
                </c:pt>
                <c:pt idx="11">
                  <c:v>13920</c:v>
                </c:pt>
                <c:pt idx="12">
                  <c:v>13948.5</c:v>
                </c:pt>
                <c:pt idx="13">
                  <c:v>13949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1.3423713459978911E-3</c:v>
                </c:pt>
                <c:pt idx="1">
                  <c:v>9.1603809710060075E-3</c:v>
                </c:pt>
                <c:pt idx="2">
                  <c:v>9.1606807298198929E-3</c:v>
                </c:pt>
                <c:pt idx="3">
                  <c:v>9.2110402105530474E-3</c:v>
                </c:pt>
                <c:pt idx="4">
                  <c:v>9.2308242922696446E-3</c:v>
                </c:pt>
                <c:pt idx="5">
                  <c:v>9.726325611626202E-3</c:v>
                </c:pt>
                <c:pt idx="6">
                  <c:v>1.029586735801305E-2</c:v>
                </c:pt>
                <c:pt idx="7">
                  <c:v>1.0884593668488721E-2</c:v>
                </c:pt>
                <c:pt idx="8">
                  <c:v>9.6657743312208652E-3</c:v>
                </c:pt>
                <c:pt idx="9">
                  <c:v>9.6660740900347507E-3</c:v>
                </c:pt>
                <c:pt idx="10">
                  <c:v>9.6873569658207856E-3</c:v>
                </c:pt>
                <c:pt idx="11">
                  <c:v>9.6876567246346745E-3</c:v>
                </c:pt>
                <c:pt idx="12">
                  <c:v>9.7047429770262782E-3</c:v>
                </c:pt>
                <c:pt idx="13">
                  <c:v>9.7050427358401671E-3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4D-4D5E-9BAD-127CA9D5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4096"/>
        <c:axId val="1"/>
      </c:scatterChart>
      <c:valAx>
        <c:axId val="40954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4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05A8CA4-079C-5A1B-A634-35281BE73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5.28515625" customWidth="1"/>
  </cols>
  <sheetData>
    <row r="1" spans="1:21" ht="20.25">
      <c r="A1" s="1" t="s">
        <v>40</v>
      </c>
      <c r="E1" s="29"/>
      <c r="F1" s="30"/>
      <c r="G1" s="31" t="s">
        <v>36</v>
      </c>
      <c r="H1" s="32" t="s">
        <v>37</v>
      </c>
      <c r="I1" s="33">
        <v>52900.626000000004</v>
      </c>
      <c r="J1" s="33">
        <v>0.390816</v>
      </c>
      <c r="K1" s="32" t="s">
        <v>38</v>
      </c>
      <c r="L1" s="34" t="s">
        <v>39</v>
      </c>
      <c r="U1" s="47" t="s">
        <v>51</v>
      </c>
    </row>
    <row r="2" spans="1:21">
      <c r="A2" t="s">
        <v>25</v>
      </c>
      <c r="B2" t="s">
        <v>36</v>
      </c>
      <c r="C2" s="9" t="s">
        <v>39</v>
      </c>
      <c r="D2" t="s">
        <v>35</v>
      </c>
      <c r="U2" s="47" t="s">
        <v>49</v>
      </c>
    </row>
    <row r="3" spans="1:21" ht="13.5" thickBot="1">
      <c r="U3" s="48"/>
    </row>
    <row r="4" spans="1:21" ht="14.25" thickTop="1" thickBot="1">
      <c r="A4" s="28" t="s">
        <v>37</v>
      </c>
      <c r="C4" s="7">
        <v>52900.626000000004</v>
      </c>
      <c r="D4" s="8">
        <v>0.390816</v>
      </c>
      <c r="U4" s="48"/>
    </row>
    <row r="5" spans="1:21" ht="13.5" thickTop="1">
      <c r="A5" s="10" t="s">
        <v>29</v>
      </c>
      <c r="B5" s="11"/>
      <c r="C5" s="12">
        <v>-9.5</v>
      </c>
      <c r="D5" s="11" t="s">
        <v>30</v>
      </c>
    </row>
    <row r="6" spans="1:21">
      <c r="A6" s="4" t="s">
        <v>3</v>
      </c>
    </row>
    <row r="7" spans="1:21">
      <c r="A7" t="s">
        <v>4</v>
      </c>
      <c r="C7">
        <f>+C4</f>
        <v>52900.626000000004</v>
      </c>
    </row>
    <row r="8" spans="1:21">
      <c r="A8" t="s">
        <v>5</v>
      </c>
      <c r="C8">
        <f>+D4</f>
        <v>0.390816</v>
      </c>
    </row>
    <row r="9" spans="1:21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1" ht="13.5" thickBot="1">
      <c r="A10" s="11"/>
      <c r="B10" s="11"/>
      <c r="C10" s="3" t="s">
        <v>21</v>
      </c>
      <c r="D10" s="3" t="s">
        <v>22</v>
      </c>
      <c r="E10" s="11"/>
    </row>
    <row r="11" spans="1:21">
      <c r="A11" s="11" t="s">
        <v>17</v>
      </c>
      <c r="B11" s="11"/>
      <c r="C11" s="23">
        <f ca="1">INTERCEPT(INDIRECT($D$9):G992,INDIRECT($C$9):F992)</f>
        <v>1.3423713459978911E-3</v>
      </c>
      <c r="D11" s="13"/>
      <c r="E11" s="11"/>
    </row>
    <row r="12" spans="1:21">
      <c r="A12" s="11" t="s">
        <v>18</v>
      </c>
      <c r="B12" s="11"/>
      <c r="C12" s="23">
        <f ca="1">SLOPE(INDIRECT($D$9):G992,INDIRECT($C$9):F992)</f>
        <v>5.9951762777563096E-7</v>
      </c>
      <c r="D12" s="13"/>
      <c r="E12" s="11"/>
    </row>
    <row r="13" spans="1:21">
      <c r="A13" s="11" t="s">
        <v>20</v>
      </c>
      <c r="B13" s="11"/>
      <c r="C13" s="13" t="s">
        <v>15</v>
      </c>
    </row>
    <row r="14" spans="1:21">
      <c r="A14" s="11"/>
      <c r="B14" s="11"/>
      <c r="C14" s="11"/>
    </row>
    <row r="15" spans="1:21">
      <c r="A15" s="14" t="s">
        <v>19</v>
      </c>
      <c r="B15" s="11"/>
      <c r="C15" s="15">
        <f ca="1">(C7+C11)+(C8+C12)*INT(MAX(F21:F3533))</f>
        <v>59120.864340293912</v>
      </c>
      <c r="E15" s="16" t="s">
        <v>46</v>
      </c>
      <c r="F15" s="37">
        <v>1</v>
      </c>
    </row>
    <row r="16" spans="1:21">
      <c r="A16" s="18" t="s">
        <v>6</v>
      </c>
      <c r="B16" s="11"/>
      <c r="C16" s="19">
        <f ca="1">+C8+C12</f>
        <v>0.39081659951762776</v>
      </c>
      <c r="E16" s="16" t="s">
        <v>31</v>
      </c>
      <c r="F16" s="38">
        <f ca="1">NOW()+15018.5+$C$5/24</f>
        <v>60093.598141435185</v>
      </c>
    </row>
    <row r="17" spans="1:18" ht="13.5" thickBot="1">
      <c r="A17" s="16" t="s">
        <v>28</v>
      </c>
      <c r="B17" s="11"/>
      <c r="C17" s="11">
        <f>COUNT(C21:C2191)</f>
        <v>14</v>
      </c>
      <c r="E17" s="16" t="s">
        <v>47</v>
      </c>
      <c r="F17" s="17">
        <f ca="1">ROUND(2*(F16-$C$7)/$C$8,0)/2+F15</f>
        <v>18406</v>
      </c>
    </row>
    <row r="18" spans="1:18" ht="14.25" thickTop="1" thickBot="1">
      <c r="A18" s="18" t="s">
        <v>7</v>
      </c>
      <c r="B18" s="11"/>
      <c r="C18" s="21">
        <f ca="1">+C15</f>
        <v>59120.864340293912</v>
      </c>
      <c r="D18" s="22">
        <f ca="1">+C16</f>
        <v>0.39081659951762776</v>
      </c>
      <c r="E18" s="16" t="s">
        <v>32</v>
      </c>
      <c r="F18" s="25">
        <f ca="1">ROUND(2*(F16-$C$15)/$C$16,0)/2+F15</f>
        <v>2490</v>
      </c>
    </row>
    <row r="19" spans="1:18" ht="13.5" thickTop="1">
      <c r="E19" s="16" t="s">
        <v>33</v>
      </c>
      <c r="F19" s="20">
        <f ca="1">+$C$15+$C$16*F18-15018.5-$C$5/24</f>
        <v>45075.893506426139</v>
      </c>
    </row>
    <row r="20" spans="1:18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50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</row>
    <row r="21" spans="1:18">
      <c r="A21" t="str">
        <f>$K$1</f>
        <v>IBVS 5532</v>
      </c>
      <c r="C21" s="9">
        <f>+$C$4</f>
        <v>52900.626000000004</v>
      </c>
      <c r="D21" s="9" t="s">
        <v>15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1.3423713459978911E-3</v>
      </c>
      <c r="Q21" s="2">
        <f t="shared" ref="Q21:Q26" si="4">+C21-15018.5</f>
        <v>37882.126000000004</v>
      </c>
    </row>
    <row r="22" spans="1:18">
      <c r="A22" s="39" t="s">
        <v>1</v>
      </c>
      <c r="B22" s="40" t="s">
        <v>2</v>
      </c>
      <c r="C22" s="39">
        <v>57997.074299999978</v>
      </c>
      <c r="D22" s="39">
        <v>2.0000000000000001E-4</v>
      </c>
      <c r="E22">
        <f t="shared" si="0"/>
        <v>13040.531349791141</v>
      </c>
      <c r="F22">
        <f t="shared" si="1"/>
        <v>13040.5</v>
      </c>
      <c r="G22">
        <f t="shared" si="2"/>
        <v>1.225199997134041E-2</v>
      </c>
      <c r="K22">
        <f t="shared" ref="K22:K28" si="5">+G22</f>
        <v>1.225199997134041E-2</v>
      </c>
      <c r="O22">
        <f t="shared" ca="1" si="3"/>
        <v>9.1603809710060075E-3</v>
      </c>
      <c r="Q22" s="2">
        <f t="shared" si="4"/>
        <v>42978.574299999978</v>
      </c>
      <c r="R22" t="str">
        <f>IF(ABS(C22-C21)&lt;0.00001,1,"")</f>
        <v/>
      </c>
    </row>
    <row r="23" spans="1:18">
      <c r="A23" s="39" t="s">
        <v>1</v>
      </c>
      <c r="B23" s="40" t="s">
        <v>41</v>
      </c>
      <c r="C23" s="39">
        <v>57997.268600000069</v>
      </c>
      <c r="D23" s="39">
        <v>2.9999999999999997E-4</v>
      </c>
      <c r="E23">
        <f t="shared" si="0"/>
        <v>13041.028514697618</v>
      </c>
      <c r="F23">
        <f t="shared" si="1"/>
        <v>13041</v>
      </c>
      <c r="G23">
        <f t="shared" si="2"/>
        <v>1.114400006190408E-2</v>
      </c>
      <c r="K23">
        <f t="shared" si="5"/>
        <v>1.114400006190408E-2</v>
      </c>
      <c r="O23">
        <f t="shared" ca="1" si="3"/>
        <v>9.1606807298198929E-3</v>
      </c>
      <c r="Q23" s="2">
        <f t="shared" si="4"/>
        <v>42978.768600000069</v>
      </c>
    </row>
    <row r="24" spans="1:18">
      <c r="A24" s="39" t="s">
        <v>1</v>
      </c>
      <c r="B24" s="40" t="s">
        <v>41</v>
      </c>
      <c r="C24" s="39">
        <v>58030.097699999809</v>
      </c>
      <c r="D24" s="39">
        <v>5.0000000000000001E-4</v>
      </c>
      <c r="E24">
        <f t="shared" si="0"/>
        <v>13125.029937361331</v>
      </c>
      <c r="F24">
        <f t="shared" si="1"/>
        <v>13125</v>
      </c>
      <c r="G24">
        <f t="shared" si="2"/>
        <v>1.1699999806296546E-2</v>
      </c>
      <c r="K24">
        <f t="shared" si="5"/>
        <v>1.1699999806296546E-2</v>
      </c>
      <c r="O24">
        <f t="shared" ca="1" si="3"/>
        <v>9.2110402105530474E-3</v>
      </c>
      <c r="Q24" s="2">
        <f t="shared" si="4"/>
        <v>43011.597699999809</v>
      </c>
    </row>
    <row r="25" spans="1:18">
      <c r="A25" s="39" t="s">
        <v>1</v>
      </c>
      <c r="B25" s="40" t="s">
        <v>41</v>
      </c>
      <c r="C25" s="39">
        <v>58042.99459999986</v>
      </c>
      <c r="D25" s="39">
        <v>5.0000000000000001E-4</v>
      </c>
      <c r="E25">
        <f t="shared" si="0"/>
        <v>13158.029865716491</v>
      </c>
      <c r="F25">
        <f t="shared" si="1"/>
        <v>13158</v>
      </c>
      <c r="G25">
        <f t="shared" si="2"/>
        <v>1.1671999855025206E-2</v>
      </c>
      <c r="K25">
        <f t="shared" si="5"/>
        <v>1.1671999855025206E-2</v>
      </c>
      <c r="O25">
        <f t="shared" ca="1" si="3"/>
        <v>9.2308242922696446E-3</v>
      </c>
      <c r="Q25" s="2">
        <f t="shared" si="4"/>
        <v>43024.49459999986</v>
      </c>
    </row>
    <row r="26" spans="1:18">
      <c r="A26" s="36" t="s">
        <v>0</v>
      </c>
      <c r="B26" s="35" t="s">
        <v>2</v>
      </c>
      <c r="C26" s="36">
        <v>58366.000699999997</v>
      </c>
      <c r="D26" s="36">
        <v>1E-3</v>
      </c>
      <c r="E26">
        <f t="shared" si="0"/>
        <v>13984.521360435583</v>
      </c>
      <c r="F26">
        <f t="shared" si="1"/>
        <v>13984.5</v>
      </c>
      <c r="G26">
        <f t="shared" si="2"/>
        <v>8.3479999957489781E-3</v>
      </c>
      <c r="K26">
        <f t="shared" si="5"/>
        <v>8.3479999957489781E-3</v>
      </c>
      <c r="O26">
        <f t="shared" ca="1" si="3"/>
        <v>9.726325611626202E-3</v>
      </c>
      <c r="Q26" s="2">
        <f t="shared" si="4"/>
        <v>43347.500699999997</v>
      </c>
    </row>
    <row r="27" spans="1:18">
      <c r="A27" s="41" t="s">
        <v>48</v>
      </c>
      <c r="B27" s="42" t="s">
        <v>41</v>
      </c>
      <c r="C27" s="43">
        <v>58737.275070000003</v>
      </c>
      <c r="D27" s="43">
        <v>1.0300000000000001E-3</v>
      </c>
      <c r="E27">
        <f>+(C27-C$7)/C$8</f>
        <v>14934.519236674034</v>
      </c>
      <c r="F27">
        <f t="shared" si="1"/>
        <v>14934.5</v>
      </c>
      <c r="G27">
        <f>+C27-(C$7+F27*C$8)</f>
        <v>7.5179999985266477E-3</v>
      </c>
      <c r="K27">
        <f t="shared" si="5"/>
        <v>7.5179999985266477E-3</v>
      </c>
      <c r="O27">
        <f ca="1">+C$11+C$12*$F27</f>
        <v>1.029586735801305E-2</v>
      </c>
      <c r="Q27" s="2">
        <f>+C27-15018.5</f>
        <v>43718.775070000003</v>
      </c>
    </row>
    <row r="28" spans="1:18">
      <c r="A28" s="41" t="s">
        <v>48</v>
      </c>
      <c r="B28" s="42" t="s">
        <v>41</v>
      </c>
      <c r="C28" s="43">
        <v>59121.055999999997</v>
      </c>
      <c r="D28" s="43">
        <v>9.3000000000000005E-4</v>
      </c>
      <c r="E28">
        <f>+(C28-C$7)/C$8</f>
        <v>15916.518259231949</v>
      </c>
      <c r="F28">
        <f t="shared" si="1"/>
        <v>15916.5</v>
      </c>
      <c r="G28">
        <f>+C28-(C$7+F28*C$8)</f>
        <v>7.1359999928972684E-3</v>
      </c>
      <c r="K28">
        <f t="shared" si="5"/>
        <v>7.1359999928972684E-3</v>
      </c>
      <c r="O28">
        <f ca="1">+C$11+C$12*$F28</f>
        <v>1.0884593668488721E-2</v>
      </c>
      <c r="Q28" s="2">
        <f>+C28-15018.5</f>
        <v>44102.555999999997</v>
      </c>
    </row>
    <row r="29" spans="1:18">
      <c r="A29" s="44" t="s">
        <v>49</v>
      </c>
      <c r="B29" s="44" t="s">
        <v>41</v>
      </c>
      <c r="C29" s="45">
        <v>58326.529695056845</v>
      </c>
      <c r="D29" s="46">
        <v>9.2699999999999998E-4</v>
      </c>
      <c r="E29">
        <f t="shared" ref="E29:E34" si="6">+(C29-C$7)/C$8</f>
        <v>13883.524970975704</v>
      </c>
      <c r="F29">
        <f t="shared" ref="F29:F34" si="7">ROUND(2*E29,0)/2</f>
        <v>13883.5</v>
      </c>
      <c r="G29">
        <f t="shared" ref="G29:G34" si="8">+C29-(C$7+F29*C$8)</f>
        <v>9.7590568402665667E-3</v>
      </c>
      <c r="L29">
        <f>+G29</f>
        <v>9.7590568402665667E-3</v>
      </c>
      <c r="O29">
        <f t="shared" ref="O29:O34" ca="1" si="9">+C$11+C$12*$F29</f>
        <v>9.6657743312208652E-3</v>
      </c>
      <c r="Q29" s="2">
        <f t="shared" ref="Q29:Q34" si="10">+C29-15018.5</f>
        <v>43308.029695056845</v>
      </c>
    </row>
    <row r="30" spans="1:18">
      <c r="A30" s="44" t="s">
        <v>49</v>
      </c>
      <c r="B30" s="44" t="s">
        <v>2</v>
      </c>
      <c r="C30" s="45">
        <v>58326.72467072634</v>
      </c>
      <c r="D30" s="46">
        <v>1.0460000000000001E-3</v>
      </c>
      <c r="E30">
        <f t="shared" si="6"/>
        <v>13884.023864750512</v>
      </c>
      <c r="F30">
        <f t="shared" si="7"/>
        <v>13884</v>
      </c>
      <c r="G30">
        <f t="shared" si="8"/>
        <v>9.3267263364396058E-3</v>
      </c>
      <c r="L30">
        <f>+G30</f>
        <v>9.3267263364396058E-3</v>
      </c>
      <c r="O30">
        <f t="shared" ca="1" si="9"/>
        <v>9.6660740900347507E-3</v>
      </c>
      <c r="Q30" s="2">
        <f t="shared" si="10"/>
        <v>43308.22467072634</v>
      </c>
    </row>
    <row r="31" spans="1:18">
      <c r="A31" s="44" t="s">
        <v>49</v>
      </c>
      <c r="B31" s="44" t="s">
        <v>41</v>
      </c>
      <c r="C31" s="45">
        <v>58340.599351246841</v>
      </c>
      <c r="D31" s="46">
        <v>1.023E-3</v>
      </c>
      <c r="E31">
        <f t="shared" si="6"/>
        <v>13919.525687911542</v>
      </c>
      <c r="F31">
        <f t="shared" si="7"/>
        <v>13919.5</v>
      </c>
      <c r="G31">
        <f t="shared" si="8"/>
        <v>1.0039246837550309E-2</v>
      </c>
      <c r="L31">
        <f>+G31</f>
        <v>1.0039246837550309E-2</v>
      </c>
      <c r="O31">
        <f t="shared" ca="1" si="9"/>
        <v>9.6873569658207856E-3</v>
      </c>
      <c r="Q31" s="2">
        <f t="shared" si="10"/>
        <v>43322.099351246841</v>
      </c>
    </row>
    <row r="32" spans="1:18">
      <c r="A32" s="44" t="s">
        <v>49</v>
      </c>
      <c r="B32" s="44" t="s">
        <v>2</v>
      </c>
      <c r="C32" s="45">
        <v>58340.793607038446</v>
      </c>
      <c r="D32" s="46">
        <v>1.059E-3</v>
      </c>
      <c r="E32">
        <f t="shared" si="6"/>
        <v>13920.022739699609</v>
      </c>
      <c r="F32">
        <f t="shared" si="7"/>
        <v>13920</v>
      </c>
      <c r="G32">
        <f t="shared" si="8"/>
        <v>8.8870384424808435E-3</v>
      </c>
      <c r="L32">
        <f>+G32</f>
        <v>8.8870384424808435E-3</v>
      </c>
      <c r="O32">
        <f t="shared" ca="1" si="9"/>
        <v>9.6876567246346745E-3</v>
      </c>
      <c r="Q32" s="2">
        <f t="shared" si="10"/>
        <v>43322.293607038446</v>
      </c>
    </row>
    <row r="33" spans="1:17">
      <c r="A33" s="44" t="s">
        <v>49</v>
      </c>
      <c r="B33" s="44" t="s">
        <v>41</v>
      </c>
      <c r="C33" s="45">
        <v>58351.933047528379</v>
      </c>
      <c r="D33" s="46">
        <v>9.2199999999999997E-4</v>
      </c>
      <c r="E33">
        <f t="shared" si="6"/>
        <v>13948.525770511889</v>
      </c>
      <c r="F33">
        <f t="shared" si="7"/>
        <v>13948.5</v>
      </c>
      <c r="G33">
        <f t="shared" si="8"/>
        <v>1.0071528377011418E-2</v>
      </c>
      <c r="L33">
        <f>+G33</f>
        <v>1.0071528377011418E-2</v>
      </c>
      <c r="O33">
        <f t="shared" ca="1" si="9"/>
        <v>9.7047429770262782E-3</v>
      </c>
      <c r="Q33" s="2">
        <f t="shared" si="10"/>
        <v>43333.433047528379</v>
      </c>
    </row>
    <row r="34" spans="1:17">
      <c r="A34" s="44" t="s">
        <v>49</v>
      </c>
      <c r="B34" s="44" t="s">
        <v>2</v>
      </c>
      <c r="C34" s="45">
        <v>58352.127659135498</v>
      </c>
      <c r="D34" s="46">
        <v>1.2689999999999999E-3</v>
      </c>
      <c r="E34">
        <f t="shared" si="6"/>
        <v>13949.023732742504</v>
      </c>
      <c r="F34">
        <f t="shared" si="7"/>
        <v>13949</v>
      </c>
      <c r="G34">
        <f t="shared" si="8"/>
        <v>9.2751354968640953E-3</v>
      </c>
      <c r="L34">
        <f>+G34</f>
        <v>9.2751354968640953E-3</v>
      </c>
      <c r="O34">
        <f t="shared" ca="1" si="9"/>
        <v>9.7050427358401671E-3</v>
      </c>
      <c r="Q34" s="2">
        <f t="shared" si="10"/>
        <v>43333.627659135498</v>
      </c>
    </row>
    <row r="35" spans="1:17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64283" r:id="rId1" display="http://vsolj.cetus-net.org/bulletin.html" xr:uid="{00000000-0004-0000-0000-000000000000}"/>
    <hyperlink ref="H64276" r:id="rId2" display="https://www.aavso.org/ejaavso" xr:uid="{00000000-0004-0000-0000-000001000000}"/>
    <hyperlink ref="AP427" r:id="rId3" display="http://cdsbib.u-strasbg.fr/cgi-bin/cdsbib?1990RMxAA..21..381G" xr:uid="{00000000-0004-0000-0000-000002000000}"/>
    <hyperlink ref="AP431" r:id="rId4" display="http://cdsbib.u-strasbg.fr/cgi-bin/cdsbib?1990RMxAA..21..381G" xr:uid="{00000000-0004-0000-0000-000003000000}"/>
    <hyperlink ref="AP430" r:id="rId5" display="http://cdsbib.u-strasbg.fr/cgi-bin/cdsbib?1990RMxAA..21..381G" xr:uid="{00000000-0004-0000-0000-000004000000}"/>
    <hyperlink ref="AP411" r:id="rId6" display="http://cdsbib.u-strasbg.fr/cgi-bin/cdsbib?1990RMxAA..21..381G" xr:uid="{00000000-0004-0000-0000-000005000000}"/>
    <hyperlink ref="I64283" r:id="rId7" display="http://vsolj.cetus-net.org/bulletin.html" xr:uid="{00000000-0004-0000-0000-000006000000}"/>
    <hyperlink ref="AQ567" r:id="rId8" display="http://cdsbib.u-strasbg.fr/cgi-bin/cdsbib?1990RMxAA..21..381G" xr:uid="{00000000-0004-0000-0000-000007000000}"/>
    <hyperlink ref="AQ55333" r:id="rId9" display="http://cdsbib.u-strasbg.fr/cgi-bin/cdsbib?1990RMxAA..21..381G" xr:uid="{00000000-0004-0000-0000-000008000000}"/>
    <hyperlink ref="AQ568" r:id="rId10" display="http://cdsbib.u-strasbg.fr/cgi-bin/cdsbib?1990RMxAA..21..381G" xr:uid="{00000000-0004-0000-0000-000009000000}"/>
    <hyperlink ref="H64280" r:id="rId11" display="https://www.aavso.org/ejaavso" xr:uid="{00000000-0004-0000-0000-00000A000000}"/>
    <hyperlink ref="H1453" r:id="rId12" display="http://vsolj.cetus-net.org/bulletin.html" xr:uid="{00000000-0004-0000-0000-00000B000000}"/>
    <hyperlink ref="AP2697" r:id="rId13" display="http://cdsbib.u-strasbg.fr/cgi-bin/cdsbib?1990RMxAA..21..381G" xr:uid="{00000000-0004-0000-0000-00000C000000}"/>
    <hyperlink ref="AP2700" r:id="rId14" display="http://cdsbib.u-strasbg.fr/cgi-bin/cdsbib?1990RMxAA..21..381G" xr:uid="{00000000-0004-0000-0000-00000D000000}"/>
    <hyperlink ref="AP2698" r:id="rId15" display="http://cdsbib.u-strasbg.fr/cgi-bin/cdsbib?1990RMxAA..21..381G" xr:uid="{00000000-0004-0000-0000-00000E000000}"/>
    <hyperlink ref="AP2682" r:id="rId16" display="http://cdsbib.u-strasbg.fr/cgi-bin/cdsbib?1990RMxAA..21..381G" xr:uid="{00000000-0004-0000-0000-00000F000000}"/>
    <hyperlink ref="I1453" r:id="rId17" display="http://vsolj.cetus-net.org/bulletin.html" xr:uid="{00000000-0004-0000-0000-000010000000}"/>
    <hyperlink ref="AQ2911" r:id="rId18" display="http://cdsbib.u-strasbg.fr/cgi-bin/cdsbib?1990RMxAA..21..381G" xr:uid="{00000000-0004-0000-0000-000011000000}"/>
    <hyperlink ref="AQ65148" r:id="rId19" display="http://cdsbib.u-strasbg.fr/cgi-bin/cdsbib?1990RMxAA..21..381G" xr:uid="{00000000-0004-0000-0000-000012000000}"/>
    <hyperlink ref="AQ2915" r:id="rId20" display="http://cdsbib.u-strasbg.fr/cgi-bin/cdsbib?1990RMxAA..21..381G" xr:uid="{00000000-0004-0000-0000-000013000000}"/>
    <hyperlink ref="H64049" r:id="rId21" display="http://vsolj.cetus-net.org/bulletin.html" xr:uid="{00000000-0004-0000-0000-000014000000}"/>
    <hyperlink ref="H64042" r:id="rId22" display="https://www.aavso.org/ejaavso" xr:uid="{00000000-0004-0000-0000-000015000000}"/>
    <hyperlink ref="I64049" r:id="rId23" display="http://vsolj.cetus-net.org/bulletin.html" xr:uid="{00000000-0004-0000-0000-000016000000}"/>
    <hyperlink ref="AQ57700" r:id="rId24" display="http://cdsbib.u-strasbg.fr/cgi-bin/cdsbib?1990RMxAA..21..381G" xr:uid="{00000000-0004-0000-0000-000017000000}"/>
    <hyperlink ref="H64046" r:id="rId25" display="https://www.aavso.org/ejaavso" xr:uid="{00000000-0004-0000-0000-000018000000}"/>
    <hyperlink ref="AP5064" r:id="rId26" display="http://cdsbib.u-strasbg.fr/cgi-bin/cdsbib?1990RMxAA..21..381G" xr:uid="{00000000-0004-0000-0000-000019000000}"/>
    <hyperlink ref="AP5067" r:id="rId27" display="http://cdsbib.u-strasbg.fr/cgi-bin/cdsbib?1990RMxAA..21..381G" xr:uid="{00000000-0004-0000-0000-00001A000000}"/>
    <hyperlink ref="AP5065" r:id="rId28" display="http://cdsbib.u-strasbg.fr/cgi-bin/cdsbib?1990RMxAA..21..381G" xr:uid="{00000000-0004-0000-0000-00001B000000}"/>
    <hyperlink ref="AP5049" r:id="rId29" display="http://cdsbib.u-strasbg.fr/cgi-bin/cdsbib?1990RMxAA..21..381G" xr:uid="{00000000-0004-0000-0000-00001C000000}"/>
    <hyperlink ref="AQ5278" r:id="rId30" display="http://cdsbib.u-strasbg.fr/cgi-bin/cdsbib?1990RMxAA..21..381G" xr:uid="{00000000-0004-0000-0000-00001D000000}"/>
    <hyperlink ref="AQ5282" r:id="rId31" display="http://cdsbib.u-strasbg.fr/cgi-bin/cdsbib?1990RMxAA..21..381G" xr:uid="{00000000-0004-0000-0000-00001E000000}"/>
    <hyperlink ref="AQ64962" r:id="rId32" display="http://cdsbib.u-strasbg.fr/cgi-bin/cdsbib?1990RMxAA..21..381G" xr:uid="{00000000-0004-0000-0000-00001F000000}"/>
    <hyperlink ref="I2170" r:id="rId33" display="http://vsolj.cetus-net.org/bulletin.html" xr:uid="{00000000-0004-0000-0000-000020000000}"/>
    <hyperlink ref="H2170" r:id="rId34" display="http://vsolj.cetus-net.org/bulletin.html" xr:uid="{00000000-0004-0000-0000-000021000000}"/>
    <hyperlink ref="AQ87" r:id="rId35" display="http://cdsbib.u-strasbg.fr/cgi-bin/cdsbib?1990RMxAA..21..381G" xr:uid="{00000000-0004-0000-0000-000022000000}"/>
    <hyperlink ref="AQ86" r:id="rId36" display="http://cdsbib.u-strasbg.fr/cgi-bin/cdsbib?1990RMxAA..21..381G" xr:uid="{00000000-0004-0000-0000-000023000000}"/>
    <hyperlink ref="AP3340" r:id="rId37" display="http://cdsbib.u-strasbg.fr/cgi-bin/cdsbib?1990RMxAA..21..381G" xr:uid="{00000000-0004-0000-0000-000024000000}"/>
    <hyperlink ref="AP3358" r:id="rId38" display="http://cdsbib.u-strasbg.fr/cgi-bin/cdsbib?1990RMxAA..21..381G" xr:uid="{00000000-0004-0000-0000-000025000000}"/>
    <hyperlink ref="AP3359" r:id="rId39" display="http://cdsbib.u-strasbg.fr/cgi-bin/cdsbib?1990RMxAA..21..381G" xr:uid="{00000000-0004-0000-0000-000026000000}"/>
    <hyperlink ref="AP3355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2023-05-29T02:21:19Z</dcterms:modified>
</cp:coreProperties>
</file>