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124C281-7457-482B-983D-303631BB0503}" xr6:coauthVersionLast="47" xr6:coauthVersionMax="47" xr10:uidLastSave="{00000000-0000-0000-0000-000000000000}"/>
  <bookViews>
    <workbookView xWindow="13860" yWindow="150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26" i="1" l="1"/>
  <c r="F26" i="1"/>
  <c r="G26" i="1"/>
  <c r="L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G31" i="1"/>
  <c r="G32" i="1"/>
  <c r="G33" i="1"/>
  <c r="G34" i="1"/>
  <c r="G35" i="1"/>
  <c r="G36" i="1"/>
  <c r="G37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E38" i="1"/>
  <c r="F38" i="1"/>
  <c r="E39" i="1"/>
  <c r="F39" i="1"/>
  <c r="E40" i="1"/>
  <c r="F40" i="1"/>
  <c r="G25" i="1"/>
  <c r="G38" i="1"/>
  <c r="G39" i="1"/>
  <c r="G40" i="1"/>
  <c r="C11" i="1"/>
  <c r="C12" i="1"/>
  <c r="O26" i="1"/>
  <c r="Q26" i="1"/>
  <c r="L27" i="1"/>
  <c r="O27" i="1"/>
  <c r="Q27" i="1"/>
  <c r="L28" i="1"/>
  <c r="O28" i="1"/>
  <c r="Q28" i="1"/>
  <c r="L29" i="1"/>
  <c r="O29" i="1"/>
  <c r="Q29" i="1"/>
  <c r="L30" i="1"/>
  <c r="O30" i="1"/>
  <c r="Q30" i="1"/>
  <c r="L31" i="1"/>
  <c r="O31" i="1"/>
  <c r="Q31" i="1"/>
  <c r="L32" i="1"/>
  <c r="O32" i="1"/>
  <c r="Q32" i="1"/>
  <c r="L33" i="1"/>
  <c r="O33" i="1"/>
  <c r="Q33" i="1"/>
  <c r="L34" i="1"/>
  <c r="O34" i="1"/>
  <c r="Q34" i="1"/>
  <c r="L35" i="1"/>
  <c r="O35" i="1"/>
  <c r="Q35" i="1"/>
  <c r="L36" i="1"/>
  <c r="O36" i="1"/>
  <c r="Q36" i="1"/>
  <c r="L37" i="1"/>
  <c r="O37" i="1"/>
  <c r="Q37" i="1"/>
  <c r="K39" i="1"/>
  <c r="Q39" i="1"/>
  <c r="K40" i="1"/>
  <c r="Q40" i="1"/>
  <c r="Q24" i="1"/>
  <c r="Q25" i="1"/>
  <c r="Q38" i="1"/>
  <c r="Q22" i="1"/>
  <c r="Q23" i="1"/>
  <c r="C21" i="1"/>
  <c r="Q21" i="1"/>
  <c r="A21" i="1"/>
  <c r="K25" i="1"/>
  <c r="F17" i="1"/>
  <c r="C17" i="1"/>
  <c r="K23" i="1"/>
  <c r="K24" i="1"/>
  <c r="K22" i="1"/>
  <c r="K38" i="1"/>
  <c r="R22" i="1"/>
  <c r="O40" i="1"/>
  <c r="O39" i="1"/>
  <c r="O25" i="1"/>
  <c r="O24" i="1"/>
  <c r="C16" i="1"/>
  <c r="D18" i="1"/>
  <c r="O22" i="1"/>
  <c r="C15" i="1"/>
  <c r="C18" i="1"/>
  <c r="O23" i="1"/>
  <c r="O38" i="1"/>
  <c r="O21" i="1"/>
  <c r="K21" i="1"/>
  <c r="F18" i="1"/>
  <c r="F19" i="1"/>
</calcChain>
</file>

<file path=xl/sharedStrings.xml><?xml version="1.0" encoding="utf-8"?>
<sst xmlns="http://schemas.openxmlformats.org/spreadsheetml/2006/main" count="88" uniqueCount="53">
  <si>
    <t>OEJV 0189</t>
  </si>
  <si>
    <t>PE</t>
  </si>
  <si>
    <t>I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</si>
  <si>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</si>
  <si>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</si>
  <si>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</si>
  <si>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</si>
  <si>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</si>
  <si>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</si>
  <si>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</si>
  <si>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</si>
  <si>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</si>
  <si>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</si>
  <si>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</si>
  <si>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</si>
  <si>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</si>
  <si>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</si>
  <si>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</si>
  <si>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</si>
  <si>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</si>
  <si>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</si>
  <si>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</si>
  <si>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</si>
  <si>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</si>
  <si>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</si>
  <si>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</si>
  <si>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</si>
  <si>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</si>
  <si>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</si>
  <si>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</si>
  <si>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</si>
  <si>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</si>
  <si>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</si>
  <si>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</si>
  <si>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</si>
  <si>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</si>
  <si>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</si>
  <si>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</si>
  <si>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Ind</t>
  </si>
  <si>
    <t>EW</t>
  </si>
  <si>
    <t>IBVS 5686 Eph.</t>
  </si>
  <si>
    <t>IBVS 5686</t>
  </si>
  <si>
    <t>G9337-1951_Ind.xls</t>
  </si>
  <si>
    <t>CU Ind / GSC 9337-1951</t>
  </si>
  <si>
    <t>vis</t>
  </si>
  <si>
    <t>JAVSO 49, 251</t>
  </si>
  <si>
    <t>JAVSO, 48, 250</t>
  </si>
  <si>
    <t>BMGA</t>
  </si>
  <si>
    <t>VSS SEB Gp</t>
  </si>
  <si>
    <t>F21</t>
  </si>
  <si>
    <t>G21</t>
  </si>
  <si>
    <t>TESS/BAJ/RAA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</si>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</sst>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31" fillId="0" borderId="0" xfId="41" applyFont="1" applyAlignment="1">
      <alignment horizontal="left"/>
    </xf>
    <xf numFmtId="0" fontId="31" fillId="0" borderId="0" xfId="41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34" fillId="0" borderId="0" xfId="0" applyFont="1" applyAlignment="1"/>
    <xf numFmtId="0" fontId="34" fillId="0" borderId="0" xfId="0" applyFont="1" applyAlignment="1">
      <alignment horizontal="center"/>
    </xf>
    <xf numFmtId="165" fontId="34" fillId="0" borderId="0" xfId="0" applyNumberFormat="1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Ind - O-C Diagr.</a:t>
            </a:r>
          </a:p>
        </c:rich>
      </c:tx>
      <c:layout>
        <c:manualLayout>
          <c:xMode val="edge"/>
          <c:yMode val="edge"/>
          <c:x val="0.38947368421052631"/>
          <c:y val="4.6783625730994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20464</c:v>
                </c:pt>
                <c:pt idx="6">
                  <c:v>20464.5</c:v>
                </c:pt>
                <c:pt idx="7">
                  <c:v>20498</c:v>
                </c:pt>
                <c:pt idx="8">
                  <c:v>20498.5</c:v>
                </c:pt>
                <c:pt idx="9">
                  <c:v>20535</c:v>
                </c:pt>
                <c:pt idx="10">
                  <c:v>20535.5</c:v>
                </c:pt>
                <c:pt idx="11">
                  <c:v>20540</c:v>
                </c:pt>
                <c:pt idx="12">
                  <c:v>20540.5</c:v>
                </c:pt>
                <c:pt idx="13">
                  <c:v>20574</c:v>
                </c:pt>
                <c:pt idx="14">
                  <c:v>20574.5</c:v>
                </c:pt>
                <c:pt idx="15">
                  <c:v>20613</c:v>
                </c:pt>
                <c:pt idx="16">
                  <c:v>20613.5</c:v>
                </c:pt>
                <c:pt idx="17">
                  <c:v>20623.5</c:v>
                </c:pt>
                <c:pt idx="18">
                  <c:v>23775</c:v>
                </c:pt>
                <c:pt idx="19">
                  <c:v>23775.5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C-480E-B41A-E36712EDEB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20464</c:v>
                </c:pt>
                <c:pt idx="6">
                  <c:v>20464.5</c:v>
                </c:pt>
                <c:pt idx="7">
                  <c:v>20498</c:v>
                </c:pt>
                <c:pt idx="8">
                  <c:v>20498.5</c:v>
                </c:pt>
                <c:pt idx="9">
                  <c:v>20535</c:v>
                </c:pt>
                <c:pt idx="10">
                  <c:v>20535.5</c:v>
                </c:pt>
                <c:pt idx="11">
                  <c:v>20540</c:v>
                </c:pt>
                <c:pt idx="12">
                  <c:v>20540.5</c:v>
                </c:pt>
                <c:pt idx="13">
                  <c:v>20574</c:v>
                </c:pt>
                <c:pt idx="14">
                  <c:v>20574.5</c:v>
                </c:pt>
                <c:pt idx="15">
                  <c:v>20613</c:v>
                </c:pt>
                <c:pt idx="16">
                  <c:v>20613.5</c:v>
                </c:pt>
                <c:pt idx="17">
                  <c:v>20623.5</c:v>
                </c:pt>
                <c:pt idx="18">
                  <c:v>23775</c:v>
                </c:pt>
                <c:pt idx="19">
                  <c:v>23775.5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5C-480E-B41A-E36712EDEB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20464</c:v>
                </c:pt>
                <c:pt idx="6">
                  <c:v>20464.5</c:v>
                </c:pt>
                <c:pt idx="7">
                  <c:v>20498</c:v>
                </c:pt>
                <c:pt idx="8">
                  <c:v>20498.5</c:v>
                </c:pt>
                <c:pt idx="9">
                  <c:v>20535</c:v>
                </c:pt>
                <c:pt idx="10">
                  <c:v>20535.5</c:v>
                </c:pt>
                <c:pt idx="11">
                  <c:v>20540</c:v>
                </c:pt>
                <c:pt idx="12">
                  <c:v>20540.5</c:v>
                </c:pt>
                <c:pt idx="13">
                  <c:v>20574</c:v>
                </c:pt>
                <c:pt idx="14">
                  <c:v>20574.5</c:v>
                </c:pt>
                <c:pt idx="15">
                  <c:v>20613</c:v>
                </c:pt>
                <c:pt idx="16">
                  <c:v>20613.5</c:v>
                </c:pt>
                <c:pt idx="17">
                  <c:v>20623.5</c:v>
                </c:pt>
                <c:pt idx="18">
                  <c:v>23775</c:v>
                </c:pt>
                <c:pt idx="19">
                  <c:v>23775.5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5C-480E-B41A-E36712EDEB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20464</c:v>
                </c:pt>
                <c:pt idx="6">
                  <c:v>20464.5</c:v>
                </c:pt>
                <c:pt idx="7">
                  <c:v>20498</c:v>
                </c:pt>
                <c:pt idx="8">
                  <c:v>20498.5</c:v>
                </c:pt>
                <c:pt idx="9">
                  <c:v>20535</c:v>
                </c:pt>
                <c:pt idx="10">
                  <c:v>20535.5</c:v>
                </c:pt>
                <c:pt idx="11">
                  <c:v>20540</c:v>
                </c:pt>
                <c:pt idx="12">
                  <c:v>20540.5</c:v>
                </c:pt>
                <c:pt idx="13">
                  <c:v>20574</c:v>
                </c:pt>
                <c:pt idx="14">
                  <c:v>20574.5</c:v>
                </c:pt>
                <c:pt idx="15">
                  <c:v>20613</c:v>
                </c:pt>
                <c:pt idx="16">
                  <c:v>20613.5</c:v>
                </c:pt>
                <c:pt idx="17">
                  <c:v>20623.5</c:v>
                </c:pt>
                <c:pt idx="18">
                  <c:v>23775</c:v>
                </c:pt>
                <c:pt idx="19">
                  <c:v>23775.5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6.9274999332264997E-3</c:v>
                </c:pt>
                <c:pt idx="2">
                  <c:v>6.3329998301924206E-3</c:v>
                </c:pt>
                <c:pt idx="3">
                  <c:v>8.5405002173501998E-3</c:v>
                </c:pt>
                <c:pt idx="4">
                  <c:v>6.7109999945387244E-3</c:v>
                </c:pt>
                <c:pt idx="17">
                  <c:v>6.7934999970020726E-3</c:v>
                </c:pt>
                <c:pt idx="18">
                  <c:v>2.270399997360073E-2</c:v>
                </c:pt>
                <c:pt idx="19">
                  <c:v>2.2177500126417726E-2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5C-480E-B41A-E36712EDEB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20464</c:v>
                </c:pt>
                <c:pt idx="6">
                  <c:v>20464.5</c:v>
                </c:pt>
                <c:pt idx="7">
                  <c:v>20498</c:v>
                </c:pt>
                <c:pt idx="8">
                  <c:v>20498.5</c:v>
                </c:pt>
                <c:pt idx="9">
                  <c:v>20535</c:v>
                </c:pt>
                <c:pt idx="10">
                  <c:v>20535.5</c:v>
                </c:pt>
                <c:pt idx="11">
                  <c:v>20540</c:v>
                </c:pt>
                <c:pt idx="12">
                  <c:v>20540.5</c:v>
                </c:pt>
                <c:pt idx="13">
                  <c:v>20574</c:v>
                </c:pt>
                <c:pt idx="14">
                  <c:v>20574.5</c:v>
                </c:pt>
                <c:pt idx="15">
                  <c:v>20613</c:v>
                </c:pt>
                <c:pt idx="16">
                  <c:v>20613.5</c:v>
                </c:pt>
                <c:pt idx="17">
                  <c:v>20623.5</c:v>
                </c:pt>
                <c:pt idx="18">
                  <c:v>23775</c:v>
                </c:pt>
                <c:pt idx="19">
                  <c:v>23775.5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5">
                  <c:v>9.0424751324462704E-3</c:v>
                </c:pt>
                <c:pt idx="6">
                  <c:v>9.7229791135760024E-3</c:v>
                </c:pt>
                <c:pt idx="7">
                  <c:v>8.2464212027844042E-3</c:v>
                </c:pt>
                <c:pt idx="8">
                  <c:v>9.2269190936349332E-3</c:v>
                </c:pt>
                <c:pt idx="9">
                  <c:v>8.5736787805217318E-3</c:v>
                </c:pt>
                <c:pt idx="10">
                  <c:v>9.7141783480765298E-3</c:v>
                </c:pt>
                <c:pt idx="11">
                  <c:v>9.0087339194724336E-3</c:v>
                </c:pt>
                <c:pt idx="12">
                  <c:v>1.2149235219112597E-2</c:v>
                </c:pt>
                <c:pt idx="13">
                  <c:v>8.6727552115917206E-3</c:v>
                </c:pt>
                <c:pt idx="14">
                  <c:v>1.0043248148576822E-2</c:v>
                </c:pt>
                <c:pt idx="15">
                  <c:v>8.8419564999639988E-3</c:v>
                </c:pt>
                <c:pt idx="16">
                  <c:v>9.7124675230588764E-3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5C-480E-B41A-E36712EDEB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20464</c:v>
                </c:pt>
                <c:pt idx="6">
                  <c:v>20464.5</c:v>
                </c:pt>
                <c:pt idx="7">
                  <c:v>20498</c:v>
                </c:pt>
                <c:pt idx="8">
                  <c:v>20498.5</c:v>
                </c:pt>
                <c:pt idx="9">
                  <c:v>20535</c:v>
                </c:pt>
                <c:pt idx="10">
                  <c:v>20535.5</c:v>
                </c:pt>
                <c:pt idx="11">
                  <c:v>20540</c:v>
                </c:pt>
                <c:pt idx="12">
                  <c:v>20540.5</c:v>
                </c:pt>
                <c:pt idx="13">
                  <c:v>20574</c:v>
                </c:pt>
                <c:pt idx="14">
                  <c:v>20574.5</c:v>
                </c:pt>
                <c:pt idx="15">
                  <c:v>20613</c:v>
                </c:pt>
                <c:pt idx="16">
                  <c:v>20613.5</c:v>
                </c:pt>
                <c:pt idx="17">
                  <c:v>20623.5</c:v>
                </c:pt>
                <c:pt idx="18">
                  <c:v>23775</c:v>
                </c:pt>
                <c:pt idx="19">
                  <c:v>23775.5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5C-480E-B41A-E36712EDEB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8.7000000000000001E-4</c:v>
                  </c:pt>
                  <c:pt idx="4">
                    <c:v>9.8999999999999999E-4</c:v>
                  </c:pt>
                  <c:pt idx="5">
                    <c:v>3.5639999999999999E-3</c:v>
                  </c:pt>
                  <c:pt idx="6">
                    <c:v>5.0520000000000001E-3</c:v>
                  </c:pt>
                  <c:pt idx="7">
                    <c:v>4.2069999999999998E-3</c:v>
                  </c:pt>
                  <c:pt idx="8">
                    <c:v>3.3890000000000001E-3</c:v>
                  </c:pt>
                  <c:pt idx="9">
                    <c:v>5.4000000000000001E-4</c:v>
                  </c:pt>
                  <c:pt idx="10">
                    <c:v>2.0100000000000001E-3</c:v>
                  </c:pt>
                  <c:pt idx="11">
                    <c:v>3.6350000000000002E-3</c:v>
                  </c:pt>
                  <c:pt idx="12">
                    <c:v>1.22E-4</c:v>
                  </c:pt>
                  <c:pt idx="13">
                    <c:v>7.7399999999999995E-4</c:v>
                  </c:pt>
                  <c:pt idx="14">
                    <c:v>1.2199999999999999E-3</c:v>
                  </c:pt>
                  <c:pt idx="15">
                    <c:v>5.0340000000000003E-3</c:v>
                  </c:pt>
                  <c:pt idx="16">
                    <c:v>4.2189999999999997E-3</c:v>
                  </c:pt>
                  <c:pt idx="17">
                    <c:v>1.23E-3</c:v>
                  </c:pt>
                  <c:pt idx="18">
                    <c:v>7.1500000000000003E-4</c:v>
                  </c:pt>
                  <c:pt idx="19">
                    <c:v>1.0809999999999999E-3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20464</c:v>
                </c:pt>
                <c:pt idx="6">
                  <c:v>20464.5</c:v>
                </c:pt>
                <c:pt idx="7">
                  <c:v>20498</c:v>
                </c:pt>
                <c:pt idx="8">
                  <c:v>20498.5</c:v>
                </c:pt>
                <c:pt idx="9">
                  <c:v>20535</c:v>
                </c:pt>
                <c:pt idx="10">
                  <c:v>20535.5</c:v>
                </c:pt>
                <c:pt idx="11">
                  <c:v>20540</c:v>
                </c:pt>
                <c:pt idx="12">
                  <c:v>20540.5</c:v>
                </c:pt>
                <c:pt idx="13">
                  <c:v>20574</c:v>
                </c:pt>
                <c:pt idx="14">
                  <c:v>20574.5</c:v>
                </c:pt>
                <c:pt idx="15">
                  <c:v>20613</c:v>
                </c:pt>
                <c:pt idx="16">
                  <c:v>20613.5</c:v>
                </c:pt>
                <c:pt idx="17">
                  <c:v>20623.5</c:v>
                </c:pt>
                <c:pt idx="18">
                  <c:v>23775</c:v>
                </c:pt>
                <c:pt idx="19">
                  <c:v>23775.5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5C-480E-B41A-E36712EDEB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17477.5</c:v>
                </c:pt>
                <c:pt idx="2">
                  <c:v>17513</c:v>
                </c:pt>
                <c:pt idx="3">
                  <c:v>19570.5</c:v>
                </c:pt>
                <c:pt idx="4">
                  <c:v>19571</c:v>
                </c:pt>
                <c:pt idx="5">
                  <c:v>20464</c:v>
                </c:pt>
                <c:pt idx="6">
                  <c:v>20464.5</c:v>
                </c:pt>
                <c:pt idx="7">
                  <c:v>20498</c:v>
                </c:pt>
                <c:pt idx="8">
                  <c:v>20498.5</c:v>
                </c:pt>
                <c:pt idx="9">
                  <c:v>20535</c:v>
                </c:pt>
                <c:pt idx="10">
                  <c:v>20535.5</c:v>
                </c:pt>
                <c:pt idx="11">
                  <c:v>20540</c:v>
                </c:pt>
                <c:pt idx="12">
                  <c:v>20540.5</c:v>
                </c:pt>
                <c:pt idx="13">
                  <c:v>20574</c:v>
                </c:pt>
                <c:pt idx="14">
                  <c:v>20574.5</c:v>
                </c:pt>
                <c:pt idx="15">
                  <c:v>20613</c:v>
                </c:pt>
                <c:pt idx="16">
                  <c:v>20613.5</c:v>
                </c:pt>
                <c:pt idx="17">
                  <c:v>20623.5</c:v>
                </c:pt>
                <c:pt idx="18">
                  <c:v>23775</c:v>
                </c:pt>
                <c:pt idx="19">
                  <c:v>23775.5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-3.7701672157868567E-3</c:v>
                </c:pt>
                <c:pt idx="1">
                  <c:v>8.3029326868061838E-3</c:v>
                </c:pt>
                <c:pt idx="2">
                  <c:v>8.3274553614760185E-3</c:v>
                </c:pt>
                <c:pt idx="3">
                  <c:v>9.7487343229742413E-3</c:v>
                </c:pt>
                <c:pt idx="4">
                  <c:v>9.7490797127583236E-3</c:v>
                </c:pt>
                <c:pt idx="5">
                  <c:v>1.036594586712912E-2</c:v>
                </c:pt>
                <c:pt idx="6">
                  <c:v>1.0366291256913202E-2</c:v>
                </c:pt>
                <c:pt idx="7">
                  <c:v>1.0389432372446709E-2</c:v>
                </c:pt>
                <c:pt idx="8">
                  <c:v>1.038977776223079E-2</c:v>
                </c:pt>
                <c:pt idx="9">
                  <c:v>1.0414991216468791E-2</c:v>
                </c:pt>
                <c:pt idx="10">
                  <c:v>1.0415336606252873E-2</c:v>
                </c:pt>
                <c:pt idx="11">
                  <c:v>1.0418445114309612E-2</c:v>
                </c:pt>
                <c:pt idx="12">
                  <c:v>1.0418790504093695E-2</c:v>
                </c:pt>
                <c:pt idx="13">
                  <c:v>1.0441931619627202E-2</c:v>
                </c:pt>
                <c:pt idx="14">
                  <c:v>1.0442277009411284E-2</c:v>
                </c:pt>
                <c:pt idx="15">
                  <c:v>1.0468872022785613E-2</c:v>
                </c:pt>
                <c:pt idx="16">
                  <c:v>1.0469217412569695E-2</c:v>
                </c:pt>
                <c:pt idx="17">
                  <c:v>1.0476125208251339E-2</c:v>
                </c:pt>
                <c:pt idx="18">
                  <c:v>1.2653117017321398E-2</c:v>
                </c:pt>
                <c:pt idx="19">
                  <c:v>1.265346240710548E-2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5C-480E-B41A-E36712EDE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493272"/>
        <c:axId val="1"/>
      </c:scatterChart>
      <c:valAx>
        <c:axId val="763493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493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AE7255A-3784-1EB6-3A98-FF938E007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5703125" customWidth="1"/>
  </cols>
  <sheetData>
    <row r="1" spans="1:20" ht="20.25" x14ac:dyDescent="0.3">
      <c r="A1" s="1" t="s">
        <v>43</v>
      </c>
      <c r="E1" s="29"/>
      <c r="F1" s="31" t="s">
        <v>38</v>
      </c>
      <c r="G1" s="29" t="s">
        <v>39</v>
      </c>
      <c r="H1" s="32" t="s">
        <v>40</v>
      </c>
      <c r="I1" s="30">
        <v>52134.686000000002</v>
      </c>
      <c r="J1" s="30">
        <v>0.33725899999999998</v>
      </c>
      <c r="K1" s="33" t="s">
        <v>41</v>
      </c>
      <c r="L1" s="34" t="s">
        <v>42</v>
      </c>
      <c r="T1" s="45" t="s">
        <v>48</v>
      </c>
    </row>
    <row r="2" spans="1:20" x14ac:dyDescent="0.2">
      <c r="A2" t="s">
        <v>28</v>
      </c>
      <c r="B2" t="s">
        <v>39</v>
      </c>
      <c r="C2" s="9"/>
      <c r="D2" s="9"/>
      <c r="T2" s="46" t="s">
        <v>47</v>
      </c>
    </row>
    <row r="3" spans="1:20" ht="13.5" thickBot="1" x14ac:dyDescent="0.25">
      <c r="T3" s="47"/>
    </row>
    <row r="4" spans="1:20" ht="14.25" thickTop="1" thickBot="1" x14ac:dyDescent="0.25">
      <c r="A4" s="28" t="s">
        <v>40</v>
      </c>
      <c r="C4" s="7">
        <v>52134.686000000002</v>
      </c>
      <c r="D4" s="8">
        <v>0.33725899999999998</v>
      </c>
      <c r="T4" s="48"/>
    </row>
    <row r="5" spans="1:20" ht="13.5" thickTop="1" x14ac:dyDescent="0.2">
      <c r="A5" s="10" t="s">
        <v>32</v>
      </c>
      <c r="B5" s="11"/>
      <c r="C5" s="12">
        <v>-9.5</v>
      </c>
      <c r="D5" s="11" t="s">
        <v>33</v>
      </c>
    </row>
    <row r="6" spans="1:20" x14ac:dyDescent="0.2">
      <c r="A6" s="4" t="s">
        <v>6</v>
      </c>
    </row>
    <row r="7" spans="1:20" x14ac:dyDescent="0.2">
      <c r="A7" t="s">
        <v>7</v>
      </c>
      <c r="C7">
        <v>52134.686000000002</v>
      </c>
    </row>
    <row r="8" spans="1:20" x14ac:dyDescent="0.2">
      <c r="A8" t="s">
        <v>8</v>
      </c>
      <c r="C8">
        <v>0.33725899999999998</v>
      </c>
    </row>
    <row r="9" spans="1:20" x14ac:dyDescent="0.2">
      <c r="A9" s="26" t="s">
        <v>37</v>
      </c>
      <c r="B9" s="27">
        <v>21</v>
      </c>
      <c r="C9" s="24" t="s">
        <v>49</v>
      </c>
      <c r="D9" s="25" t="s">
        <v>50</v>
      </c>
    </row>
    <row r="10" spans="1:20" ht="13.5" thickBot="1" x14ac:dyDescent="0.25">
      <c r="A10" s="11"/>
      <c r="B10" s="11"/>
      <c r="C10" s="3" t="s">
        <v>24</v>
      </c>
      <c r="D10" s="3" t="s">
        <v>25</v>
      </c>
      <c r="E10" s="11"/>
    </row>
    <row r="11" spans="1:20" x14ac:dyDescent="0.2">
      <c r="A11" s="11" t="s">
        <v>20</v>
      </c>
      <c r="B11" s="11"/>
      <c r="C11" s="23">
        <f ca="1">INTERCEPT(INDIRECT($D$9):G991,INDIRECT($C$9):F991)</f>
        <v>-3.7701672157868567E-3</v>
      </c>
      <c r="D11" s="13"/>
      <c r="E11" s="11"/>
    </row>
    <row r="12" spans="1:20" x14ac:dyDescent="0.2">
      <c r="A12" s="11" t="s">
        <v>21</v>
      </c>
      <c r="B12" s="11"/>
      <c r="C12" s="23">
        <f ca="1">SLOPE(INDIRECT($D$9):G991,INDIRECT($C$9):F991)</f>
        <v>6.9077956816438508E-7</v>
      </c>
      <c r="D12" s="13"/>
      <c r="E12" s="11"/>
    </row>
    <row r="13" spans="1:20" x14ac:dyDescent="0.2">
      <c r="A13" s="11" t="s">
        <v>23</v>
      </c>
      <c r="B13" s="11"/>
      <c r="C13" s="13" t="s">
        <v>18</v>
      </c>
    </row>
    <row r="14" spans="1:20" x14ac:dyDescent="0.2">
      <c r="A14" s="11"/>
      <c r="B14" s="11"/>
      <c r="C14" s="11"/>
    </row>
    <row r="15" spans="1:20" x14ac:dyDescent="0.2">
      <c r="A15" s="14" t="s">
        <v>22</v>
      </c>
      <c r="B15" s="11"/>
      <c r="C15" s="15">
        <f ca="1">(C7+C11)+(C8+C12)*INT(MAX(F21:F3532))</f>
        <v>60153.031378117012</v>
      </c>
      <c r="E15" s="13"/>
      <c r="F15" s="11"/>
    </row>
    <row r="16" spans="1:20" x14ac:dyDescent="0.2">
      <c r="A16" s="18" t="s">
        <v>9</v>
      </c>
      <c r="B16" s="11"/>
      <c r="C16" s="19">
        <f ca="1">+C8+C12</f>
        <v>0.33725969077956813</v>
      </c>
      <c r="E16" s="11"/>
      <c r="F16" s="11"/>
    </row>
    <row r="17" spans="1:18" ht="13.5" thickBot="1" x14ac:dyDescent="0.25">
      <c r="A17" s="16" t="s">
        <v>31</v>
      </c>
      <c r="B17" s="11"/>
      <c r="C17" s="11">
        <f>COUNT(C21:C2190)</f>
        <v>20</v>
      </c>
      <c r="E17" s="16" t="s">
        <v>34</v>
      </c>
      <c r="F17" s="17">
        <f ca="1">TODAY()+15018.5-B5/24</f>
        <v>60179.5</v>
      </c>
    </row>
    <row r="18" spans="1:18" ht="14.25" thickTop="1" thickBot="1" x14ac:dyDescent="0.25">
      <c r="A18" s="18" t="s">
        <v>10</v>
      </c>
      <c r="B18" s="11"/>
      <c r="C18" s="21">
        <f ca="1">+C15</f>
        <v>60153.031378117012</v>
      </c>
      <c r="D18" s="22">
        <f ca="1">+C16</f>
        <v>0.33725969077956813</v>
      </c>
      <c r="E18" s="16" t="s">
        <v>35</v>
      </c>
      <c r="F18" s="17">
        <f ca="1">ROUND(2*(F17-C15)/C16,0)/2+1</f>
        <v>79.5</v>
      </c>
    </row>
    <row r="19" spans="1:18" ht="13.5" thickTop="1" x14ac:dyDescent="0.2">
      <c r="E19" s="16" t="s">
        <v>36</v>
      </c>
      <c r="F19" s="20">
        <f ca="1">+C15+C16*F18-15018.5-C5/24</f>
        <v>45161.739356867321</v>
      </c>
    </row>
    <row r="20" spans="1:18" ht="13.5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5</v>
      </c>
      <c r="I20" s="6" t="s">
        <v>44</v>
      </c>
      <c r="J20" s="6" t="s">
        <v>1</v>
      </c>
      <c r="K20" s="6" t="s">
        <v>4</v>
      </c>
      <c r="L20" s="6" t="s">
        <v>52</v>
      </c>
      <c r="M20" s="6" t="s">
        <v>29</v>
      </c>
      <c r="N20" s="6" t="s">
        <v>30</v>
      </c>
      <c r="O20" s="6" t="s">
        <v>27</v>
      </c>
      <c r="P20" s="5" t="s">
        <v>26</v>
      </c>
      <c r="Q20" s="3" t="s">
        <v>19</v>
      </c>
    </row>
    <row r="21" spans="1:18" x14ac:dyDescent="0.2">
      <c r="A21" t="str">
        <f>$K$1</f>
        <v>IBVS 5686</v>
      </c>
      <c r="C21" s="9">
        <f>+$C$4</f>
        <v>52134.686000000002</v>
      </c>
      <c r="D21" s="9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-3.7701672157868567E-3</v>
      </c>
      <c r="Q21" s="2">
        <f>+C21-15018.5</f>
        <v>37116.186000000002</v>
      </c>
    </row>
    <row r="22" spans="1:18" x14ac:dyDescent="0.2">
      <c r="A22" s="35" t="s">
        <v>0</v>
      </c>
      <c r="B22" s="36" t="s">
        <v>3</v>
      </c>
      <c r="C22" s="35">
        <v>58029.137099999934</v>
      </c>
      <c r="D22" s="35">
        <v>5.0000000000000001E-4</v>
      </c>
      <c r="E22">
        <f>+(C22-C$7)/C$8</f>
        <v>17477.520540593232</v>
      </c>
      <c r="F22">
        <f>ROUND(2*E22,0)/2</f>
        <v>17477.5</v>
      </c>
      <c r="G22">
        <f>+C22-(C$7+F22*C$8)</f>
        <v>6.9274999332264997E-3</v>
      </c>
      <c r="K22">
        <f>+G22</f>
        <v>6.9274999332264997E-3</v>
      </c>
      <c r="O22">
        <f ca="1">+C$11+C$12*$F22</f>
        <v>8.3029326868061838E-3</v>
      </c>
      <c r="Q22" s="2">
        <f>+C22-15018.5</f>
        <v>43010.637099999934</v>
      </c>
      <c r="R22" t="str">
        <f>IF(ABS(C22-C21)&lt;0.00001,1,"")</f>
        <v/>
      </c>
    </row>
    <row r="23" spans="1:18" x14ac:dyDescent="0.2">
      <c r="A23" s="35" t="s">
        <v>0</v>
      </c>
      <c r="B23" s="36" t="s">
        <v>2</v>
      </c>
      <c r="C23" s="35">
        <v>58041.109199999832</v>
      </c>
      <c r="D23" s="35">
        <v>2.0000000000000001E-4</v>
      </c>
      <c r="E23">
        <f>+(C23-C$7)/C$8</f>
        <v>17513.018777852722</v>
      </c>
      <c r="F23">
        <f>ROUND(2*E23,0)/2</f>
        <v>17513</v>
      </c>
      <c r="G23">
        <f>+C23-(C$7+F23*C$8)</f>
        <v>6.3329998301924206E-3</v>
      </c>
      <c r="K23">
        <f>+G23</f>
        <v>6.3329998301924206E-3</v>
      </c>
      <c r="O23">
        <f ca="1">+C$11+C$12*$F23</f>
        <v>8.3274553614760185E-3</v>
      </c>
      <c r="Q23" s="2">
        <f>+C23-15018.5</f>
        <v>43022.609199999832</v>
      </c>
    </row>
    <row r="24" spans="1:18" ht="12" customHeight="1" x14ac:dyDescent="0.2">
      <c r="A24" s="40" t="s">
        <v>46</v>
      </c>
      <c r="B24" s="41" t="s">
        <v>3</v>
      </c>
      <c r="C24" s="42">
        <v>58735.021800000221</v>
      </c>
      <c r="D24" s="40">
        <v>8.7000000000000001E-4</v>
      </c>
      <c r="E24">
        <f>+(C24-C$7)/C$8</f>
        <v>19570.525323268525</v>
      </c>
      <c r="F24">
        <f>ROUND(2*E24,0)/2</f>
        <v>19570.5</v>
      </c>
      <c r="G24">
        <f>+C24-(C$7+F24*C$8)</f>
        <v>8.5405002173501998E-3</v>
      </c>
      <c r="K24">
        <f>+G24</f>
        <v>8.5405002173501998E-3</v>
      </c>
      <c r="O24">
        <f ca="1">+C$11+C$12*$F24</f>
        <v>9.7487343229742413E-3</v>
      </c>
      <c r="Q24" s="2">
        <f>+C24-15018.5</f>
        <v>43716.521800000221</v>
      </c>
    </row>
    <row r="25" spans="1:18" ht="12" customHeight="1" x14ac:dyDescent="0.2">
      <c r="A25" s="40" t="s">
        <v>46</v>
      </c>
      <c r="B25" s="41" t="s">
        <v>2</v>
      </c>
      <c r="C25" s="42">
        <v>58735.188599999994</v>
      </c>
      <c r="D25" s="40">
        <v>9.8999999999999999E-4</v>
      </c>
      <c r="E25">
        <f>+(C25-C$7)/C$8</f>
        <v>19571.019898653536</v>
      </c>
      <c r="F25">
        <f>ROUND(2*E25,0)/2</f>
        <v>19571</v>
      </c>
      <c r="G25">
        <f>+C25-(C$7+F25*C$8)</f>
        <v>6.7109999945387244E-3</v>
      </c>
      <c r="K25">
        <f>+G25</f>
        <v>6.7109999945387244E-3</v>
      </c>
      <c r="O25">
        <f ca="1">+C$11+C$12*$F25</f>
        <v>9.7490797127583236E-3</v>
      </c>
      <c r="Q25" s="2">
        <f>+C25-15018.5</f>
        <v>43716.688599999994</v>
      </c>
    </row>
    <row r="26" spans="1:18" ht="12" customHeight="1" x14ac:dyDescent="0.2">
      <c r="A26" s="49" t="s">
        <v>51</v>
      </c>
      <c r="B26" s="50" t="s">
        <v>2</v>
      </c>
      <c r="C26" s="49">
        <v>59036.363218475133</v>
      </c>
      <c r="D26" s="51">
        <v>3.5639999999999999E-3</v>
      </c>
      <c r="E26">
        <f>+(C26-C$7)/C$8</f>
        <v>20464.026811664426</v>
      </c>
      <c r="F26">
        <f>ROUND(2*E26,0)/2</f>
        <v>20464</v>
      </c>
      <c r="G26">
        <f>+C26-(C$7+F26*C$8)</f>
        <v>9.0424751324462704E-3</v>
      </c>
      <c r="L26">
        <f>+G26</f>
        <v>9.0424751324462704E-3</v>
      </c>
      <c r="O26">
        <f ca="1">+C$11+C$12*$F26</f>
        <v>1.036594586712912E-2</v>
      </c>
      <c r="Q26" s="2">
        <f>+C26-15018.5</f>
        <v>44017.863218475133</v>
      </c>
    </row>
    <row r="27" spans="1:18" ht="12" customHeight="1" x14ac:dyDescent="0.2">
      <c r="A27" s="49" t="s">
        <v>51</v>
      </c>
      <c r="B27" s="50" t="s">
        <v>3</v>
      </c>
      <c r="C27" s="49">
        <v>59036.532528479118</v>
      </c>
      <c r="D27" s="51">
        <v>5.0520000000000001E-3</v>
      </c>
      <c r="E27">
        <f>+(C27-C$7)/C$8</f>
        <v>20464.52882941335</v>
      </c>
      <c r="F27">
        <f>ROUND(2*E27,0)/2</f>
        <v>20464.5</v>
      </c>
      <c r="G27">
        <f>+C27-(C$7+F27*C$8)</f>
        <v>9.7229791135760024E-3</v>
      </c>
      <c r="L27">
        <f>+G27</f>
        <v>9.7229791135760024E-3</v>
      </c>
      <c r="O27">
        <f ca="1">+C$11+C$12*$F27</f>
        <v>1.0366291256913202E-2</v>
      </c>
      <c r="Q27" s="2">
        <f>+C27-15018.5</f>
        <v>44018.032528479118</v>
      </c>
    </row>
    <row r="28" spans="1:18" ht="12" customHeight="1" x14ac:dyDescent="0.2">
      <c r="A28" s="49" t="s">
        <v>51</v>
      </c>
      <c r="B28" s="50" t="s">
        <v>2</v>
      </c>
      <c r="C28" s="49">
        <v>59047.829228421208</v>
      </c>
      <c r="D28" s="51">
        <v>4.2069999999999998E-3</v>
      </c>
      <c r="E28">
        <f>+(C28-C$7)/C$8</f>
        <v>20498.024451300651</v>
      </c>
      <c r="F28">
        <f>ROUND(2*E28,0)/2</f>
        <v>20498</v>
      </c>
      <c r="G28">
        <f>+C28-(C$7+F28*C$8)</f>
        <v>8.2464212027844042E-3</v>
      </c>
      <c r="L28">
        <f>+G28</f>
        <v>8.2464212027844042E-3</v>
      </c>
      <c r="O28">
        <f ca="1">+C$11+C$12*$F28</f>
        <v>1.0389432372446709E-2</v>
      </c>
      <c r="Q28" s="2">
        <f>+C28-15018.5</f>
        <v>44029.329228421208</v>
      </c>
    </row>
    <row r="29" spans="1:18" ht="12" customHeight="1" x14ac:dyDescent="0.2">
      <c r="A29" s="49" t="s">
        <v>51</v>
      </c>
      <c r="B29" s="50" t="s">
        <v>3</v>
      </c>
      <c r="C29" s="49">
        <v>59047.998838419095</v>
      </c>
      <c r="D29" s="51">
        <v>3.3890000000000001E-3</v>
      </c>
      <c r="E29">
        <f>+(C29-C$7)/C$8</f>
        <v>20498.527358555573</v>
      </c>
      <c r="F29">
        <f>ROUND(2*E29,0)/2</f>
        <v>20498.5</v>
      </c>
      <c r="G29">
        <f>+C29-(C$7+F29*C$8)</f>
        <v>9.2269190936349332E-3</v>
      </c>
      <c r="L29">
        <f>+G29</f>
        <v>9.2269190936349332E-3</v>
      </c>
      <c r="O29">
        <f ca="1">+C$11+C$12*$F29</f>
        <v>1.038977776223079E-2</v>
      </c>
      <c r="Q29" s="2">
        <f>+C29-15018.5</f>
        <v>44029.498838419095</v>
      </c>
    </row>
    <row r="30" spans="1:18" x14ac:dyDescent="0.2">
      <c r="A30" s="49" t="s">
        <v>51</v>
      </c>
      <c r="B30" s="50" t="s">
        <v>2</v>
      </c>
      <c r="C30" s="49">
        <v>59060.308138678782</v>
      </c>
      <c r="D30" s="51">
        <v>5.4000000000000001E-4</v>
      </c>
      <c r="E30">
        <f>+(C30-C$7)/C$8</f>
        <v>20535.025421645623</v>
      </c>
      <c r="F30">
        <f>ROUND(2*E30,0)/2</f>
        <v>20535</v>
      </c>
      <c r="G30">
        <f>+C30-(C$7+F30*C$8)</f>
        <v>8.5736787805217318E-3</v>
      </c>
      <c r="L30">
        <f>+G30</f>
        <v>8.5736787805217318E-3</v>
      </c>
      <c r="O30">
        <f ca="1">+C$11+C$12*$F30</f>
        <v>1.0414991216468791E-2</v>
      </c>
      <c r="Q30" s="2">
        <f>+C30-15018.5</f>
        <v>44041.808138678782</v>
      </c>
    </row>
    <row r="31" spans="1:18" x14ac:dyDescent="0.2">
      <c r="A31" s="49" t="s">
        <v>51</v>
      </c>
      <c r="B31" s="50" t="s">
        <v>3</v>
      </c>
      <c r="C31" s="49">
        <v>59060.477908678353</v>
      </c>
      <c r="D31" s="51">
        <v>2.0100000000000001E-3</v>
      </c>
      <c r="E31">
        <f>+(C31-C$7)/C$8</f>
        <v>20535.528803318375</v>
      </c>
      <c r="F31">
        <f>ROUND(2*E31,0)/2</f>
        <v>20535.5</v>
      </c>
      <c r="G31">
        <f>+C31-(C$7+F31*C$8)</f>
        <v>9.7141783480765298E-3</v>
      </c>
      <c r="L31">
        <f>+G31</f>
        <v>9.7141783480765298E-3</v>
      </c>
      <c r="O31">
        <f ca="1">+C$11+C$12*$F31</f>
        <v>1.0415336606252873E-2</v>
      </c>
      <c r="Q31" s="2">
        <f>+C31-15018.5</f>
        <v>44041.977908678353</v>
      </c>
    </row>
    <row r="32" spans="1:18" x14ac:dyDescent="0.2">
      <c r="A32" s="49" t="s">
        <v>51</v>
      </c>
      <c r="B32" s="50" t="s">
        <v>2</v>
      </c>
      <c r="C32" s="49">
        <v>59061.99486873392</v>
      </c>
      <c r="D32" s="51">
        <v>3.6350000000000002E-3</v>
      </c>
      <c r="E32">
        <f>+(C32-C$7)/C$8</f>
        <v>20540.026711619019</v>
      </c>
      <c r="F32">
        <f>ROUND(2*E32,0)/2</f>
        <v>20540</v>
      </c>
      <c r="G32">
        <f>+C32-(C$7+F32*C$8)</f>
        <v>9.0087339194724336E-3</v>
      </c>
      <c r="L32">
        <f>+G32</f>
        <v>9.0087339194724336E-3</v>
      </c>
      <c r="O32">
        <f ca="1">+C$11+C$12*$F32</f>
        <v>1.0418445114309612E-2</v>
      </c>
      <c r="Q32" s="2">
        <f>+C32-15018.5</f>
        <v>44043.49486873392</v>
      </c>
    </row>
    <row r="33" spans="1:17" x14ac:dyDescent="0.2">
      <c r="A33" s="49" t="s">
        <v>51</v>
      </c>
      <c r="B33" s="50" t="s">
        <v>3</v>
      </c>
      <c r="C33" s="49">
        <v>59062.166638735216</v>
      </c>
      <c r="D33" s="51">
        <v>1.22E-4</v>
      </c>
      <c r="E33">
        <f>+(C33-C$7)/C$8</f>
        <v>20540.536023457389</v>
      </c>
      <c r="F33">
        <f>ROUND(2*E33,0)/2</f>
        <v>20540.5</v>
      </c>
      <c r="G33">
        <f>+C33-(C$7+F33*C$8)</f>
        <v>1.2149235219112597E-2</v>
      </c>
      <c r="L33">
        <f>+G33</f>
        <v>1.2149235219112597E-2</v>
      </c>
      <c r="O33">
        <f ca="1">+C$11+C$12*$F33</f>
        <v>1.0418790504093695E-2</v>
      </c>
      <c r="Q33" s="2">
        <f>+C33-15018.5</f>
        <v>44043.666638735216</v>
      </c>
    </row>
    <row r="34" spans="1:17" x14ac:dyDescent="0.2">
      <c r="A34" s="49" t="s">
        <v>51</v>
      </c>
      <c r="B34" s="50" t="s">
        <v>2</v>
      </c>
      <c r="C34" s="49">
        <v>59073.461338755209</v>
      </c>
      <c r="D34" s="51">
        <v>7.7399999999999995E-4</v>
      </c>
      <c r="E34">
        <f>+(C34-C$7)/C$8</f>
        <v>20574.02571541518</v>
      </c>
      <c r="F34">
        <f>ROUND(2*E34,0)/2</f>
        <v>20574</v>
      </c>
      <c r="G34">
        <f>+C34-(C$7+F34*C$8)</f>
        <v>8.6727552115917206E-3</v>
      </c>
      <c r="L34">
        <f>+G34</f>
        <v>8.6727552115917206E-3</v>
      </c>
      <c r="O34">
        <f ca="1">+C$11+C$12*$F34</f>
        <v>1.0441931619627202E-2</v>
      </c>
      <c r="Q34" s="2">
        <f>+C34-15018.5</f>
        <v>44054.961338755209</v>
      </c>
    </row>
    <row r="35" spans="1:17" x14ac:dyDescent="0.2">
      <c r="A35" s="49" t="s">
        <v>51</v>
      </c>
      <c r="B35" s="50" t="s">
        <v>3</v>
      </c>
      <c r="C35" s="49">
        <v>59073.63133874815</v>
      </c>
      <c r="D35" s="51">
        <v>1.2199999999999999E-3</v>
      </c>
      <c r="E35">
        <f>+(C35-C$7)/C$8</f>
        <v>20574.529779036729</v>
      </c>
      <c r="F35">
        <f>ROUND(2*E35,0)/2</f>
        <v>20574.5</v>
      </c>
      <c r="G35">
        <f>+C35-(C$7+F35*C$8)</f>
        <v>1.0043248148576822E-2</v>
      </c>
      <c r="L35">
        <f>+G35</f>
        <v>1.0043248148576822E-2</v>
      </c>
      <c r="O35">
        <f ca="1">+C$11+C$12*$F35</f>
        <v>1.0442277009411284E-2</v>
      </c>
      <c r="Q35" s="2">
        <f>+C35-15018.5</f>
        <v>44055.13133874815</v>
      </c>
    </row>
    <row r="36" spans="1:17" x14ac:dyDescent="0.2">
      <c r="A36" s="49" t="s">
        <v>51</v>
      </c>
      <c r="B36" s="50" t="s">
        <v>2</v>
      </c>
      <c r="C36" s="49">
        <v>59086.614608956501</v>
      </c>
      <c r="D36" s="51">
        <v>5.0340000000000003E-3</v>
      </c>
      <c r="E36">
        <f>+(C36-C$7)/C$8</f>
        <v>20613.02621711059</v>
      </c>
      <c r="F36">
        <f>ROUND(2*E36,0)/2</f>
        <v>20613</v>
      </c>
      <c r="G36">
        <f>+C36-(C$7+F36*C$8)</f>
        <v>8.8419564999639988E-3</v>
      </c>
      <c r="L36">
        <f>+G36</f>
        <v>8.8419564999639988E-3</v>
      </c>
      <c r="O36">
        <f ca="1">+C$11+C$12*$F36</f>
        <v>1.0468872022785613E-2</v>
      </c>
      <c r="Q36" s="2">
        <f>+C36-15018.5</f>
        <v>44068.114608956501</v>
      </c>
    </row>
    <row r="37" spans="1:17" x14ac:dyDescent="0.2">
      <c r="A37" s="49" t="s">
        <v>51</v>
      </c>
      <c r="B37" s="50" t="s">
        <v>3</v>
      </c>
      <c r="C37" s="49">
        <v>59086.78410896752</v>
      </c>
      <c r="D37" s="51">
        <v>4.2189999999999997E-3</v>
      </c>
      <c r="E37">
        <f>+(C37-C$7)/C$8</f>
        <v>20613.528798245618</v>
      </c>
      <c r="F37">
        <f>ROUND(2*E37,0)/2</f>
        <v>20613.5</v>
      </c>
      <c r="G37">
        <f>+C37-(C$7+F37*C$8)</f>
        <v>9.7124675230588764E-3</v>
      </c>
      <c r="L37">
        <f>+G37</f>
        <v>9.7124675230588764E-3</v>
      </c>
      <c r="O37">
        <f ca="1">+C$11+C$12*$F37</f>
        <v>1.0469217412569695E-2</v>
      </c>
      <c r="Q37" s="2">
        <f>+C37-15018.5</f>
        <v>44068.28410896752</v>
      </c>
    </row>
    <row r="38" spans="1:17" x14ac:dyDescent="0.2">
      <c r="A38" s="37" t="s">
        <v>45</v>
      </c>
      <c r="B38" s="38" t="s">
        <v>2</v>
      </c>
      <c r="C38" s="39">
        <v>59090.153780000001</v>
      </c>
      <c r="D38" s="39">
        <v>1.23E-3</v>
      </c>
      <c r="E38">
        <f>+(C38-C$7)/C$8</f>
        <v>20623.520143272675</v>
      </c>
      <c r="F38">
        <f>ROUND(2*E38,0)/2</f>
        <v>20623.5</v>
      </c>
      <c r="G38">
        <f>+C38-(C$7+F38*C$8)</f>
        <v>6.7934999970020726E-3</v>
      </c>
      <c r="K38">
        <f>+G38</f>
        <v>6.7934999970020726E-3</v>
      </c>
      <c r="O38">
        <f ca="1">+C$11+C$12*$F38</f>
        <v>1.0476125208251339E-2</v>
      </c>
      <c r="Q38" s="2">
        <f>+C38-15018.5</f>
        <v>44071.653780000001</v>
      </c>
    </row>
    <row r="39" spans="1:17" ht="12.75" customHeight="1" x14ac:dyDescent="0.25">
      <c r="A39" s="43" t="s">
        <v>47</v>
      </c>
      <c r="B39" s="44" t="s">
        <v>3</v>
      </c>
      <c r="C39" s="43">
        <v>60153.041428999975</v>
      </c>
      <c r="D39" s="43">
        <v>7.1500000000000003E-4</v>
      </c>
      <c r="E39">
        <f>+(C39-C$7)/C$8</f>
        <v>23775.067319181919</v>
      </c>
      <c r="F39">
        <f>ROUND(2*E39,0)/2</f>
        <v>23775</v>
      </c>
      <c r="G39">
        <f>+C39-(C$7+F39*C$8)</f>
        <v>2.270399997360073E-2</v>
      </c>
      <c r="K39">
        <f>+G39</f>
        <v>2.270399997360073E-2</v>
      </c>
      <c r="O39">
        <f ca="1">+C$11+C$12*$F39</f>
        <v>1.2653117017321398E-2</v>
      </c>
      <c r="Q39" s="2">
        <f>+C39-15018.5</f>
        <v>45134.541428999975</v>
      </c>
    </row>
    <row r="40" spans="1:17" ht="12.75" customHeight="1" x14ac:dyDescent="0.25">
      <c r="A40" s="43" t="s">
        <v>47</v>
      </c>
      <c r="B40" s="44" t="s">
        <v>3</v>
      </c>
      <c r="C40" s="43">
        <v>60153.209532000124</v>
      </c>
      <c r="D40" s="43">
        <v>1.0809999999999999E-3</v>
      </c>
      <c r="E40">
        <f>+(C40-C$7)/C$8</f>
        <v>23775.565758067609</v>
      </c>
      <c r="F40">
        <f>ROUND(2*E40,0)/2</f>
        <v>23775.5</v>
      </c>
      <c r="G40">
        <f>+C40-(C$7+F40*C$8)</f>
        <v>2.2177500126417726E-2</v>
      </c>
      <c r="K40">
        <f>+G40</f>
        <v>2.2177500126417726E-2</v>
      </c>
      <c r="O40">
        <f ca="1">+C$11+C$12*$F40</f>
        <v>1.265346240710548E-2</v>
      </c>
      <c r="Q40" s="2">
        <f>+C40-15018.5</f>
        <v>45134.709532000124</v>
      </c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ortState xmlns:xlrd2="http://schemas.microsoft.com/office/spreadsheetml/2017/richdata2" ref="A21:R53">
    <sortCondition ref="C21:C53"/>
  </sortState>
  <phoneticPr fontId="8" type="noConversion"/>
  <hyperlinks>
    <hyperlink ref="H64278" r:id="rId1" display="http://vsolj.cetus-net.org/bulletin.html" xr:uid="{00000000-0004-0000-0000-000000000000}"/>
    <hyperlink ref="H64271" r:id="rId2" display="https://www.aavso.org/ejaavso" xr:uid="{00000000-0004-0000-0000-000001000000}"/>
    <hyperlink ref="AP422" r:id="rId3" display="http://cdsbib.u-strasbg.fr/cgi-bin/cdsbib?1990RMxAA..21..381G" xr:uid="{00000000-0004-0000-0000-000002000000}"/>
    <hyperlink ref="AP426" r:id="rId4" display="http://cdsbib.u-strasbg.fr/cgi-bin/cdsbib?1990RMxAA..21..381G" xr:uid="{00000000-0004-0000-0000-000003000000}"/>
    <hyperlink ref="AP425" r:id="rId5" display="http://cdsbib.u-strasbg.fr/cgi-bin/cdsbib?1990RMxAA..21..381G" xr:uid="{00000000-0004-0000-0000-000004000000}"/>
    <hyperlink ref="AP406" r:id="rId6" display="http://cdsbib.u-strasbg.fr/cgi-bin/cdsbib?1990RMxAA..21..381G" xr:uid="{00000000-0004-0000-0000-000005000000}"/>
    <hyperlink ref="I64278" r:id="rId7" display="http://vsolj.cetus-net.org/bulletin.html" xr:uid="{00000000-0004-0000-0000-000006000000}"/>
    <hyperlink ref="AQ562" r:id="rId8" display="http://cdsbib.u-strasbg.fr/cgi-bin/cdsbib?1990RMxAA..21..381G" xr:uid="{00000000-0004-0000-0000-000007000000}"/>
    <hyperlink ref="AQ55328" r:id="rId9" display="http://cdsbib.u-strasbg.fr/cgi-bin/cdsbib?1990RMxAA..21..381G" xr:uid="{00000000-0004-0000-0000-000008000000}"/>
    <hyperlink ref="AQ563" r:id="rId10" display="http://cdsbib.u-strasbg.fr/cgi-bin/cdsbib?1990RMxAA..21..381G" xr:uid="{00000000-0004-0000-0000-000009000000}"/>
    <hyperlink ref="H64275" r:id="rId11" display="https://www.aavso.org/ejaavso" xr:uid="{00000000-0004-0000-0000-00000A000000}"/>
    <hyperlink ref="H1448" r:id="rId12" display="http://vsolj.cetus-net.org/bulletin.html" xr:uid="{00000000-0004-0000-0000-00000B000000}"/>
    <hyperlink ref="AP2692" r:id="rId13" display="http://cdsbib.u-strasbg.fr/cgi-bin/cdsbib?1990RMxAA..21..381G" xr:uid="{00000000-0004-0000-0000-00000C000000}"/>
    <hyperlink ref="AP2695" r:id="rId14" display="http://cdsbib.u-strasbg.fr/cgi-bin/cdsbib?1990RMxAA..21..381G" xr:uid="{00000000-0004-0000-0000-00000D000000}"/>
    <hyperlink ref="AP2693" r:id="rId15" display="http://cdsbib.u-strasbg.fr/cgi-bin/cdsbib?1990RMxAA..21..381G" xr:uid="{00000000-0004-0000-0000-00000E000000}"/>
    <hyperlink ref="AP2677" r:id="rId16" display="http://cdsbib.u-strasbg.fr/cgi-bin/cdsbib?1990RMxAA..21..381G" xr:uid="{00000000-0004-0000-0000-00000F000000}"/>
    <hyperlink ref="I1448" r:id="rId17" display="http://vsolj.cetus-net.org/bulletin.html" xr:uid="{00000000-0004-0000-0000-000010000000}"/>
    <hyperlink ref="AQ2906" r:id="rId18" display="http://cdsbib.u-strasbg.fr/cgi-bin/cdsbib?1990RMxAA..21..381G" xr:uid="{00000000-0004-0000-0000-000011000000}"/>
    <hyperlink ref="AQ65143" r:id="rId19" display="http://cdsbib.u-strasbg.fr/cgi-bin/cdsbib?1990RMxAA..21..381G" xr:uid="{00000000-0004-0000-0000-000012000000}"/>
    <hyperlink ref="AQ291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2023-08-23T08:03:48Z</dcterms:modified>
</cp:coreProperties>
</file>