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DEDA568-F4CD-4FD8-8E03-27768C090C0F}" xr6:coauthVersionLast="47" xr6:coauthVersionMax="47" xr10:uidLastSave="{00000000-0000-0000-0000-000000000000}"/>
  <bookViews>
    <workbookView xWindow="13770" yWindow="735" windowWidth="1360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J33" i="1" s="1"/>
  <c r="Q33" i="1"/>
  <c r="E22" i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C21" i="1"/>
  <c r="R28" i="1"/>
  <c r="G11" i="1"/>
  <c r="F11" i="1"/>
  <c r="E21" i="1"/>
  <c r="F21" i="1" s="1"/>
  <c r="G21" i="1" s="1"/>
  <c r="H21" i="1" s="1"/>
  <c r="E15" i="1"/>
  <c r="C17" i="1"/>
  <c r="Q21" i="1"/>
  <c r="C11" i="1"/>
  <c r="C12" i="1" l="1"/>
  <c r="O33" i="1" l="1"/>
  <c r="O24" i="1"/>
  <c r="C16" i="1"/>
  <c r="D18" i="1" s="1"/>
  <c r="O30" i="1"/>
  <c r="O25" i="1"/>
  <c r="O31" i="1"/>
  <c r="O29" i="1"/>
  <c r="O23" i="1"/>
  <c r="O21" i="1"/>
  <c r="O28" i="1"/>
  <c r="O22" i="1"/>
  <c r="O26" i="1"/>
  <c r="O32" i="1"/>
  <c r="O27" i="1"/>
  <c r="C15" i="1"/>
  <c r="C18" i="1" l="1"/>
  <c r="E16" i="1"/>
  <c r="E17" i="1" s="1"/>
</calcChain>
</file>

<file path=xl/sharedStrings.xml><?xml version="1.0" encoding="utf-8"?>
<sst xmlns="http://schemas.openxmlformats.org/spreadsheetml/2006/main" count="68" uniqueCount="48">
  <si>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</si>
  <si>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</si>
  <si>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</si>
  <si>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</si>
  <si>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</si>
  <si>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</si>
  <si>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</si>
  <si>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</si>
  <si>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</si>
  <si>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</si>
  <si>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</si>
  <si>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</si>
  <si>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</si>
  <si>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</si>
  <si>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</si>
  <si>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</si>
  <si>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</si>
  <si>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</si>
  <si>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</si>
  <si>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</si>
  <si>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</si>
  <si>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</si>
  <si>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</si>
  <si>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</si>
  <si>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</si>
  <si>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</si>
  <si>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</si>
  <si>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</si>
  <si>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</si>
  <si>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</si>
  <si>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</si>
  <si>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</si>
  <si>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</si>
  <si>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</si>
  <si>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</si>
  <si>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</si>
  <si>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</si>
  <si>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</si>
  <si>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</si>
  <si>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Ind</t>
  </si>
  <si>
    <t>JAVSO, 48, 250</t>
  </si>
  <si>
    <t>II</t>
  </si>
  <si>
    <t>I</t>
  </si>
  <si>
    <t xml:space="preserve">DD Ind / </t>
  </si>
  <si>
    <t>TESS/PNC/RAA</t>
  </si>
  <si>
    <t>TESS</t>
  </si>
  <si>
    <t>BMGA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</si>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</sst>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9" fillId="0" borderId="0" xfId="0" applyFont="1" applyAlignme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/>
      <protection locked="0"/>
    </xf>
    <xf numFmtId="166" fontId="15" fillId="0" borderId="0" xfId="0" applyNumberFormat="1" applyFont="1" applyAlignment="1" applyProtection="1">
      <alignment vertical="center" wrapText="1"/>
      <protection locked="0"/>
    </xf>
    <xf numFmtId="0" fontId="15" fillId="0" borderId="0" xfId="0" applyFont="1" applyAlignment="1" applyProtection="1">
      <protection locked="0"/>
    </xf>
    <xf numFmtId="0" fontId="16" fillId="0" borderId="0" xfId="0" applyFont="1" applyAlignment="1"/>
    <xf numFmtId="0" fontId="16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8427-0556 -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15034</c:v>
                </c:pt>
                <c:pt idx="2">
                  <c:v>15034.5</c:v>
                </c:pt>
                <c:pt idx="3">
                  <c:v>15073</c:v>
                </c:pt>
                <c:pt idx="4">
                  <c:v>15073.5</c:v>
                </c:pt>
                <c:pt idx="5">
                  <c:v>15104</c:v>
                </c:pt>
                <c:pt idx="6">
                  <c:v>15104.5</c:v>
                </c:pt>
                <c:pt idx="7">
                  <c:v>16141.5</c:v>
                </c:pt>
                <c:pt idx="8">
                  <c:v>16146.5</c:v>
                </c:pt>
                <c:pt idx="9">
                  <c:v>16147</c:v>
                </c:pt>
                <c:pt idx="10">
                  <c:v>16152</c:v>
                </c:pt>
                <c:pt idx="11">
                  <c:v>16152</c:v>
                </c:pt>
                <c:pt idx="12">
                  <c:v>19979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7">
                  <c:v>-1.7348999826936051E-2</c:v>
                </c:pt>
                <c:pt idx="8">
                  <c:v>-1.7728999868268147E-2</c:v>
                </c:pt>
                <c:pt idx="9">
                  <c:v>-1.7312000039964914E-2</c:v>
                </c:pt>
                <c:pt idx="10">
                  <c:v>-1.7421999895304907E-2</c:v>
                </c:pt>
                <c:pt idx="11">
                  <c:v>-1.7031999719620217E-2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6C-4B36-A2A0-876BA9B70D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15034</c:v>
                </c:pt>
                <c:pt idx="2">
                  <c:v>15034.5</c:v>
                </c:pt>
                <c:pt idx="3">
                  <c:v>15073</c:v>
                </c:pt>
                <c:pt idx="4">
                  <c:v>15073.5</c:v>
                </c:pt>
                <c:pt idx="5">
                  <c:v>15104</c:v>
                </c:pt>
                <c:pt idx="6">
                  <c:v>15104.5</c:v>
                </c:pt>
                <c:pt idx="7">
                  <c:v>16141.5</c:v>
                </c:pt>
                <c:pt idx="8">
                  <c:v>16146.5</c:v>
                </c:pt>
                <c:pt idx="9">
                  <c:v>16147</c:v>
                </c:pt>
                <c:pt idx="10">
                  <c:v>16152</c:v>
                </c:pt>
                <c:pt idx="11">
                  <c:v>16152</c:v>
                </c:pt>
                <c:pt idx="12">
                  <c:v>19979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-1.598427116550738E-2</c:v>
                </c:pt>
                <c:pt idx="2">
                  <c:v>-1.5173256695561577E-2</c:v>
                </c:pt>
                <c:pt idx="3">
                  <c:v>-1.5685871090681758E-2</c:v>
                </c:pt>
                <c:pt idx="4">
                  <c:v>-1.5852525997615885E-2</c:v>
                </c:pt>
                <c:pt idx="5">
                  <c:v>-1.5236760664265603E-2</c:v>
                </c:pt>
                <c:pt idx="6">
                  <c:v>-1.5818234562175348E-2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6C-4B36-A2A0-876BA9B70D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15034</c:v>
                </c:pt>
                <c:pt idx="2">
                  <c:v>15034.5</c:v>
                </c:pt>
                <c:pt idx="3">
                  <c:v>15073</c:v>
                </c:pt>
                <c:pt idx="4">
                  <c:v>15073.5</c:v>
                </c:pt>
                <c:pt idx="5">
                  <c:v>15104</c:v>
                </c:pt>
                <c:pt idx="6">
                  <c:v>15104.5</c:v>
                </c:pt>
                <c:pt idx="7">
                  <c:v>16141.5</c:v>
                </c:pt>
                <c:pt idx="8">
                  <c:v>16146.5</c:v>
                </c:pt>
                <c:pt idx="9">
                  <c:v>16147</c:v>
                </c:pt>
                <c:pt idx="10">
                  <c:v>16152</c:v>
                </c:pt>
                <c:pt idx="11">
                  <c:v>16152</c:v>
                </c:pt>
                <c:pt idx="12">
                  <c:v>19979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2">
                  <c:v>-3.0142000054183882E-2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6C-4B36-A2A0-876BA9B70D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15034</c:v>
                </c:pt>
                <c:pt idx="2">
                  <c:v>15034.5</c:v>
                </c:pt>
                <c:pt idx="3">
                  <c:v>15073</c:v>
                </c:pt>
                <c:pt idx="4">
                  <c:v>15073.5</c:v>
                </c:pt>
                <c:pt idx="5">
                  <c:v>15104</c:v>
                </c:pt>
                <c:pt idx="6">
                  <c:v>15104.5</c:v>
                </c:pt>
                <c:pt idx="7">
                  <c:v>16141.5</c:v>
                </c:pt>
                <c:pt idx="8">
                  <c:v>16146.5</c:v>
                </c:pt>
                <c:pt idx="9">
                  <c:v>16147</c:v>
                </c:pt>
                <c:pt idx="10">
                  <c:v>16152</c:v>
                </c:pt>
                <c:pt idx="11">
                  <c:v>16152</c:v>
                </c:pt>
                <c:pt idx="12">
                  <c:v>19979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6C-4B36-A2A0-876BA9B70D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15034</c:v>
                </c:pt>
                <c:pt idx="2">
                  <c:v>15034.5</c:v>
                </c:pt>
                <c:pt idx="3">
                  <c:v>15073</c:v>
                </c:pt>
                <c:pt idx="4">
                  <c:v>15073.5</c:v>
                </c:pt>
                <c:pt idx="5">
                  <c:v>15104</c:v>
                </c:pt>
                <c:pt idx="6">
                  <c:v>15104.5</c:v>
                </c:pt>
                <c:pt idx="7">
                  <c:v>16141.5</c:v>
                </c:pt>
                <c:pt idx="8">
                  <c:v>16146.5</c:v>
                </c:pt>
                <c:pt idx="9">
                  <c:v>16147</c:v>
                </c:pt>
                <c:pt idx="10">
                  <c:v>16152</c:v>
                </c:pt>
                <c:pt idx="11">
                  <c:v>16152</c:v>
                </c:pt>
                <c:pt idx="12">
                  <c:v>19979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6C-4B36-A2A0-876BA9B70D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15034</c:v>
                </c:pt>
                <c:pt idx="2">
                  <c:v>15034.5</c:v>
                </c:pt>
                <c:pt idx="3">
                  <c:v>15073</c:v>
                </c:pt>
                <c:pt idx="4">
                  <c:v>15073.5</c:v>
                </c:pt>
                <c:pt idx="5">
                  <c:v>15104</c:v>
                </c:pt>
                <c:pt idx="6">
                  <c:v>15104.5</c:v>
                </c:pt>
                <c:pt idx="7">
                  <c:v>16141.5</c:v>
                </c:pt>
                <c:pt idx="8">
                  <c:v>16146.5</c:v>
                </c:pt>
                <c:pt idx="9">
                  <c:v>16147</c:v>
                </c:pt>
                <c:pt idx="10">
                  <c:v>16152</c:v>
                </c:pt>
                <c:pt idx="11">
                  <c:v>16152</c:v>
                </c:pt>
                <c:pt idx="12">
                  <c:v>19979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6C-4B36-A2A0-876BA9B70D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1.81E-3</c:v>
                  </c:pt>
                  <c:pt idx="2">
                    <c:v>1.124E-3</c:v>
                  </c:pt>
                  <c:pt idx="3">
                    <c:v>1.302E-3</c:v>
                  </c:pt>
                  <c:pt idx="4">
                    <c:v>9.59E-4</c:v>
                  </c:pt>
                  <c:pt idx="5">
                    <c:v>1.405E-3</c:v>
                  </c:pt>
                  <c:pt idx="6">
                    <c:v>1.0820000000000001E-3</c:v>
                  </c:pt>
                  <c:pt idx="7">
                    <c:v>6.8999999999999997E-4</c:v>
                  </c:pt>
                  <c:pt idx="8">
                    <c:v>7.2000000000000005E-4</c:v>
                  </c:pt>
                  <c:pt idx="9">
                    <c:v>7.2000000000000005E-4</c:v>
                  </c:pt>
                  <c:pt idx="10">
                    <c:v>1.33E-3</c:v>
                  </c:pt>
                  <c:pt idx="11">
                    <c:v>1.2600000000000001E-3</c:v>
                  </c:pt>
                  <c:pt idx="12">
                    <c:v>1.5150000000000001E-3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15034</c:v>
                </c:pt>
                <c:pt idx="2">
                  <c:v>15034.5</c:v>
                </c:pt>
                <c:pt idx="3">
                  <c:v>15073</c:v>
                </c:pt>
                <c:pt idx="4">
                  <c:v>15073.5</c:v>
                </c:pt>
                <c:pt idx="5">
                  <c:v>15104</c:v>
                </c:pt>
                <c:pt idx="6">
                  <c:v>15104.5</c:v>
                </c:pt>
                <c:pt idx="7">
                  <c:v>16141.5</c:v>
                </c:pt>
                <c:pt idx="8">
                  <c:v>16146.5</c:v>
                </c:pt>
                <c:pt idx="9">
                  <c:v>16147</c:v>
                </c:pt>
                <c:pt idx="10">
                  <c:v>16152</c:v>
                </c:pt>
                <c:pt idx="11">
                  <c:v>16152</c:v>
                </c:pt>
                <c:pt idx="12">
                  <c:v>19979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6C-4B36-A2A0-876BA9B70D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15034</c:v>
                </c:pt>
                <c:pt idx="2">
                  <c:v>15034.5</c:v>
                </c:pt>
                <c:pt idx="3">
                  <c:v>15073</c:v>
                </c:pt>
                <c:pt idx="4">
                  <c:v>15073.5</c:v>
                </c:pt>
                <c:pt idx="5">
                  <c:v>15104</c:v>
                </c:pt>
                <c:pt idx="6">
                  <c:v>15104.5</c:v>
                </c:pt>
                <c:pt idx="7">
                  <c:v>16141.5</c:v>
                </c:pt>
                <c:pt idx="8">
                  <c:v>16146.5</c:v>
                </c:pt>
                <c:pt idx="9">
                  <c:v>16147</c:v>
                </c:pt>
                <c:pt idx="10">
                  <c:v>16152</c:v>
                </c:pt>
                <c:pt idx="11">
                  <c:v>16152</c:v>
                </c:pt>
                <c:pt idx="12">
                  <c:v>19979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2.1588998709416302E-3</c:v>
                </c:pt>
                <c:pt idx="1">
                  <c:v>-1.6623826839603083E-2</c:v>
                </c:pt>
                <c:pt idx="2">
                  <c:v>-1.6624451514563522E-2</c:v>
                </c:pt>
                <c:pt idx="3">
                  <c:v>-1.6672551486517494E-2</c:v>
                </c:pt>
                <c:pt idx="4">
                  <c:v>-1.6673176161477933E-2</c:v>
                </c:pt>
                <c:pt idx="5">
                  <c:v>-1.6711281334064843E-2</c:v>
                </c:pt>
                <c:pt idx="6">
                  <c:v>-1.6711906009025286E-2</c:v>
                </c:pt>
                <c:pt idx="7">
                  <c:v>-1.8007481876980244E-2</c:v>
                </c:pt>
                <c:pt idx="8">
                  <c:v>-1.8013728626584659E-2</c:v>
                </c:pt>
                <c:pt idx="9">
                  <c:v>-1.8014353301545098E-2</c:v>
                </c:pt>
                <c:pt idx="10">
                  <c:v>-1.8020600051149509E-2</c:v>
                </c:pt>
                <c:pt idx="11">
                  <c:v>-1.8020600051149509E-2</c:v>
                </c:pt>
                <c:pt idx="12">
                  <c:v>-2.2801862198366128E-2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6C-4B36-A2A0-876BA9B7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606024"/>
        <c:axId val="1"/>
      </c:scatterChart>
      <c:valAx>
        <c:axId val="472606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606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16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62A557-8E9D-D243-3766-F5008C0E5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5703125" customWidth="1"/>
    <col min="4" max="4" width="9.42578125" customWidth="1"/>
    <col min="5" max="5" width="16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2" t="s">
        <v>43</v>
      </c>
      <c r="D1" t="s">
        <v>39</v>
      </c>
    </row>
    <row r="2" spans="1:7" x14ac:dyDescent="0.2">
      <c r="A2" t="s">
        <v>22</v>
      </c>
      <c r="B2" t="s">
        <v>36</v>
      </c>
      <c r="C2" s="2"/>
      <c r="D2" s="2"/>
    </row>
    <row r="3" spans="1:7" ht="13.5" thickBot="1" x14ac:dyDescent="0.25"/>
    <row r="4" spans="1:7" ht="14.25" thickTop="1" thickBot="1" x14ac:dyDescent="0.25">
      <c r="A4" s="28" t="s">
        <v>37</v>
      </c>
      <c r="C4" s="7">
        <v>52872.913999999873</v>
      </c>
      <c r="D4" s="8">
        <v>0.36274600000000001</v>
      </c>
    </row>
    <row r="6" spans="1:7" x14ac:dyDescent="0.2">
      <c r="A6" s="4" t="s">
        <v>0</v>
      </c>
    </row>
    <row r="7" spans="1:7" x14ac:dyDescent="0.2">
      <c r="A7" t="s">
        <v>1</v>
      </c>
      <c r="C7">
        <v>52872.913999999873</v>
      </c>
    </row>
    <row r="8" spans="1:7" x14ac:dyDescent="0.2">
      <c r="A8" t="s">
        <v>2</v>
      </c>
      <c r="C8">
        <v>0.36274600000000001</v>
      </c>
    </row>
    <row r="9" spans="1:7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7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7" x14ac:dyDescent="0.2">
      <c r="A11" s="11" t="s">
        <v>14</v>
      </c>
      <c r="B11" s="11"/>
      <c r="C11" s="23">
        <f ca="1">INTERCEPT(INDIRECT($G$11):G992,INDIRECT($F$11):F992)</f>
        <v>2.1588998709416302E-3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SLOPE(INDIRECT($G$11):G992,INDIRECT($F$11):F992)</f>
        <v>-1.2493499208823143E-6</v>
      </c>
      <c r="D12" s="2"/>
      <c r="E12" s="11"/>
    </row>
    <row r="13" spans="1:7" x14ac:dyDescent="0.2">
      <c r="A13" s="11" t="s">
        <v>17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>
        <f ca="1">(C7+C11)+(C8+C12)*INT(MAX(F21:F3533))</f>
        <v>60120.193532137673</v>
      </c>
      <c r="D15" s="15" t="s">
        <v>31</v>
      </c>
      <c r="E15" s="16">
        <f ca="1">TODAY()+15018.5-B9/24</f>
        <v>60154.5</v>
      </c>
    </row>
    <row r="16" spans="1:7" x14ac:dyDescent="0.2">
      <c r="A16" s="17" t="s">
        <v>3</v>
      </c>
      <c r="B16" s="11"/>
      <c r="C16" s="18">
        <f ca="1">+C8+C12</f>
        <v>0.36274475065007911</v>
      </c>
      <c r="D16" s="15" t="s">
        <v>32</v>
      </c>
      <c r="E16" s="16">
        <f ca="1">ROUND(2*(E15-C15)/C16,0)/2+1</f>
        <v>95.5</v>
      </c>
    </row>
    <row r="17" spans="1:18" ht="13.5" thickBot="1" x14ac:dyDescent="0.25">
      <c r="A17" s="15" t="s">
        <v>28</v>
      </c>
      <c r="B17" s="11"/>
      <c r="C17" s="11">
        <f>COUNT(C21:C2191)</f>
        <v>13</v>
      </c>
      <c r="D17" s="15" t="s">
        <v>33</v>
      </c>
      <c r="E17" s="19">
        <f ca="1">+C15+C16*E16-15018.5-C9/24</f>
        <v>45136.73148915809</v>
      </c>
    </row>
    <row r="18" spans="1:18" ht="14.25" thickTop="1" thickBot="1" x14ac:dyDescent="0.25">
      <c r="A18" s="17" t="s">
        <v>4</v>
      </c>
      <c r="B18" s="11"/>
      <c r="C18" s="20">
        <f ca="1">+C15</f>
        <v>60120.193532137673</v>
      </c>
      <c r="D18" s="21">
        <f ca="1">+C16</f>
        <v>0.36274475065007911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47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ht="12" customHeight="1" x14ac:dyDescent="0.2">
      <c r="A21" t="s">
        <v>38</v>
      </c>
      <c r="C21" s="9">
        <f>+C4</f>
        <v>52872.913999999873</v>
      </c>
      <c r="D21" s="9" t="s">
        <v>12</v>
      </c>
      <c r="E21">
        <f t="shared" ref="E21:E32" si="0">+(C21-C$7)/C$8</f>
        <v>0</v>
      </c>
      <c r="F21">
        <f t="shared" ref="F21:F33" si="1">ROUND(2*E21,0)/2</f>
        <v>0</v>
      </c>
      <c r="G21">
        <f t="shared" ref="G21:G32" si="2">+C21-(C$7+F21*C$8)</f>
        <v>0</v>
      </c>
      <c r="H21">
        <f>+G21</f>
        <v>0</v>
      </c>
      <c r="O21">
        <f t="shared" ref="O21:O32" ca="1" si="3">+C$11+C$12*$F21</f>
        <v>2.1588998709416302E-3</v>
      </c>
      <c r="Q21" s="1">
        <f t="shared" ref="Q21:Q32" si="4">+C21-15018.5</f>
        <v>37854.413999999873</v>
      </c>
    </row>
    <row r="22" spans="1:18" ht="12" customHeight="1" x14ac:dyDescent="0.2">
      <c r="A22" s="33" t="s">
        <v>44</v>
      </c>
      <c r="B22" s="33" t="s">
        <v>42</v>
      </c>
      <c r="C22" s="34">
        <v>58326.421379728708</v>
      </c>
      <c r="D22" s="35">
        <v>1.81E-3</v>
      </c>
      <c r="E22">
        <f t="shared" si="0"/>
        <v>15033.95593536203</v>
      </c>
      <c r="F22">
        <f t="shared" si="1"/>
        <v>15034</v>
      </c>
      <c r="G22">
        <f t="shared" si="2"/>
        <v>-1.598427116550738E-2</v>
      </c>
      <c r="I22">
        <f t="shared" ref="I22:I27" si="5">+G22</f>
        <v>-1.598427116550738E-2</v>
      </c>
      <c r="O22">
        <f t="shared" ca="1" si="3"/>
        <v>-1.6623826839603083E-2</v>
      </c>
      <c r="Q22" s="1">
        <f t="shared" si="4"/>
        <v>43307.921379728708</v>
      </c>
    </row>
    <row r="23" spans="1:18" ht="12" customHeight="1" x14ac:dyDescent="0.2">
      <c r="A23" s="33" t="s">
        <v>44</v>
      </c>
      <c r="B23" s="33" t="s">
        <v>41</v>
      </c>
      <c r="C23" s="34">
        <v>58326.603563743178</v>
      </c>
      <c r="D23" s="35">
        <v>1.124E-3</v>
      </c>
      <c r="E23">
        <f t="shared" si="0"/>
        <v>15034.458171126089</v>
      </c>
      <c r="F23">
        <f t="shared" si="1"/>
        <v>15034.5</v>
      </c>
      <c r="G23">
        <f t="shared" si="2"/>
        <v>-1.5173256695561577E-2</v>
      </c>
      <c r="I23">
        <f t="shared" si="5"/>
        <v>-1.5173256695561577E-2</v>
      </c>
      <c r="O23">
        <f t="shared" ca="1" si="3"/>
        <v>-1.6624451514563522E-2</v>
      </c>
      <c r="Q23" s="1">
        <f t="shared" si="4"/>
        <v>43308.103563743178</v>
      </c>
    </row>
    <row r="24" spans="1:18" ht="12" customHeight="1" x14ac:dyDescent="0.2">
      <c r="A24" s="33" t="s">
        <v>44</v>
      </c>
      <c r="B24" s="33" t="s">
        <v>42</v>
      </c>
      <c r="C24" s="34">
        <v>58340.568772128783</v>
      </c>
      <c r="D24" s="35">
        <v>1.302E-3</v>
      </c>
      <c r="E24">
        <f t="shared" si="0"/>
        <v>15072.956757976406</v>
      </c>
      <c r="F24">
        <f t="shared" si="1"/>
        <v>15073</v>
      </c>
      <c r="G24">
        <f t="shared" si="2"/>
        <v>-1.5685871090681758E-2</v>
      </c>
      <c r="I24">
        <f t="shared" si="5"/>
        <v>-1.5685871090681758E-2</v>
      </c>
      <c r="O24">
        <f t="shared" ca="1" si="3"/>
        <v>-1.6672551486517494E-2</v>
      </c>
      <c r="Q24" s="1">
        <f t="shared" si="4"/>
        <v>43322.068772128783</v>
      </c>
    </row>
    <row r="25" spans="1:18" ht="12" customHeight="1" x14ac:dyDescent="0.2">
      <c r="A25" s="33" t="s">
        <v>44</v>
      </c>
      <c r="B25" s="33" t="s">
        <v>41</v>
      </c>
      <c r="C25" s="34">
        <v>58340.749978473876</v>
      </c>
      <c r="D25" s="35">
        <v>9.59E-4</v>
      </c>
      <c r="E25">
        <f t="shared" si="0"/>
        <v>15073.456298550507</v>
      </c>
      <c r="F25">
        <f t="shared" si="1"/>
        <v>15073.5</v>
      </c>
      <c r="G25">
        <f t="shared" si="2"/>
        <v>-1.5852525997615885E-2</v>
      </c>
      <c r="I25">
        <f t="shared" si="5"/>
        <v>-1.5852525997615885E-2</v>
      </c>
      <c r="O25">
        <f t="shared" ca="1" si="3"/>
        <v>-1.6673176161477933E-2</v>
      </c>
      <c r="Q25" s="1">
        <f t="shared" si="4"/>
        <v>43322.249978473876</v>
      </c>
    </row>
    <row r="26" spans="1:18" ht="12" customHeight="1" x14ac:dyDescent="0.2">
      <c r="A26" s="33" t="s">
        <v>44</v>
      </c>
      <c r="B26" s="33" t="s">
        <v>42</v>
      </c>
      <c r="C26" s="34">
        <v>58351.814347239211</v>
      </c>
      <c r="D26" s="35">
        <v>1.405E-3</v>
      </c>
      <c r="E26">
        <f t="shared" si="0"/>
        <v>15103.957996061536</v>
      </c>
      <c r="F26">
        <f t="shared" si="1"/>
        <v>15104</v>
      </c>
      <c r="G26">
        <f t="shared" si="2"/>
        <v>-1.5236760664265603E-2</v>
      </c>
      <c r="I26">
        <f t="shared" si="5"/>
        <v>-1.5236760664265603E-2</v>
      </c>
      <c r="O26">
        <f t="shared" ca="1" si="3"/>
        <v>-1.6711281334064843E-2</v>
      </c>
      <c r="Q26" s="1">
        <f t="shared" si="4"/>
        <v>43333.314347239211</v>
      </c>
    </row>
    <row r="27" spans="1:18" ht="12" customHeight="1" x14ac:dyDescent="0.2">
      <c r="A27" s="33" t="s">
        <v>44</v>
      </c>
      <c r="B27" s="33" t="s">
        <v>41</v>
      </c>
      <c r="C27" s="34">
        <v>58351.995138765313</v>
      </c>
      <c r="D27" s="35">
        <v>1.0820000000000001E-3</v>
      </c>
      <c r="E27">
        <f t="shared" si="0"/>
        <v>15104.456393083423</v>
      </c>
      <c r="F27">
        <f t="shared" si="1"/>
        <v>15104.5</v>
      </c>
      <c r="G27">
        <f t="shared" si="2"/>
        <v>-1.5818234562175348E-2</v>
      </c>
      <c r="I27">
        <f t="shared" si="5"/>
        <v>-1.5818234562175348E-2</v>
      </c>
      <c r="O27">
        <f t="shared" ca="1" si="3"/>
        <v>-1.6711906009025286E-2</v>
      </c>
      <c r="Q27" s="1">
        <f t="shared" si="4"/>
        <v>43333.495138765313</v>
      </c>
    </row>
    <row r="28" spans="1:18" ht="12" customHeight="1" x14ac:dyDescent="0.2">
      <c r="A28" s="29" t="s">
        <v>40</v>
      </c>
      <c r="B28" s="30" t="s">
        <v>41</v>
      </c>
      <c r="C28" s="31">
        <v>58728.161210000049</v>
      </c>
      <c r="D28" s="29">
        <v>6.8999999999999997E-4</v>
      </c>
      <c r="E28">
        <f t="shared" si="0"/>
        <v>16141.452173146432</v>
      </c>
      <c r="F28">
        <f t="shared" si="1"/>
        <v>16141.5</v>
      </c>
      <c r="G28">
        <f t="shared" si="2"/>
        <v>-1.7348999826936051E-2</v>
      </c>
      <c r="H28">
        <f>+G28</f>
        <v>-1.7348999826936051E-2</v>
      </c>
      <c r="O28">
        <f t="shared" ca="1" si="3"/>
        <v>-1.8007481876980244E-2</v>
      </c>
      <c r="Q28" s="1">
        <f t="shared" si="4"/>
        <v>43709.661210000049</v>
      </c>
      <c r="R28" t="e">
        <f>IF(ABS(#REF!-C27)&lt;0.00001,1,"")</f>
        <v>#REF!</v>
      </c>
    </row>
    <row r="29" spans="1:18" ht="12" customHeight="1" x14ac:dyDescent="0.2">
      <c r="A29" s="29" t="s">
        <v>40</v>
      </c>
      <c r="B29" s="30" t="s">
        <v>41</v>
      </c>
      <c r="C29" s="31">
        <v>58729.974560000002</v>
      </c>
      <c r="D29" s="29">
        <v>7.2000000000000005E-4</v>
      </c>
      <c r="E29">
        <f t="shared" si="0"/>
        <v>16146.45112558134</v>
      </c>
      <c r="F29">
        <f t="shared" si="1"/>
        <v>16146.5</v>
      </c>
      <c r="G29">
        <f t="shared" si="2"/>
        <v>-1.7728999868268147E-2</v>
      </c>
      <c r="H29">
        <f>+G29</f>
        <v>-1.7728999868268147E-2</v>
      </c>
      <c r="O29">
        <f t="shared" ca="1" si="3"/>
        <v>-1.8013728626584659E-2</v>
      </c>
      <c r="Q29" s="1">
        <f t="shared" si="4"/>
        <v>43711.474560000002</v>
      </c>
    </row>
    <row r="30" spans="1:18" ht="12" customHeight="1" x14ac:dyDescent="0.2">
      <c r="A30" s="29" t="s">
        <v>40</v>
      </c>
      <c r="B30" s="30" t="s">
        <v>42</v>
      </c>
      <c r="C30" s="31">
        <v>58730.15634999983</v>
      </c>
      <c r="D30" s="29">
        <v>7.2000000000000005E-4</v>
      </c>
      <c r="E30">
        <f t="shared" si="0"/>
        <v>16146.952275145575</v>
      </c>
      <c r="F30">
        <f t="shared" si="1"/>
        <v>16147</v>
      </c>
      <c r="G30">
        <f t="shared" si="2"/>
        <v>-1.7312000039964914E-2</v>
      </c>
      <c r="H30">
        <f>+G30</f>
        <v>-1.7312000039964914E-2</v>
      </c>
      <c r="O30">
        <f t="shared" ca="1" si="3"/>
        <v>-1.8014353301545098E-2</v>
      </c>
      <c r="Q30" s="1">
        <f t="shared" si="4"/>
        <v>43711.65634999983</v>
      </c>
    </row>
    <row r="31" spans="1:18" ht="12" customHeight="1" x14ac:dyDescent="0.2">
      <c r="A31" s="29" t="s">
        <v>40</v>
      </c>
      <c r="B31" s="30" t="s">
        <v>42</v>
      </c>
      <c r="C31" s="31">
        <v>58731.969969999976</v>
      </c>
      <c r="D31" s="29">
        <v>1.33E-3</v>
      </c>
      <c r="E31">
        <f t="shared" si="0"/>
        <v>16151.951971903489</v>
      </c>
      <c r="F31">
        <f t="shared" si="1"/>
        <v>16152</v>
      </c>
      <c r="G31">
        <f t="shared" si="2"/>
        <v>-1.7421999895304907E-2</v>
      </c>
      <c r="H31">
        <f>+G31</f>
        <v>-1.7421999895304907E-2</v>
      </c>
      <c r="O31">
        <f t="shared" ca="1" si="3"/>
        <v>-1.8020600051149509E-2</v>
      </c>
      <c r="Q31" s="1">
        <f t="shared" si="4"/>
        <v>43713.469969999976</v>
      </c>
    </row>
    <row r="32" spans="1:18" ht="12" customHeight="1" x14ac:dyDescent="0.2">
      <c r="A32" s="29" t="s">
        <v>40</v>
      </c>
      <c r="B32" s="30" t="s">
        <v>42</v>
      </c>
      <c r="C32" s="31">
        <v>58731.970360000152</v>
      </c>
      <c r="D32" s="29">
        <v>1.2600000000000001E-3</v>
      </c>
      <c r="E32">
        <f t="shared" si="0"/>
        <v>16151.953047036435</v>
      </c>
      <c r="F32">
        <f t="shared" si="1"/>
        <v>16152</v>
      </c>
      <c r="G32">
        <f t="shared" si="2"/>
        <v>-1.7031999719620217E-2</v>
      </c>
      <c r="H32">
        <f>+G32</f>
        <v>-1.7031999719620217E-2</v>
      </c>
      <c r="O32">
        <f t="shared" ca="1" si="3"/>
        <v>-1.8020600051149509E-2</v>
      </c>
      <c r="Q32" s="1">
        <f t="shared" si="4"/>
        <v>43713.470360000152</v>
      </c>
    </row>
    <row r="33" spans="1:17" ht="12" customHeight="1" x14ac:dyDescent="0.25">
      <c r="A33" s="36" t="s">
        <v>46</v>
      </c>
      <c r="B33" s="37" t="s">
        <v>41</v>
      </c>
      <c r="C33" s="36">
        <v>60120.186191999819</v>
      </c>
      <c r="D33" s="36">
        <v>1.5150000000000001E-3</v>
      </c>
      <c r="E33">
        <f t="shared" ref="E33" si="6">+(C33-C$7)/C$8</f>
        <v>19978.916906044298</v>
      </c>
      <c r="F33">
        <f t="shared" si="1"/>
        <v>19979</v>
      </c>
      <c r="G33">
        <f t="shared" ref="G33" si="7">+C33-(C$7+F33*C$8)</f>
        <v>-3.0142000054183882E-2</v>
      </c>
      <c r="J33">
        <f>+G33</f>
        <v>-3.0142000054183882E-2</v>
      </c>
      <c r="O33">
        <f t="shared" ref="O33" ca="1" si="8">+C$11+C$12*$F33</f>
        <v>-2.2801862198366128E-2</v>
      </c>
      <c r="Q33" s="1">
        <f t="shared" ref="Q33" si="9">+C33-15018.5</f>
        <v>45101.686191999819</v>
      </c>
    </row>
    <row r="34" spans="1:17" ht="12" customHeight="1" x14ac:dyDescent="0.2">
      <c r="C34" s="9"/>
      <c r="D34" s="9"/>
    </row>
    <row r="35" spans="1:17" ht="12" customHeight="1" x14ac:dyDescent="0.2">
      <c r="C35" s="9"/>
      <c r="D35" s="9"/>
    </row>
    <row r="36" spans="1:17" ht="12" customHeight="1" x14ac:dyDescent="0.2">
      <c r="C36" s="9"/>
      <c r="D36" s="9"/>
    </row>
    <row r="37" spans="1:17" x14ac:dyDescent="0.2">
      <c r="C37" s="9"/>
      <c r="D37" s="9"/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R32">
    <sortCondition ref="C21:C32"/>
  </sortState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2023-07-29T01:05:31Z</dcterms:modified>
</cp:coreProperties>
</file>