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AF34BC4-64B9-4642-8A3D-0B40988DEA37}" xr6:coauthVersionLast="47" xr6:coauthVersionMax="47" xr10:uidLastSave="{00000000-0000-0000-0000-000000000000}"/>
  <bookViews>
    <workbookView xWindow="13365" yWindow="0" windowWidth="14325" windowHeight="1449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31" i="1" l="1"/>
  <c r="F31" i="1"/>
  <c r="G31" i="1"/>
  <c r="K31" i="1"/>
  <c r="E32" i="1"/>
  <c r="F32" i="1"/>
  <c r="G32" i="1"/>
  <c r="C11" i="1"/>
  <c r="C12" i="1"/>
  <c r="O31" i="1"/>
  <c r="Q31" i="1"/>
  <c r="K32" i="1"/>
  <c r="O32" i="1"/>
  <c r="Q32" i="1"/>
  <c r="E30" i="1"/>
  <c r="F30" i="1"/>
  <c r="G30" i="1"/>
  <c r="K30" i="1"/>
  <c r="Q30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Q25" i="1"/>
  <c r="Q26" i="1"/>
  <c r="C7" i="1"/>
  <c r="E25" i="1"/>
  <c r="F25" i="1"/>
  <c r="C8" i="1"/>
  <c r="D9" i="1"/>
  <c r="C9" i="1"/>
  <c r="Q24" i="1"/>
  <c r="Q21" i="1"/>
  <c r="Q23" i="1"/>
  <c r="D8" i="1"/>
  <c r="F16" i="1"/>
  <c r="F17" i="1"/>
  <c r="E23" i="1"/>
  <c r="F23" i="1"/>
  <c r="G26" i="1"/>
  <c r="K26" i="1"/>
  <c r="E21" i="1"/>
  <c r="F21" i="1"/>
  <c r="G21" i="1"/>
  <c r="C22" i="1"/>
  <c r="E26" i="1"/>
  <c r="F26" i="1"/>
  <c r="E24" i="1"/>
  <c r="F24" i="1"/>
  <c r="G24" i="1"/>
  <c r="K24" i="1"/>
  <c r="G25" i="1"/>
  <c r="K25" i="1"/>
  <c r="G23" i="1"/>
  <c r="K23" i="1"/>
  <c r="J21" i="1"/>
  <c r="C17" i="1"/>
  <c r="Q22" i="1"/>
  <c r="E22" i="1"/>
  <c r="F22" i="1"/>
  <c r="U22" i="1"/>
  <c r="O30" i="1"/>
  <c r="O29" i="1"/>
  <c r="O28" i="1"/>
  <c r="O27" i="1"/>
  <c r="C16" i="1"/>
  <c r="D18" i="1"/>
  <c r="O22" i="1"/>
  <c r="O25" i="1"/>
  <c r="O26" i="1"/>
  <c r="O23" i="1"/>
  <c r="O21" i="1"/>
  <c r="C15" i="1"/>
  <c r="O24" i="1"/>
  <c r="C18" i="1"/>
  <c r="F18" i="1"/>
  <c r="F19" i="1"/>
</calcChain>
</file>

<file path=xl/sharedStrings.xml><?xml version="1.0" encoding="utf-8"?>
<sst xmlns="http://schemas.openxmlformats.org/spreadsheetml/2006/main" count="73" uniqueCount="56">
  <si>
    <t>OEJV 0198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</si>
  <si>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</si>
  <si>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</si>
  <si>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</si>
  <si>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</si>
  <si>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</si>
  <si>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</si>
  <si>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</si>
  <si>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</si>
  <si>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</si>
  <si>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</si>
  <si>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</si>
  <si>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</si>
  <si>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</si>
  <si>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</si>
  <si>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</si>
  <si>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</si>
  <si>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</si>
  <si>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</si>
  <si>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</si>
  <si>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</si>
  <si>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</si>
  <si>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</si>
  <si>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</si>
  <si>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</si>
  <si>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</si>
  <si>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</si>
  <si>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</si>
  <si>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</si>
  <si>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</si>
  <si>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</si>
  <si>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</si>
  <si>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</si>
  <si>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</si>
  <si>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</si>
  <si>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</si>
  <si>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</si>
  <si>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</si>
  <si>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</si>
  <si>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ST Ind</t>
  </si>
  <si>
    <t>G8410-1555</t>
  </si>
  <si>
    <t>EW/KW</t>
  </si>
  <si>
    <t>ST Ind / GSC 8410-1555</t>
  </si>
  <si>
    <t>GCVS 4</t>
  </si>
  <si>
    <t>Kreiner</t>
  </si>
  <si>
    <t>Pavlov 2015, pc</t>
  </si>
  <si>
    <t>I</t>
  </si>
  <si>
    <t>pg</t>
  </si>
  <si>
    <t>vis</t>
  </si>
  <si>
    <t>PE</t>
  </si>
  <si>
    <t>CCD</t>
  </si>
  <si>
    <t>OEJV 0179</t>
  </si>
  <si>
    <t>JAVSO, 48, 250</t>
  </si>
  <si>
    <t>BMGA</t>
  </si>
  <si>
    <t>VSS SEB GP</t>
  </si>
  <si>
    <t>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</si>
</sst>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8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8" fillId="26" borderId="0" xfId="0" applyFont="1" applyFill="1" applyAlignment="1"/>
    <xf numFmtId="0" fontId="18" fillId="0" borderId="0" xfId="0" applyFont="1" applyAlignment="1">
      <alignment vertical="center"/>
    </xf>
    <xf numFmtId="0" fontId="34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16" fillId="0" borderId="11" xfId="0" applyFont="1" applyBorder="1" applyAlignment="1"/>
    <xf numFmtId="0" fontId="16" fillId="0" borderId="12" xfId="0" applyFont="1" applyBorder="1" applyAlignment="1"/>
    <xf numFmtId="0" fontId="0" fillId="0" borderId="13" xfId="0" applyBorder="1" applyAlignment="1"/>
    <xf numFmtId="0" fontId="38" fillId="0" borderId="0" xfId="0" applyFont="1" applyAlignment="1"/>
    <xf numFmtId="0" fontId="38" fillId="0" borderId="0" xfId="0" applyFont="1" applyAlignment="1">
      <alignment horizontal="center"/>
    </xf>
    <xf numFmtId="165" fontId="38" fillId="0" borderId="0" xfId="0" applyNumberFormat="1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Ind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2556390977443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7.3499999999999998E-4</c:v>
                  </c:pt>
                  <c:pt idx="10">
                    <c:v>8.4000000000000003E-4</c:v>
                  </c:pt>
                  <c:pt idx="11">
                    <c:v>9.2599999999999996E-4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7.3499999999999998E-4</c:v>
                  </c:pt>
                  <c:pt idx="10">
                    <c:v>8.4000000000000003E-4</c:v>
                  </c:pt>
                  <c:pt idx="11">
                    <c:v>9.2599999999999996E-4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  <c:pt idx="9">
                  <c:v>19021</c:v>
                </c:pt>
                <c:pt idx="10">
                  <c:v>19070.5</c:v>
                </c:pt>
                <c:pt idx="11">
                  <c:v>19071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B5-4D60-8D1D-A259FF9DD8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7.3499999999999998E-4</c:v>
                  </c:pt>
                  <c:pt idx="10">
                    <c:v>8.4000000000000003E-4</c:v>
                  </c:pt>
                  <c:pt idx="11">
                    <c:v>9.2599999999999996E-4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7.3499999999999998E-4</c:v>
                  </c:pt>
                  <c:pt idx="10">
                    <c:v>8.4000000000000003E-4</c:v>
                  </c:pt>
                  <c:pt idx="11">
                    <c:v>9.2599999999999996E-4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  <c:pt idx="9">
                  <c:v>19021</c:v>
                </c:pt>
                <c:pt idx="10">
                  <c:v>19070.5</c:v>
                </c:pt>
                <c:pt idx="11">
                  <c:v>19071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B5-4D60-8D1D-A259FF9DD8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7.3499999999999998E-4</c:v>
                  </c:pt>
                  <c:pt idx="10">
                    <c:v>8.4000000000000003E-4</c:v>
                  </c:pt>
                  <c:pt idx="11">
                    <c:v>9.2599999999999996E-4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7.3499999999999998E-4</c:v>
                  </c:pt>
                  <c:pt idx="10">
                    <c:v>8.4000000000000003E-4</c:v>
                  </c:pt>
                  <c:pt idx="11">
                    <c:v>9.2599999999999996E-4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  <c:pt idx="9">
                  <c:v>19021</c:v>
                </c:pt>
                <c:pt idx="10">
                  <c:v>19070.5</c:v>
                </c:pt>
                <c:pt idx="11">
                  <c:v>19071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0.20095764500001678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B5-4D60-8D1D-A259FF9DD8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7.3499999999999998E-4</c:v>
                  </c:pt>
                  <c:pt idx="10">
                    <c:v>8.4000000000000003E-4</c:v>
                  </c:pt>
                  <c:pt idx="11">
                    <c:v>9.2599999999999996E-4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7.3499999999999998E-4</c:v>
                  </c:pt>
                  <c:pt idx="10">
                    <c:v>8.4000000000000003E-4</c:v>
                  </c:pt>
                  <c:pt idx="11">
                    <c:v>9.2599999999999996E-4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  <c:pt idx="9">
                  <c:v>19021</c:v>
                </c:pt>
                <c:pt idx="10">
                  <c:v>19070.5</c:v>
                </c:pt>
                <c:pt idx="11">
                  <c:v>19071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5.5889969997224398E-2</c:v>
                </c:pt>
                <c:pt idx="3">
                  <c:v>4.8691345000406727E-2</c:v>
                </c:pt>
                <c:pt idx="4">
                  <c:v>3.3528945001307875E-2</c:v>
                </c:pt>
                <c:pt idx="5">
                  <c:v>3.5540700002457015E-2</c:v>
                </c:pt>
                <c:pt idx="6">
                  <c:v>2.6945129800878931E-2</c:v>
                </c:pt>
                <c:pt idx="7">
                  <c:v>2.6606224913848564E-2</c:v>
                </c:pt>
                <c:pt idx="8">
                  <c:v>2.6697980174503755E-2</c:v>
                </c:pt>
                <c:pt idx="9">
                  <c:v>4.0467101061949506E-3</c:v>
                </c:pt>
                <c:pt idx="10">
                  <c:v>3.3864551296574064E-3</c:v>
                </c:pt>
                <c:pt idx="11">
                  <c:v>4.6212100205593742E-3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B5-4D60-8D1D-A259FF9DD8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7.3499999999999998E-4</c:v>
                  </c:pt>
                  <c:pt idx="10">
                    <c:v>8.4000000000000003E-4</c:v>
                  </c:pt>
                  <c:pt idx="11">
                    <c:v>9.2599999999999996E-4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7.3499999999999998E-4</c:v>
                  </c:pt>
                  <c:pt idx="10">
                    <c:v>8.4000000000000003E-4</c:v>
                  </c:pt>
                  <c:pt idx="11">
                    <c:v>9.2599999999999996E-4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  <c:pt idx="9">
                  <c:v>19021</c:v>
                </c:pt>
                <c:pt idx="10">
                  <c:v>19070.5</c:v>
                </c:pt>
                <c:pt idx="11">
                  <c:v>19071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B5-4D60-8D1D-A259FF9DD8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7.3499999999999998E-4</c:v>
                  </c:pt>
                  <c:pt idx="10">
                    <c:v>8.4000000000000003E-4</c:v>
                  </c:pt>
                  <c:pt idx="11">
                    <c:v>9.2599999999999996E-4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7.3499999999999998E-4</c:v>
                  </c:pt>
                  <c:pt idx="10">
                    <c:v>8.4000000000000003E-4</c:v>
                  </c:pt>
                  <c:pt idx="11">
                    <c:v>9.2599999999999996E-4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  <c:pt idx="9">
                  <c:v>19021</c:v>
                </c:pt>
                <c:pt idx="10">
                  <c:v>19070.5</c:v>
                </c:pt>
                <c:pt idx="11">
                  <c:v>19071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B5-4D60-8D1D-A259FF9DD8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7.3499999999999998E-4</c:v>
                  </c:pt>
                  <c:pt idx="10">
                    <c:v>8.4000000000000003E-4</c:v>
                  </c:pt>
                  <c:pt idx="11">
                    <c:v>9.2599999999999996E-4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7.3499999999999998E-4</c:v>
                  </c:pt>
                  <c:pt idx="10">
                    <c:v>8.4000000000000003E-4</c:v>
                  </c:pt>
                  <c:pt idx="11">
                    <c:v>9.2599999999999996E-4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  <c:pt idx="9">
                  <c:v>19021</c:v>
                </c:pt>
                <c:pt idx="10">
                  <c:v>19070.5</c:v>
                </c:pt>
                <c:pt idx="11">
                  <c:v>19071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B5-4D60-8D1D-A259FF9DD8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  <c:pt idx="9">
                  <c:v>19021</c:v>
                </c:pt>
                <c:pt idx="10">
                  <c:v>19070.5</c:v>
                </c:pt>
                <c:pt idx="11">
                  <c:v>19071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0.20421440747086381</c:v>
                </c:pt>
                <c:pt idx="1">
                  <c:v>0.10667345905022335</c:v>
                </c:pt>
                <c:pt idx="2">
                  <c:v>4.7582389486825999E-2</c:v>
                </c:pt>
                <c:pt idx="3">
                  <c:v>4.1121622592932422E-2</c:v>
                </c:pt>
                <c:pt idx="4">
                  <c:v>3.211492973491048E-2</c:v>
                </c:pt>
                <c:pt idx="5">
                  <c:v>3.2112371015348543E-2</c:v>
                </c:pt>
                <c:pt idx="6">
                  <c:v>2.7542497877727182E-2</c:v>
                </c:pt>
                <c:pt idx="7">
                  <c:v>2.736594622795345E-2</c:v>
                </c:pt>
                <c:pt idx="8">
                  <c:v>2.7363387508391512E-2</c:v>
                </c:pt>
                <c:pt idx="9">
                  <c:v>9.3346494749760034E-3</c:v>
                </c:pt>
                <c:pt idx="10">
                  <c:v>9.0813362383441454E-3</c:v>
                </c:pt>
                <c:pt idx="11">
                  <c:v>9.0787775187822078E-3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B5-4D60-8D1D-A259FF9DD8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  <c:pt idx="9">
                  <c:v>19021</c:v>
                </c:pt>
                <c:pt idx="10">
                  <c:v>19070.5</c:v>
                </c:pt>
                <c:pt idx="11">
                  <c:v>19071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B5-4D60-8D1D-A259FF9DD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159464"/>
        <c:axId val="1"/>
      </c:scatterChart>
      <c:valAx>
        <c:axId val="943159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969924812030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159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49B00F8-ABC6-6BED-4755-15651A114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3" customWidth="1"/>
  </cols>
  <sheetData>
    <row r="1" spans="1:21" ht="20.25" x14ac:dyDescent="0.3">
      <c r="A1" s="1" t="s">
        <v>42</v>
      </c>
      <c r="F1" s="31" t="s">
        <v>39</v>
      </c>
      <c r="G1" s="32">
        <v>0</v>
      </c>
      <c r="H1" s="33"/>
      <c r="I1" s="34" t="s">
        <v>40</v>
      </c>
      <c r="J1" s="35" t="s">
        <v>39</v>
      </c>
      <c r="K1" s="36">
        <v>20.35238</v>
      </c>
      <c r="L1" s="37">
        <v>-48.192</v>
      </c>
      <c r="M1" s="38">
        <v>52500.224999999999</v>
      </c>
      <c r="N1" s="38">
        <v>0.40191649000000002</v>
      </c>
      <c r="O1" s="34" t="s">
        <v>41</v>
      </c>
      <c r="U1" s="56" t="s">
        <v>54</v>
      </c>
    </row>
    <row r="2" spans="1:21" x14ac:dyDescent="0.2">
      <c r="A2" t="s">
        <v>25</v>
      </c>
      <c r="B2" t="s">
        <v>41</v>
      </c>
      <c r="C2" s="30"/>
      <c r="D2" s="3"/>
      <c r="U2" s="57" t="s">
        <v>53</v>
      </c>
    </row>
    <row r="3" spans="1:21" ht="13.5" thickBot="1" x14ac:dyDescent="0.25">
      <c r="U3" s="58"/>
    </row>
    <row r="4" spans="1:21" ht="14.25" thickTop="1" thickBot="1" x14ac:dyDescent="0.25">
      <c r="A4" s="5" t="s">
        <v>2</v>
      </c>
      <c r="C4" s="27">
        <v>44839.6967</v>
      </c>
      <c r="D4" s="28">
        <v>0.40188233000000001</v>
      </c>
    </row>
    <row r="5" spans="1:21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1" x14ac:dyDescent="0.2">
      <c r="A6" s="5" t="s">
        <v>3</v>
      </c>
    </row>
    <row r="7" spans="1:21" x14ac:dyDescent="0.2">
      <c r="A7" t="s">
        <v>4</v>
      </c>
      <c r="C7" s="8">
        <f>M1</f>
        <v>52500.224999999999</v>
      </c>
      <c r="D7" s="34" t="s">
        <v>44</v>
      </c>
    </row>
    <row r="8" spans="1:21" x14ac:dyDescent="0.2">
      <c r="A8" t="s">
        <v>5</v>
      </c>
      <c r="C8" s="8">
        <f>N1</f>
        <v>0.40191649000000002</v>
      </c>
      <c r="D8" s="29" t="str">
        <f>D7</f>
        <v>Kreiner</v>
      </c>
    </row>
    <row r="9" spans="1:21" x14ac:dyDescent="0.2">
      <c r="A9" s="24" t="s">
        <v>34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21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1" x14ac:dyDescent="0.2">
      <c r="A11" s="10" t="s">
        <v>17</v>
      </c>
      <c r="B11" s="10"/>
      <c r="C11" s="21">
        <f ca="1">INTERCEPT(INDIRECT($D$9):G992,INDIRECT($C$9):F992)</f>
        <v>0.10667345905022335</v>
      </c>
      <c r="D11" s="3"/>
      <c r="E11" s="10"/>
    </row>
    <row r="12" spans="1:21" x14ac:dyDescent="0.2">
      <c r="A12" s="10" t="s">
        <v>18</v>
      </c>
      <c r="B12" s="10"/>
      <c r="C12" s="21">
        <f ca="1">SLOPE(INDIRECT($D$9):G992,INDIRECT($C$9):F992)</f>
        <v>-5.1174391238761023E-6</v>
      </c>
      <c r="D12" s="3"/>
      <c r="E12" s="10"/>
    </row>
    <row r="13" spans="1:21" x14ac:dyDescent="0.2">
      <c r="A13" s="10" t="s">
        <v>20</v>
      </c>
      <c r="B13" s="10"/>
      <c r="C13" s="3" t="s">
        <v>15</v>
      </c>
    </row>
    <row r="14" spans="1:21" x14ac:dyDescent="0.2">
      <c r="A14" s="10"/>
      <c r="B14" s="10"/>
      <c r="C14" s="10"/>
    </row>
    <row r="15" spans="1:21" x14ac:dyDescent="0.2">
      <c r="A15" s="12" t="s">
        <v>19</v>
      </c>
      <c r="B15" s="10"/>
      <c r="C15" s="13">
        <f ca="1">(C7+C11)+(C8+C12)*INT(MAX(F21:F3533))</f>
        <v>60165.183459567517</v>
      </c>
      <c r="E15" s="14" t="s">
        <v>36</v>
      </c>
      <c r="F15" s="39">
        <v>1</v>
      </c>
    </row>
    <row r="16" spans="1:21" x14ac:dyDescent="0.2">
      <c r="A16" s="16" t="s">
        <v>6</v>
      </c>
      <c r="B16" s="10"/>
      <c r="C16" s="17">
        <f ca="1">+C8+C12</f>
        <v>0.40191137256087611</v>
      </c>
      <c r="E16" s="14" t="s">
        <v>32</v>
      </c>
      <c r="F16" s="40">
        <f ca="1">NOW()+15018.5+$C$5/24</f>
        <v>60179.83667326389</v>
      </c>
    </row>
    <row r="17" spans="1:21" ht="13.5" thickBot="1" x14ac:dyDescent="0.25">
      <c r="A17" s="14" t="s">
        <v>29</v>
      </c>
      <c r="B17" s="10"/>
      <c r="C17" s="10">
        <f>COUNT(C21:C2191)</f>
        <v>12</v>
      </c>
      <c r="E17" s="14" t="s">
        <v>37</v>
      </c>
      <c r="F17" s="15">
        <f ca="1">ROUND(2*(F16-$C$7)/$C$8,0)/2+F15</f>
        <v>19108.5</v>
      </c>
    </row>
    <row r="18" spans="1:21" ht="14.25" thickTop="1" thickBot="1" x14ac:dyDescent="0.25">
      <c r="A18" s="16" t="s">
        <v>7</v>
      </c>
      <c r="B18" s="10"/>
      <c r="C18" s="19">
        <f ca="1">+C15</f>
        <v>60165.183459567517</v>
      </c>
      <c r="D18" s="20">
        <f ca="1">+C16</f>
        <v>0.40191137256087611</v>
      </c>
      <c r="E18" s="14" t="s">
        <v>38</v>
      </c>
      <c r="F18" s="23">
        <f ca="1">ROUND(2*(F16-$C$15)/$C$16,0)/2+F15</f>
        <v>37.5</v>
      </c>
    </row>
    <row r="19" spans="1:21" ht="13.5" thickTop="1" x14ac:dyDescent="0.2">
      <c r="E19" s="14" t="s">
        <v>33</v>
      </c>
      <c r="F19" s="18">
        <f ca="1">+$C$15+$C$16*F18-15018.5-$C$5/24</f>
        <v>45162.150969371884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43</v>
      </c>
      <c r="C21" s="8">
        <v>44839.6967</v>
      </c>
      <c r="D21" s="8"/>
      <c r="E21" s="43">
        <f>+(C21-C$7)/C$8-0.5</f>
        <v>-19060.500001492841</v>
      </c>
      <c r="F21">
        <f t="shared" ref="F21:F26" si="0">ROUND(2*E21,0)/2</f>
        <v>-19060.5</v>
      </c>
      <c r="G21">
        <f>+C21-(C$7+F21*C$8)</f>
        <v>0.20095764500001678</v>
      </c>
      <c r="J21">
        <f>+G21</f>
        <v>0.20095764500001678</v>
      </c>
      <c r="O21">
        <f t="shared" ref="O21:O26" ca="1" si="1">+C$11+C$12*$F21</f>
        <v>0.20421440747086381</v>
      </c>
      <c r="Q21" s="2">
        <f t="shared" ref="Q21:Q26" si="2">+C21-15018.5</f>
        <v>29821.1967</v>
      </c>
    </row>
    <row r="22" spans="1:21" x14ac:dyDescent="0.2">
      <c r="A22" t="s">
        <v>44</v>
      </c>
      <c r="C22" s="8">
        <f>C$7</f>
        <v>52500.224999999999</v>
      </c>
      <c r="D22" s="8" t="s">
        <v>15</v>
      </c>
      <c r="E22">
        <f>+(C22-C$7)/C$8</f>
        <v>0</v>
      </c>
      <c r="F22">
        <f t="shared" si="0"/>
        <v>0</v>
      </c>
      <c r="O22">
        <f t="shared" ca="1" si="1"/>
        <v>0.10667345905022335</v>
      </c>
      <c r="Q22" s="2">
        <f t="shared" si="2"/>
        <v>37481.724999999999</v>
      </c>
      <c r="U22">
        <f>+C22-(C$7+F22*C$8)</f>
        <v>0</v>
      </c>
    </row>
    <row r="23" spans="1:21" ht="15" x14ac:dyDescent="0.2">
      <c r="A23" s="44" t="s">
        <v>45</v>
      </c>
      <c r="B23" s="45" t="s">
        <v>46</v>
      </c>
      <c r="C23" s="46">
        <v>57141.210599999999</v>
      </c>
      <c r="D23" s="47">
        <v>5.9999999999999995E-4</v>
      </c>
      <c r="E23">
        <f>+(C23-C$7)/C$8</f>
        <v>11547.139058663653</v>
      </c>
      <c r="F23">
        <f t="shared" si="0"/>
        <v>11547</v>
      </c>
      <c r="G23">
        <f>+C23-(C$7+F23*C$8)</f>
        <v>5.5889969997224398E-2</v>
      </c>
      <c r="K23">
        <f>+G23</f>
        <v>5.5889969997224398E-2</v>
      </c>
      <c r="O23">
        <f t="shared" ca="1" si="1"/>
        <v>4.7582389486825999E-2</v>
      </c>
      <c r="Q23" s="2">
        <f t="shared" si="2"/>
        <v>42122.710599999999</v>
      </c>
    </row>
    <row r="24" spans="1:21" x14ac:dyDescent="0.2">
      <c r="A24" s="48" t="s">
        <v>51</v>
      </c>
      <c r="B24" s="49" t="s">
        <v>46</v>
      </c>
      <c r="C24" s="50">
        <v>57648.622969999997</v>
      </c>
      <c r="D24" s="50">
        <v>1E-4</v>
      </c>
      <c r="E24">
        <f>+(C24-C$7)/C$8</f>
        <v>12809.621147915574</v>
      </c>
      <c r="F24">
        <f t="shared" si="0"/>
        <v>12809.5</v>
      </c>
      <c r="G24">
        <f>+C24-(C$7+F24*C$8)</f>
        <v>4.8691345000406727E-2</v>
      </c>
      <c r="K24">
        <f>+G24</f>
        <v>4.8691345000406727E-2</v>
      </c>
      <c r="O24">
        <f t="shared" ca="1" si="1"/>
        <v>4.1121622592932422E-2</v>
      </c>
      <c r="Q24" s="2">
        <f t="shared" si="2"/>
        <v>42630.122969999997</v>
      </c>
    </row>
    <row r="25" spans="1:21" ht="12" customHeight="1" x14ac:dyDescent="0.2">
      <c r="A25" s="42" t="s">
        <v>0</v>
      </c>
      <c r="B25" s="41" t="s">
        <v>1</v>
      </c>
      <c r="C25" s="42">
        <v>58355.98083</v>
      </c>
      <c r="D25" s="42">
        <v>8.9999999999999998E-4</v>
      </c>
      <c r="E25">
        <f>+(C25-C$7)/C$8</f>
        <v>14569.583422665743</v>
      </c>
      <c r="F25">
        <f t="shared" si="0"/>
        <v>14569.5</v>
      </c>
      <c r="G25">
        <f>+C25-(C$7+F25*C$8)</f>
        <v>3.3528945001307875E-2</v>
      </c>
      <c r="K25">
        <f>+G25</f>
        <v>3.3528945001307875E-2</v>
      </c>
      <c r="O25">
        <f t="shared" ca="1" si="1"/>
        <v>3.211492973491048E-2</v>
      </c>
      <c r="Q25" s="2">
        <f t="shared" si="2"/>
        <v>43337.48083</v>
      </c>
    </row>
    <row r="26" spans="1:21" ht="12" customHeight="1" x14ac:dyDescent="0.2">
      <c r="A26" s="42" t="s">
        <v>0</v>
      </c>
      <c r="B26" s="41" t="s">
        <v>46</v>
      </c>
      <c r="C26" s="42">
        <v>58356.183799999999</v>
      </c>
      <c r="D26" s="42">
        <v>1.5E-3</v>
      </c>
      <c r="E26">
        <f>+(C26-C$7)/C$8</f>
        <v>14570.088428071214</v>
      </c>
      <c r="F26">
        <f t="shared" si="0"/>
        <v>14570</v>
      </c>
      <c r="G26">
        <f>+C26-(C$7+F26*C$8)</f>
        <v>3.5540700002457015E-2</v>
      </c>
      <c r="K26">
        <f>+G26</f>
        <v>3.5540700002457015E-2</v>
      </c>
      <c r="O26">
        <f t="shared" ca="1" si="1"/>
        <v>3.2112371015348543E-2</v>
      </c>
      <c r="Q26" s="2">
        <f t="shared" si="2"/>
        <v>43337.683799999999</v>
      </c>
    </row>
    <row r="27" spans="1:21" ht="12" customHeight="1" x14ac:dyDescent="0.2">
      <c r="A27" s="51" t="s">
        <v>52</v>
      </c>
      <c r="B27" s="52" t="s">
        <v>46</v>
      </c>
      <c r="C27" s="53">
        <v>58715.086629999802</v>
      </c>
      <c r="D27" s="51">
        <v>8.0999999999999996E-4</v>
      </c>
      <c r="E27">
        <f t="shared" ref="E27:E29" si="3">+(C27-C$7)/C$8</f>
        <v>15463.067041613054</v>
      </c>
      <c r="F27">
        <f t="shared" ref="F27:F29" si="4">ROUND(2*E27,0)/2</f>
        <v>15463</v>
      </c>
      <c r="G27">
        <f t="shared" ref="G27:G29" si="5">+C27-(C$7+F27*C$8)</f>
        <v>2.6945129800878931E-2</v>
      </c>
      <c r="K27">
        <f t="shared" ref="K27:K29" si="6">+G27</f>
        <v>2.6945129800878931E-2</v>
      </c>
      <c r="O27">
        <f t="shared" ref="O27:O29" ca="1" si="7">+C$11+C$12*$F27</f>
        <v>2.7542497877727182E-2</v>
      </c>
      <c r="Q27" s="2">
        <f t="shared" ref="Q27:Q29" si="8">+C27-15018.5</f>
        <v>43696.586629999802</v>
      </c>
    </row>
    <row r="28" spans="1:21" ht="12" customHeight="1" x14ac:dyDescent="0.2">
      <c r="A28" s="51" t="s">
        <v>52</v>
      </c>
      <c r="B28" s="52" t="s">
        <v>1</v>
      </c>
      <c r="C28" s="53">
        <v>58728.952409999911</v>
      </c>
      <c r="D28" s="51">
        <v>7.6999999999999996E-4</v>
      </c>
      <c r="E28">
        <f t="shared" si="3"/>
        <v>15497.566198390894</v>
      </c>
      <c r="F28">
        <f t="shared" si="4"/>
        <v>15497.5</v>
      </c>
      <c r="G28">
        <f t="shared" si="5"/>
        <v>2.6606224913848564E-2</v>
      </c>
      <c r="K28">
        <f t="shared" si="6"/>
        <v>2.6606224913848564E-2</v>
      </c>
      <c r="O28">
        <f t="shared" ca="1" si="7"/>
        <v>2.736594622795345E-2</v>
      </c>
      <c r="Q28" s="2">
        <f t="shared" si="8"/>
        <v>43710.452409999911</v>
      </c>
    </row>
    <row r="29" spans="1:21" ht="12" customHeight="1" x14ac:dyDescent="0.2">
      <c r="A29" s="51" t="s">
        <v>52</v>
      </c>
      <c r="B29" s="52" t="s">
        <v>46</v>
      </c>
      <c r="C29" s="53">
        <v>58729.153460000176</v>
      </c>
      <c r="D29" s="51">
        <v>8.7000000000000001E-4</v>
      </c>
      <c r="E29">
        <f t="shared" si="3"/>
        <v>15498.066426685247</v>
      </c>
      <c r="F29">
        <f t="shared" si="4"/>
        <v>15498</v>
      </c>
      <c r="G29">
        <f t="shared" si="5"/>
        <v>2.6697980174503755E-2</v>
      </c>
      <c r="K29">
        <f t="shared" si="6"/>
        <v>2.6697980174503755E-2</v>
      </c>
      <c r="O29">
        <f t="shared" ca="1" si="7"/>
        <v>2.7363387508391512E-2</v>
      </c>
      <c r="Q29" s="2">
        <f t="shared" si="8"/>
        <v>43710.653460000176</v>
      </c>
    </row>
    <row r="30" spans="1:21" ht="12" customHeight="1" x14ac:dyDescent="0.25">
      <c r="A30" s="54" t="s">
        <v>53</v>
      </c>
      <c r="B30" s="55" t="s">
        <v>1</v>
      </c>
      <c r="C30" s="54">
        <v>60145.082603000104</v>
      </c>
      <c r="D30" s="54">
        <v>7.3499999999999998E-4</v>
      </c>
      <c r="E30">
        <f t="shared" ref="E30" si="9">+(C30-C$7)/C$8</f>
        <v>19021.010068534648</v>
      </c>
      <c r="F30">
        <f t="shared" ref="F30" si="10">ROUND(2*E30,0)/2</f>
        <v>19021</v>
      </c>
      <c r="G30">
        <f t="shared" ref="G30" si="11">+C30-(C$7+F30*C$8)</f>
        <v>4.0467101061949506E-3</v>
      </c>
      <c r="K30">
        <f t="shared" ref="K30" si="12">+G30</f>
        <v>4.0467101061949506E-3</v>
      </c>
      <c r="O30">
        <f t="shared" ref="O30" ca="1" si="13">+C$11+C$12*$F30</f>
        <v>9.3346494749760034E-3</v>
      </c>
      <c r="Q30" s="2">
        <f t="shared" ref="Q30" si="14">+C30-15018.5</f>
        <v>45126.582603000104</v>
      </c>
    </row>
    <row r="31" spans="1:21" x14ac:dyDescent="0.2">
      <c r="A31" s="59" t="s">
        <v>55</v>
      </c>
      <c r="B31" s="60" t="s">
        <v>1</v>
      </c>
      <c r="C31" s="59">
        <v>60164.976809000131</v>
      </c>
      <c r="D31" s="61">
        <v>8.4000000000000003E-4</v>
      </c>
      <c r="E31">
        <f t="shared" ref="E31:E32" si="15">+(C31-C$7)/C$8</f>
        <v>19070.508425768079</v>
      </c>
      <c r="F31">
        <f t="shared" ref="F31:F32" si="16">ROUND(2*E31,0)/2</f>
        <v>19070.5</v>
      </c>
      <c r="G31">
        <f t="shared" ref="G31:G32" si="17">+C31-(C$7+F31*C$8)</f>
        <v>3.3864551296574064E-3</v>
      </c>
      <c r="K31">
        <f t="shared" ref="K31:K32" si="18">+G31</f>
        <v>3.3864551296574064E-3</v>
      </c>
      <c r="O31">
        <f t="shared" ref="O31:O32" ca="1" si="19">+C$11+C$12*$F31</f>
        <v>9.0813362383441454E-3</v>
      </c>
      <c r="Q31" s="2">
        <f t="shared" ref="Q31:Q32" si="20">+C31-15018.5</f>
        <v>45146.476809000131</v>
      </c>
    </row>
    <row r="32" spans="1:21" x14ac:dyDescent="0.2">
      <c r="A32" s="59" t="s">
        <v>55</v>
      </c>
      <c r="B32" s="60" t="s">
        <v>46</v>
      </c>
      <c r="C32" s="59">
        <v>60165.179002000019</v>
      </c>
      <c r="D32" s="61">
        <v>9.2599999999999996E-4</v>
      </c>
      <c r="E32">
        <f t="shared" si="15"/>
        <v>19071.011497935851</v>
      </c>
      <c r="F32">
        <f t="shared" si="16"/>
        <v>19071</v>
      </c>
      <c r="G32">
        <f t="shared" si="17"/>
        <v>4.6212100205593742E-3</v>
      </c>
      <c r="K32">
        <f t="shared" si="18"/>
        <v>4.6212100205593742E-3</v>
      </c>
      <c r="O32">
        <f t="shared" ca="1" si="19"/>
        <v>9.0787775187822078E-3</v>
      </c>
      <c r="Q32" s="2">
        <f t="shared" si="20"/>
        <v>45146.679002000019</v>
      </c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046" r:id="rId1" display="http://vsolj.cetus-net.org/bulletin.html" xr:uid="{00000000-0004-0000-0000-000000000000}"/>
    <hyperlink ref="H64039" r:id="rId2" display="https://www.aavso.org/ejaavso" xr:uid="{00000000-0004-0000-0000-000001000000}"/>
    <hyperlink ref="I64046" r:id="rId3" display="http://vsolj.cetus-net.org/bulletin.html" xr:uid="{00000000-0004-0000-0000-000002000000}"/>
    <hyperlink ref="AQ57697" r:id="rId4" display="http://cdsbib.u-strasbg.fr/cgi-bin/cdsbib?1990RMxAA..21..381G" xr:uid="{00000000-0004-0000-0000-000003000000}"/>
    <hyperlink ref="H64043" r:id="rId5" display="https://www.aavso.org/ejaavso" xr:uid="{00000000-0004-0000-0000-000004000000}"/>
    <hyperlink ref="AP5061" r:id="rId6" display="http://cdsbib.u-strasbg.fr/cgi-bin/cdsbib?1990RMxAA..21..381G" xr:uid="{00000000-0004-0000-0000-000005000000}"/>
    <hyperlink ref="AP5064" r:id="rId7" display="http://cdsbib.u-strasbg.fr/cgi-bin/cdsbib?1990RMxAA..21..381G" xr:uid="{00000000-0004-0000-0000-000006000000}"/>
    <hyperlink ref="AP5062" r:id="rId8" display="http://cdsbib.u-strasbg.fr/cgi-bin/cdsbib?1990RMxAA..21..381G" xr:uid="{00000000-0004-0000-0000-000007000000}"/>
    <hyperlink ref="AP5046" r:id="rId9" display="http://cdsbib.u-strasbg.fr/cgi-bin/cdsbib?1990RMxAA..21..381G" xr:uid="{00000000-0004-0000-0000-000008000000}"/>
    <hyperlink ref="AQ5275" r:id="rId10" display="http://cdsbib.u-strasbg.fr/cgi-bin/cdsbib?1990RMxAA..21..381G" xr:uid="{00000000-0004-0000-0000-000009000000}"/>
    <hyperlink ref="AQ5279" r:id="rId11" display="http://cdsbib.u-strasbg.fr/cgi-bin/cdsbib?1990RMxAA..21..381G" xr:uid="{00000000-0004-0000-0000-00000A000000}"/>
    <hyperlink ref="AQ64959" r:id="rId12" display="http://cdsbib.u-strasbg.fr/cgi-bin/cdsbib?1990RMxAA..21..381G" xr:uid="{00000000-0004-0000-0000-00000B000000}"/>
    <hyperlink ref="I2167" r:id="rId13" display="http://vsolj.cetus-net.org/bulletin.html" xr:uid="{00000000-0004-0000-0000-00000C000000}"/>
    <hyperlink ref="H2167" r:id="rId14" display="http://vsolj.cetus-net.org/bulletin.html" xr:uid="{00000000-0004-0000-0000-00000D000000}"/>
    <hyperlink ref="AQ84" r:id="rId15" display="http://cdsbib.u-strasbg.fr/cgi-bin/cdsbib?1990RMxAA..21..381G" xr:uid="{00000000-0004-0000-0000-00000E000000}"/>
    <hyperlink ref="AQ83" r:id="rId16" display="http://cdsbib.u-strasbg.fr/cgi-bin/cdsbib?1990RMxAA..21..381G" xr:uid="{00000000-0004-0000-0000-00000F000000}"/>
    <hyperlink ref="AP3337" r:id="rId17" display="http://cdsbib.u-strasbg.fr/cgi-bin/cdsbib?1990RMxAA..21..381G" xr:uid="{00000000-0004-0000-0000-000010000000}"/>
    <hyperlink ref="AP3355" r:id="rId18" display="http://cdsbib.u-strasbg.fr/cgi-bin/cdsbib?1990RMxAA..21..381G" xr:uid="{00000000-0004-0000-0000-000011000000}"/>
    <hyperlink ref="AP3356" r:id="rId19" display="http://cdsbib.u-strasbg.fr/cgi-bin/cdsbib?1990RMxAA..21..381G" xr:uid="{00000000-0004-0000-0000-000012000000}"/>
    <hyperlink ref="AP335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2023-08-23T08:04:48Z</dcterms:modified>
</cp:coreProperties>
</file>