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A2CA935-23EB-40CC-A430-370D722CDE9E}" xr6:coauthVersionLast="47" xr6:coauthVersionMax="47" xr10:uidLastSave="{00000000-0000-0000-0000-000000000000}"/>
  <bookViews>
    <workbookView xWindow="13665" yWindow="750" windowWidth="14325" windowHeight="1449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4" i="1" l="1"/>
  <c r="F24" i="1"/>
  <c r="G24" i="1"/>
  <c r="I24" i="1"/>
  <c r="E25" i="1"/>
  <c r="F25" i="1"/>
  <c r="G25" i="1"/>
  <c r="C11" i="1"/>
  <c r="C12" i="1"/>
  <c r="O24" i="1"/>
  <c r="Q24" i="1"/>
  <c r="I25" i="1"/>
  <c r="O25" i="1"/>
  <c r="Q25" i="1"/>
  <c r="E22" i="1"/>
  <c r="F22" i="1"/>
  <c r="G22" i="1"/>
  <c r="I22" i="1"/>
  <c r="Q22" i="1"/>
  <c r="E23" i="1"/>
  <c r="F23" i="1"/>
  <c r="G23" i="1"/>
  <c r="I23" i="1"/>
  <c r="Q23" i="1"/>
  <c r="Q21" i="1"/>
  <c r="F15" i="1"/>
  <c r="F16" i="1"/>
  <c r="E21" i="1"/>
  <c r="F21" i="1"/>
  <c r="G21" i="1"/>
  <c r="I21" i="1"/>
  <c r="C17" i="1"/>
  <c r="O23" i="1"/>
  <c r="O22" i="1"/>
  <c r="C16" i="1"/>
  <c r="D18" i="1"/>
  <c r="C15" i="1"/>
  <c r="O21" i="1"/>
  <c r="F17" i="1"/>
  <c r="F18" i="1"/>
  <c r="C18" i="1"/>
</calcChain>
</file>

<file path=xl/sharedStrings.xml><?xml version="1.0" encoding="utf-8"?>
<sst xmlns="http://schemas.openxmlformats.org/spreadsheetml/2006/main" count="66" uniqueCount="55">
  <si>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</si>
  <si>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</si>
  <si>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</si>
  <si>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</si>
  <si>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</si>
  <si>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</si>
  <si>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</si>
  <si>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</si>
  <si>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</si>
  <si>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</si>
  <si>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</si>
  <si>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</si>
  <si>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</si>
  <si>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</si>
  <si>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</si>
  <si>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</si>
  <si>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</si>
  <si>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</si>
  <si>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</si>
  <si>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</si>
  <si>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</si>
  <si>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</si>
  <si>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</si>
  <si>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</si>
  <si>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</si>
  <si>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</si>
  <si>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</si>
  <si>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</si>
  <si>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</si>
  <si>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</si>
  <si>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</si>
  <si>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</si>
  <si>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</si>
  <si>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</si>
  <si>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</si>
  <si>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</si>
  <si>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</si>
  <si>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</si>
  <si>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</si>
  <si>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</si>
  <si>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</si>
  <si>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</si>
  <si>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</si>
  <si>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TV Ind</t>
  </si>
  <si>
    <t>G8794-0621</t>
  </si>
  <si>
    <t>EB</t>
  </si>
  <si>
    <t>F21</t>
  </si>
  <si>
    <t>G21</t>
  </si>
  <si>
    <t>JAVSO, 48, 250</t>
  </si>
  <si>
    <t>I</t>
  </si>
  <si>
    <t>EL5c</t>
  </si>
  <si>
    <t>RAA</t>
  </si>
  <si>
    <t>VSS SEB Gp</t>
  </si>
  <si>
    <t>RIX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</si>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</sst>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7" fontId="19" fillId="0" borderId="0" xfId="0" applyNumberFormat="1" applyFont="1" applyAlignment="1"/>
    <xf numFmtId="0" fontId="6" fillId="0" borderId="6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Ind -  O-C Diagr.</a:t>
            </a:r>
          </a:p>
        </c:rich>
      </c:tx>
      <c:layout>
        <c:manualLayout>
          <c:xMode val="edge"/>
          <c:yMode val="edge"/>
          <c:x val="0.39038190710742654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-2.6770000062242616E-2</c:v>
                </c:pt>
                <c:pt idx="2">
                  <c:v>-3.150000017194543E-2</c:v>
                </c:pt>
                <c:pt idx="3">
                  <c:v>4.2984999978216365E-2</c:v>
                </c:pt>
                <c:pt idx="4">
                  <c:v>4.0115000199875794E-2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  <c:pt idx="3">
                    <c:v>8.0400000000000003E-4</c:v>
                  </c:pt>
                  <c:pt idx="4">
                    <c:v>1.5870000000000001E-3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-4.4601981172572277E-3</c:v>
                </c:pt>
                <c:pt idx="1">
                  <c:v>6.9435106434473934E-3</c:v>
                </c:pt>
                <c:pt idx="2">
                  <c:v>6.9498092122376618E-3</c:v>
                </c:pt>
                <c:pt idx="3">
                  <c:v>7.6963395798080514E-3</c:v>
                </c:pt>
                <c:pt idx="4">
                  <c:v>7.7005386256682315E-3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  <c:pt idx="3">
                  <c:v>40531</c:v>
                </c:pt>
                <c:pt idx="4">
                  <c:v>40545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  <col min="20" max="20" width="16" customWidth="1"/>
  </cols>
  <sheetData>
    <row r="1" spans="1:20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20.335460000000001</v>
      </c>
      <c r="L1" s="36">
        <v>-55.283099999999997</v>
      </c>
      <c r="M1" s="37">
        <v>36786.292999999998</v>
      </c>
      <c r="N1" s="37">
        <v>0.57686000000000004</v>
      </c>
      <c r="O1" s="38" t="s">
        <v>45</v>
      </c>
      <c r="T1" s="50" t="s">
        <v>52</v>
      </c>
    </row>
    <row r="2" spans="1:20" x14ac:dyDescent="0.2">
      <c r="A2" t="s">
        <v>23</v>
      </c>
      <c r="B2" t="s">
        <v>45</v>
      </c>
      <c r="C2" s="30"/>
      <c r="D2" s="3"/>
      <c r="T2" s="50" t="s">
        <v>53</v>
      </c>
    </row>
    <row r="3" spans="1:20" ht="13.5" thickBot="1" x14ac:dyDescent="0.25">
      <c r="T3" s="50" t="s">
        <v>51</v>
      </c>
    </row>
    <row r="4" spans="1:20" ht="14.25" thickTop="1" thickBot="1" x14ac:dyDescent="0.25">
      <c r="A4" s="5" t="s">
        <v>0</v>
      </c>
      <c r="C4" s="27" t="s">
        <v>37</v>
      </c>
      <c r="D4" s="28" t="s">
        <v>37</v>
      </c>
      <c r="T4" s="50" t="s">
        <v>54</v>
      </c>
    </row>
    <row r="5" spans="1:20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0" x14ac:dyDescent="0.2">
      <c r="A6" s="5" t="s">
        <v>1</v>
      </c>
    </row>
    <row r="7" spans="1:20" x14ac:dyDescent="0.2">
      <c r="A7" t="s">
        <v>2</v>
      </c>
      <c r="C7" s="8">
        <v>36786.292999999998</v>
      </c>
      <c r="D7" s="29" t="s">
        <v>50</v>
      </c>
    </row>
    <row r="8" spans="1:20" x14ac:dyDescent="0.2">
      <c r="A8" t="s">
        <v>3</v>
      </c>
      <c r="C8" s="8">
        <v>0.57686000000000004</v>
      </c>
      <c r="D8" s="29" t="s">
        <v>50</v>
      </c>
    </row>
    <row r="9" spans="1:20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21">
        <f ca="1">INTERCEPT(INDIRECT($D$9):G992,INDIRECT($C$9):F992)</f>
        <v>-4.4601981172572277E-3</v>
      </c>
      <c r="D11" s="3"/>
      <c r="E11" s="10"/>
    </row>
    <row r="12" spans="1:20" x14ac:dyDescent="0.2">
      <c r="A12" s="10" t="s">
        <v>16</v>
      </c>
      <c r="B12" s="10"/>
      <c r="C12" s="21">
        <f ca="1">SLOPE(INDIRECT($D$9):G992,INDIRECT($C$9):F992)</f>
        <v>2.9993184715564086E-7</v>
      </c>
      <c r="D12" s="3"/>
      <c r="E12" s="10"/>
    </row>
    <row r="13" spans="1:20" x14ac:dyDescent="0.2">
      <c r="A13" s="10" t="s">
        <v>18</v>
      </c>
      <c r="B13" s="10"/>
      <c r="C13" s="3" t="s">
        <v>13</v>
      </c>
    </row>
    <row r="14" spans="1:20" x14ac:dyDescent="0.2">
      <c r="A14" s="10"/>
      <c r="B14" s="10"/>
      <c r="C14" s="10"/>
      <c r="E14" s="14" t="s">
        <v>34</v>
      </c>
      <c r="F14" s="32">
        <v>1</v>
      </c>
    </row>
    <row r="15" spans="1:20" x14ac:dyDescent="0.2">
      <c r="A15" s="12" t="s">
        <v>17</v>
      </c>
      <c r="B15" s="10"/>
      <c r="C15" s="13">
        <f ca="1">(C7+C11)+(C8+C12)*INT(MAX(F21:F3533))</f>
        <v>60175.089400538622</v>
      </c>
      <c r="E15" s="14" t="s">
        <v>30</v>
      </c>
      <c r="F15" s="33">
        <f ca="1">NOW()+15018.5+$C$5/24</f>
        <v>60179.837682638885</v>
      </c>
    </row>
    <row r="16" spans="1:20" x14ac:dyDescent="0.2">
      <c r="A16" s="16" t="s">
        <v>4</v>
      </c>
      <c r="B16" s="10"/>
      <c r="C16" s="17">
        <f ca="1">+C8+C12</f>
        <v>0.57686029993184718</v>
      </c>
      <c r="E16" s="14" t="s">
        <v>35</v>
      </c>
      <c r="F16" s="15">
        <f ca="1">ROUND(2*(F15-$C$7)/$C$8,0)/2+F14</f>
        <v>40554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9</v>
      </c>
    </row>
    <row r="18" spans="1:21" ht="14.25" thickTop="1" thickBot="1" x14ac:dyDescent="0.25">
      <c r="A18" s="16" t="s">
        <v>5</v>
      </c>
      <c r="B18" s="10"/>
      <c r="C18" s="19">
        <f ca="1">+C15</f>
        <v>60175.089400538622</v>
      </c>
      <c r="D18" s="20">
        <f ca="1">+C16</f>
        <v>0.57686029993184718</v>
      </c>
      <c r="E18" s="14" t="s">
        <v>31</v>
      </c>
      <c r="F18" s="18">
        <f ca="1">+$C$15+$C$16*F17-15018.5-$C$5/24</f>
        <v>45162.176976571347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C21" s="8">
        <v>36786.292999999998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-4.4601981172572277E-3</v>
      </c>
      <c r="Q21" s="40">
        <f>+C21-15018.5</f>
        <v>21767.792999999998</v>
      </c>
    </row>
    <row r="22" spans="1:21" ht="12" customHeight="1" x14ac:dyDescent="0.2">
      <c r="A22" s="44" t="s">
        <v>48</v>
      </c>
      <c r="B22" s="45" t="s">
        <v>49</v>
      </c>
      <c r="C22" s="46">
        <v>58719.060289999936</v>
      </c>
      <c r="D22" s="44">
        <v>1.1000000000000001E-3</v>
      </c>
      <c r="E22">
        <f t="shared" ref="E22:E23" si="0">+(C22-C$7)/C$8</f>
        <v>38020.953593592792</v>
      </c>
      <c r="F22">
        <f t="shared" ref="F22:F23" si="1">ROUND(2*E22,0)/2</f>
        <v>38021</v>
      </c>
      <c r="G22">
        <f t="shared" ref="G22:G23" si="2">+C22-(C$7+F22*C$8)</f>
        <v>-2.6770000062242616E-2</v>
      </c>
      <c r="I22">
        <f t="shared" ref="I22:I23" si="3">+G22</f>
        <v>-2.6770000062242616E-2</v>
      </c>
      <c r="O22">
        <f t="shared" ref="O22:O23" ca="1" si="4">+C$11+C$12*$F22</f>
        <v>6.9435106434473934E-3</v>
      </c>
      <c r="Q22" s="40">
        <f t="shared" ref="Q22:Q23" si="5">+C22-15018.5</f>
        <v>43700.560289999936</v>
      </c>
    </row>
    <row r="23" spans="1:21" ht="12" customHeight="1" x14ac:dyDescent="0.2">
      <c r="A23" s="44" t="s">
        <v>48</v>
      </c>
      <c r="B23" s="45" t="s">
        <v>49</v>
      </c>
      <c r="C23" s="46">
        <v>58731.169619999826</v>
      </c>
      <c r="D23" s="44">
        <v>1.14E-3</v>
      </c>
      <c r="E23">
        <f t="shared" si="0"/>
        <v>38041.945394029448</v>
      </c>
      <c r="F23">
        <f t="shared" si="1"/>
        <v>38042</v>
      </c>
      <c r="G23">
        <f t="shared" si="2"/>
        <v>-3.150000017194543E-2</v>
      </c>
      <c r="I23">
        <f t="shared" si="3"/>
        <v>-3.150000017194543E-2</v>
      </c>
      <c r="O23">
        <f t="shared" ca="1" si="4"/>
        <v>6.9498092122376618E-3</v>
      </c>
      <c r="Q23" s="40">
        <f t="shared" si="5"/>
        <v>43712.669619999826</v>
      </c>
    </row>
    <row r="24" spans="1:21" ht="12" customHeight="1" x14ac:dyDescent="0.2">
      <c r="A24" s="47" t="s">
        <v>54</v>
      </c>
      <c r="B24" s="48" t="s">
        <v>49</v>
      </c>
      <c r="C24" s="47">
        <v>60167.048644999973</v>
      </c>
      <c r="D24" s="49">
        <v>8.0400000000000003E-4</v>
      </c>
      <c r="E24">
        <f t="shared" ref="E24:E25" si="6">+(C24-C$7)/C$8</f>
        <v>40531.074515480315</v>
      </c>
      <c r="F24">
        <f t="shared" ref="F24:F25" si="7">ROUND(2*E24,0)/2</f>
        <v>40531</v>
      </c>
      <c r="G24">
        <f t="shared" ref="G24:G25" si="8">+C24-(C$7+F24*C$8)</f>
        <v>4.2984999978216365E-2</v>
      </c>
      <c r="I24">
        <f t="shared" ref="I24:I25" si="9">+G24</f>
        <v>4.2984999978216365E-2</v>
      </c>
      <c r="O24">
        <f t="shared" ref="O24:O25" ca="1" si="10">+C$11+C$12*$F24</f>
        <v>7.6963395798080514E-3</v>
      </c>
      <c r="Q24" s="40">
        <f t="shared" ref="Q24:Q25" si="11">+C24-15018.5</f>
        <v>45148.548644999973</v>
      </c>
    </row>
    <row r="25" spans="1:21" ht="12" customHeight="1" x14ac:dyDescent="0.2">
      <c r="A25" s="47" t="s">
        <v>51</v>
      </c>
      <c r="B25" s="48" t="s">
        <v>49</v>
      </c>
      <c r="C25" s="47">
        <v>60175.121815000195</v>
      </c>
      <c r="D25" s="49">
        <v>1.5870000000000001E-3</v>
      </c>
      <c r="E25">
        <f t="shared" si="6"/>
        <v>40545.069540270073</v>
      </c>
      <c r="F25">
        <f t="shared" si="7"/>
        <v>40545</v>
      </c>
      <c r="G25">
        <f t="shared" si="8"/>
        <v>4.0115000199875794E-2</v>
      </c>
      <c r="I25">
        <f t="shared" si="9"/>
        <v>4.0115000199875794E-2</v>
      </c>
      <c r="O25">
        <f t="shared" ca="1" si="10"/>
        <v>7.7005386256682315E-3</v>
      </c>
      <c r="Q25" s="40">
        <f t="shared" si="11"/>
        <v>45156.621815000195</v>
      </c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2023-08-23T08:06:15Z</dcterms:modified>
</cp:coreProperties>
</file>