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BCAAA99-63CF-4DB0-9366-808F7C7FF4AF}" xr6:coauthVersionLast="47" xr6:coauthVersionMax="47" xr10:uidLastSave="{00000000-0000-0000-0000-000000000000}"/>
  <bookViews>
    <workbookView xWindow="14370" yWindow="72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9" i="1" l="1"/>
  <c r="Q70" i="1"/>
  <c r="Q72" i="1"/>
  <c r="E73" i="1"/>
  <c r="F73" i="1" s="1"/>
  <c r="G73" i="1" s="1"/>
  <c r="K73" i="1" s="1"/>
  <c r="Q73" i="1"/>
  <c r="D9" i="1"/>
  <c r="C9" i="1"/>
  <c r="Q71" i="1"/>
  <c r="Q67" i="1"/>
  <c r="Q65" i="1"/>
  <c r="Q66" i="1"/>
  <c r="Q68" i="1"/>
  <c r="Q60" i="1"/>
  <c r="Q61" i="1"/>
  <c r="Q62" i="1"/>
  <c r="Q63" i="1"/>
  <c r="Q59" i="1"/>
  <c r="Q58" i="1"/>
  <c r="Q56" i="1"/>
  <c r="Q57" i="1"/>
  <c r="C7" i="1"/>
  <c r="E69" i="1" s="1"/>
  <c r="F69" i="1" s="1"/>
  <c r="G69" i="1" s="1"/>
  <c r="K69" i="1" s="1"/>
  <c r="E71" i="1"/>
  <c r="F71" i="1" s="1"/>
  <c r="G71" i="1" s="1"/>
  <c r="K71" i="1" s="1"/>
  <c r="C8" i="1"/>
  <c r="Q64" i="1"/>
  <c r="Q55" i="1"/>
  <c r="Q34" i="1"/>
  <c r="Q35" i="1"/>
  <c r="Q37" i="1"/>
  <c r="Q38" i="1"/>
  <c r="Q39" i="1"/>
  <c r="Q45" i="1"/>
  <c r="Q48" i="1"/>
  <c r="Q50" i="1"/>
  <c r="Q51" i="1"/>
  <c r="Q53" i="1"/>
  <c r="G12" i="2"/>
  <c r="C12" i="2"/>
  <c r="G31" i="2"/>
  <c r="C31" i="2"/>
  <c r="G42" i="2"/>
  <c r="C42" i="2"/>
  <c r="G30" i="2"/>
  <c r="C30" i="2"/>
  <c r="G41" i="2"/>
  <c r="C41" i="2"/>
  <c r="E41" i="2"/>
  <c r="G40" i="2"/>
  <c r="C40" i="2"/>
  <c r="G29" i="2"/>
  <c r="C29" i="2"/>
  <c r="G39" i="2"/>
  <c r="C39" i="2"/>
  <c r="G28" i="2"/>
  <c r="C28" i="2"/>
  <c r="G27" i="2"/>
  <c r="C27" i="2"/>
  <c r="G38" i="2"/>
  <c r="C38" i="2"/>
  <c r="G26" i="2"/>
  <c r="C26" i="2"/>
  <c r="G25" i="2"/>
  <c r="C25" i="2"/>
  <c r="G24" i="2"/>
  <c r="C24" i="2"/>
  <c r="G23" i="2"/>
  <c r="C23" i="2"/>
  <c r="G22" i="2"/>
  <c r="C22" i="2"/>
  <c r="G37" i="2"/>
  <c r="C37" i="2"/>
  <c r="G36" i="2"/>
  <c r="C36" i="2"/>
  <c r="G35" i="2"/>
  <c r="C35" i="2"/>
  <c r="G21" i="2"/>
  <c r="C21" i="2"/>
  <c r="G34" i="2"/>
  <c r="C34" i="2"/>
  <c r="G33" i="2"/>
  <c r="C33" i="2"/>
  <c r="G20" i="2"/>
  <c r="C20" i="2"/>
  <c r="G32" i="2"/>
  <c r="C32" i="2"/>
  <c r="E32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1" i="2"/>
  <c r="C11" i="2"/>
  <c r="H12" i="2"/>
  <c r="B12" i="2"/>
  <c r="D12" i="2"/>
  <c r="A12" i="2"/>
  <c r="H31" i="2"/>
  <c r="B31" i="2"/>
  <c r="D31" i="2"/>
  <c r="A31" i="2"/>
  <c r="H42" i="2"/>
  <c r="B42" i="2"/>
  <c r="D42" i="2"/>
  <c r="A42" i="2"/>
  <c r="H30" i="2"/>
  <c r="B30" i="2"/>
  <c r="D30" i="2"/>
  <c r="A30" i="2"/>
  <c r="H41" i="2"/>
  <c r="B41" i="2"/>
  <c r="D41" i="2"/>
  <c r="A41" i="2"/>
  <c r="H40" i="2"/>
  <c r="B40" i="2"/>
  <c r="D40" i="2"/>
  <c r="A40" i="2"/>
  <c r="H29" i="2"/>
  <c r="B29" i="2"/>
  <c r="D29" i="2"/>
  <c r="A29" i="2"/>
  <c r="H39" i="2"/>
  <c r="B39" i="2"/>
  <c r="D39" i="2"/>
  <c r="A39" i="2"/>
  <c r="H28" i="2"/>
  <c r="B28" i="2"/>
  <c r="D28" i="2"/>
  <c r="A28" i="2"/>
  <c r="H27" i="2"/>
  <c r="B27" i="2"/>
  <c r="D27" i="2"/>
  <c r="A27" i="2"/>
  <c r="H38" i="2"/>
  <c r="B38" i="2"/>
  <c r="D38" i="2"/>
  <c r="A3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7" i="2"/>
  <c r="B37" i="2"/>
  <c r="D37" i="2"/>
  <c r="A37" i="2"/>
  <c r="H36" i="2"/>
  <c r="B36" i="2"/>
  <c r="D36" i="2"/>
  <c r="A36" i="2"/>
  <c r="H35" i="2"/>
  <c r="B35" i="2"/>
  <c r="D35" i="2"/>
  <c r="A35" i="2"/>
  <c r="H21" i="2"/>
  <c r="B21" i="2"/>
  <c r="D21" i="2"/>
  <c r="A21" i="2"/>
  <c r="H34" i="2"/>
  <c r="B34" i="2"/>
  <c r="D34" i="2"/>
  <c r="A34" i="2"/>
  <c r="H33" i="2"/>
  <c r="B33" i="2"/>
  <c r="D33" i="2"/>
  <c r="A33" i="2"/>
  <c r="H20" i="2"/>
  <c r="B20" i="2"/>
  <c r="D20" i="2"/>
  <c r="A20" i="2"/>
  <c r="H32" i="2"/>
  <c r="B32" i="2"/>
  <c r="D32" i="2"/>
  <c r="A3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54" i="1"/>
  <c r="Q52" i="1"/>
  <c r="Q49" i="1"/>
  <c r="Q44" i="1"/>
  <c r="Q43" i="1"/>
  <c r="Q42" i="1"/>
  <c r="Q41" i="1"/>
  <c r="Q46" i="1"/>
  <c r="Q40" i="1"/>
  <c r="Q47" i="1"/>
  <c r="Q36" i="1"/>
  <c r="Q33" i="1"/>
  <c r="Q29" i="1"/>
  <c r="Q28" i="1"/>
  <c r="Q26" i="1"/>
  <c r="Q30" i="1"/>
  <c r="F16" i="1"/>
  <c r="C17" i="1"/>
  <c r="Q31" i="1"/>
  <c r="Q23" i="1"/>
  <c r="Q32" i="1"/>
  <c r="Q22" i="1"/>
  <c r="Q24" i="1"/>
  <c r="Q25" i="1"/>
  <c r="Q27" i="1"/>
  <c r="Q21" i="1"/>
  <c r="E22" i="1"/>
  <c r="F22" i="1" s="1"/>
  <c r="E37" i="1"/>
  <c r="F37" i="1" s="1"/>
  <c r="U37" i="1" s="1"/>
  <c r="E51" i="1"/>
  <c r="F51" i="1" s="1"/>
  <c r="G51" i="1" s="1"/>
  <c r="K51" i="1" s="1"/>
  <c r="E39" i="1"/>
  <c r="E37" i="2" s="1"/>
  <c r="E61" i="1"/>
  <c r="F61" i="1" s="1"/>
  <c r="G61" i="1" s="1"/>
  <c r="K61" i="1" s="1"/>
  <c r="E33" i="1"/>
  <c r="E20" i="2" s="1"/>
  <c r="E27" i="1"/>
  <c r="F27" i="1" s="1"/>
  <c r="G27" i="1" s="1"/>
  <c r="K27" i="1" s="1"/>
  <c r="E60" i="1"/>
  <c r="F60" i="1" s="1"/>
  <c r="G60" i="1" s="1"/>
  <c r="K60" i="1" s="1"/>
  <c r="E65" i="1"/>
  <c r="F65" i="1" s="1"/>
  <c r="G65" i="1" s="1"/>
  <c r="K65" i="1" s="1"/>
  <c r="E57" i="1"/>
  <c r="F57" i="1" s="1"/>
  <c r="G57" i="1" s="1"/>
  <c r="K57" i="1" s="1"/>
  <c r="E48" i="1"/>
  <c r="E39" i="2" s="1"/>
  <c r="E23" i="1"/>
  <c r="F23" i="1"/>
  <c r="G23" i="1" s="1"/>
  <c r="K23" i="1" s="1"/>
  <c r="E54" i="1"/>
  <c r="F54" i="1" s="1"/>
  <c r="G54" i="1" s="1"/>
  <c r="J54" i="1" s="1"/>
  <c r="E44" i="1"/>
  <c r="F44" i="1" s="1"/>
  <c r="G44" i="1" s="1"/>
  <c r="J44" i="1" s="1"/>
  <c r="E29" i="1"/>
  <c r="E24" i="1"/>
  <c r="E11" i="2" s="1"/>
  <c r="E46" i="1"/>
  <c r="F46" i="1"/>
  <c r="G46" i="1" s="1"/>
  <c r="K46" i="1" s="1"/>
  <c r="E32" i="1"/>
  <c r="F32" i="1" s="1"/>
  <c r="G32" i="1" s="1"/>
  <c r="K32" i="1" s="1"/>
  <c r="E68" i="1"/>
  <c r="F68" i="1" s="1"/>
  <c r="G68" i="1" s="1"/>
  <c r="K68" i="1" s="1"/>
  <c r="E40" i="1"/>
  <c r="F40" i="1" s="1"/>
  <c r="G40" i="1" s="1"/>
  <c r="K40" i="1" s="1"/>
  <c r="E64" i="1"/>
  <c r="F64" i="1" s="1"/>
  <c r="G64" i="1" s="1"/>
  <c r="K64" i="1" s="1"/>
  <c r="E28" i="1"/>
  <c r="F28" i="1" s="1"/>
  <c r="G28" i="1" s="1"/>
  <c r="J28" i="1" s="1"/>
  <c r="E41" i="1"/>
  <c r="E23" i="2" s="1"/>
  <c r="E63" i="1"/>
  <c r="F63" i="1" s="1"/>
  <c r="G63" i="1" s="1"/>
  <c r="K63" i="1" s="1"/>
  <c r="E45" i="1"/>
  <c r="E38" i="2" s="1"/>
  <c r="E53" i="1"/>
  <c r="F53" i="1" s="1"/>
  <c r="G53" i="1" s="1"/>
  <c r="K53" i="1" s="1"/>
  <c r="E56" i="1"/>
  <c r="F56" i="1" s="1"/>
  <c r="G56" i="1" s="1"/>
  <c r="K56" i="1" s="1"/>
  <c r="E66" i="1"/>
  <c r="F66" i="1" s="1"/>
  <c r="G66" i="1" s="1"/>
  <c r="K66" i="1" s="1"/>
  <c r="E59" i="1"/>
  <c r="F59" i="1" s="1"/>
  <c r="G59" i="1" s="1"/>
  <c r="K59" i="1" s="1"/>
  <c r="E30" i="1"/>
  <c r="E18" i="2" s="1"/>
  <c r="F30" i="1"/>
  <c r="G30" i="1" s="1"/>
  <c r="K30" i="1" s="1"/>
  <c r="E34" i="1"/>
  <c r="F34" i="1" s="1"/>
  <c r="G34" i="1" s="1"/>
  <c r="K34" i="1" s="1"/>
  <c r="E21" i="1"/>
  <c r="F21" i="1" s="1"/>
  <c r="G21" i="1" s="1"/>
  <c r="I21" i="1" s="1"/>
  <c r="E55" i="1"/>
  <c r="F55" i="1" s="1"/>
  <c r="G55" i="1" s="1"/>
  <c r="J55" i="1" s="1"/>
  <c r="E52" i="1"/>
  <c r="E30" i="2" s="1"/>
  <c r="F52" i="1"/>
  <c r="G52" i="1" s="1"/>
  <c r="J52" i="1" s="1"/>
  <c r="E43" i="1"/>
  <c r="E25" i="2" s="1"/>
  <c r="E26" i="1"/>
  <c r="E14" i="2" s="1"/>
  <c r="F26" i="1"/>
  <c r="G26" i="1" s="1"/>
  <c r="J26" i="1" s="1"/>
  <c r="E49" i="1"/>
  <c r="F49" i="1" s="1"/>
  <c r="G49" i="1" s="1"/>
  <c r="K49" i="1" s="1"/>
  <c r="E36" i="1"/>
  <c r="E21" i="2" s="1"/>
  <c r="F36" i="1"/>
  <c r="G36" i="1" s="1"/>
  <c r="K36" i="1" s="1"/>
  <c r="E31" i="1"/>
  <c r="F31" i="1" s="1"/>
  <c r="G31" i="1" s="1"/>
  <c r="K31" i="1" s="1"/>
  <c r="E62" i="1"/>
  <c r="F62" i="1"/>
  <c r="G62" i="1" s="1"/>
  <c r="K62" i="1" s="1"/>
  <c r="E67" i="1"/>
  <c r="F67" i="1" s="1"/>
  <c r="G67" i="1" s="1"/>
  <c r="K67" i="1" s="1"/>
  <c r="E47" i="1"/>
  <c r="F47" i="1" s="1"/>
  <c r="G47" i="1" s="1"/>
  <c r="K47" i="1" s="1"/>
  <c r="E25" i="1"/>
  <c r="E13" i="2" s="1"/>
  <c r="E42" i="1"/>
  <c r="E24" i="2" s="1"/>
  <c r="E38" i="1"/>
  <c r="F38" i="1"/>
  <c r="G38" i="1" s="1"/>
  <c r="K38" i="1" s="1"/>
  <c r="E50" i="1"/>
  <c r="F50" i="1" s="1"/>
  <c r="G50" i="1" s="1"/>
  <c r="K50" i="1" s="1"/>
  <c r="E58" i="1"/>
  <c r="F58" i="1" s="1"/>
  <c r="G58" i="1" s="1"/>
  <c r="K58" i="1" s="1"/>
  <c r="F48" i="1"/>
  <c r="G48" i="1"/>
  <c r="K48" i="1" s="1"/>
  <c r="E36" i="2"/>
  <c r="E33" i="2"/>
  <c r="E16" i="2"/>
  <c r="E17" i="2"/>
  <c r="F29" i="1"/>
  <c r="G29" i="1" s="1"/>
  <c r="J29" i="1" s="1"/>
  <c r="E29" i="2"/>
  <c r="E27" i="2"/>
  <c r="E42" i="2"/>
  <c r="E40" i="2"/>
  <c r="E22" i="2"/>
  <c r="E12" i="2"/>
  <c r="E15" i="2" l="1"/>
  <c r="E26" i="2"/>
  <c r="E19" i="2"/>
  <c r="E72" i="1"/>
  <c r="F72" i="1" s="1"/>
  <c r="G72" i="1" s="1"/>
  <c r="K72" i="1" s="1"/>
  <c r="E35" i="1"/>
  <c r="E70" i="1"/>
  <c r="F70" i="1" s="1"/>
  <c r="G70" i="1" s="1"/>
  <c r="F25" i="1"/>
  <c r="G25" i="1" s="1"/>
  <c r="J25" i="1" s="1"/>
  <c r="F45" i="1"/>
  <c r="G45" i="1" s="1"/>
  <c r="K45" i="1" s="1"/>
  <c r="F41" i="1"/>
  <c r="G41" i="1" s="1"/>
  <c r="J41" i="1" s="1"/>
  <c r="F33" i="1"/>
  <c r="G33" i="1" s="1"/>
  <c r="K33" i="1" s="1"/>
  <c r="F39" i="1"/>
  <c r="G39" i="1" s="1"/>
  <c r="K39" i="1" s="1"/>
  <c r="E28" i="2"/>
  <c r="F42" i="1"/>
  <c r="G42" i="1" s="1"/>
  <c r="J42" i="1" s="1"/>
  <c r="F24" i="1"/>
  <c r="G24" i="1" s="1"/>
  <c r="J24" i="1" s="1"/>
  <c r="E35" i="2"/>
  <c r="E31" i="2"/>
  <c r="F43" i="1"/>
  <c r="G43" i="1" s="1"/>
  <c r="J43" i="1" s="1"/>
  <c r="F17" i="1"/>
  <c r="C12" i="1"/>
  <c r="C11" i="1"/>
  <c r="O54" i="1" l="1"/>
  <c r="O35" i="1"/>
  <c r="O32" i="1"/>
  <c r="O48" i="1"/>
  <c r="O46" i="1"/>
  <c r="O60" i="1"/>
  <c r="O58" i="1"/>
  <c r="O69" i="1"/>
  <c r="O38" i="1"/>
  <c r="O36" i="1"/>
  <c r="O52" i="1"/>
  <c r="O26" i="1"/>
  <c r="O47" i="1"/>
  <c r="O68" i="1"/>
  <c r="O51" i="1"/>
  <c r="O65" i="1"/>
  <c r="O72" i="1"/>
  <c r="O63" i="1"/>
  <c r="O55" i="1"/>
  <c r="O28" i="1"/>
  <c r="O56" i="1"/>
  <c r="O29" i="1"/>
  <c r="O44" i="1"/>
  <c r="O73" i="1"/>
  <c r="O30" i="1"/>
  <c r="O61" i="1"/>
  <c r="O21" i="1"/>
  <c r="O34" i="1"/>
  <c r="O31" i="1"/>
  <c r="O27" i="1"/>
  <c r="O70" i="1"/>
  <c r="O64" i="1"/>
  <c r="O33" i="1"/>
  <c r="O49" i="1"/>
  <c r="O71" i="1"/>
  <c r="O62" i="1"/>
  <c r="O25" i="1"/>
  <c r="O59" i="1"/>
  <c r="O67" i="1"/>
  <c r="O45" i="1"/>
  <c r="O66" i="1"/>
  <c r="O53" i="1"/>
  <c r="O23" i="1"/>
  <c r="O22" i="1"/>
  <c r="O50" i="1"/>
  <c r="O37" i="1"/>
  <c r="O40" i="1"/>
  <c r="O57" i="1"/>
  <c r="C16" i="1"/>
  <c r="D18" i="1" s="1"/>
  <c r="K70" i="1"/>
  <c r="F35" i="1"/>
  <c r="G35" i="1" s="1"/>
  <c r="K35" i="1" s="1"/>
  <c r="E34" i="2"/>
  <c r="O43" i="1"/>
  <c r="C15" i="1"/>
  <c r="C18" i="1" s="1"/>
  <c r="O39" i="1"/>
  <c r="O24" i="1"/>
  <c r="O42" i="1"/>
  <c r="O41" i="1"/>
  <c r="F18" i="1" l="1"/>
  <c r="F19" i="1" s="1"/>
</calcChain>
</file>

<file path=xl/sharedStrings.xml><?xml version="1.0" encoding="utf-8"?>
<sst xmlns="http://schemas.openxmlformats.org/spreadsheetml/2006/main" count="447" uniqueCount="243">
  <si>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</si>
  <si>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</si>
  <si>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</si>
  <si>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</si>
  <si>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</si>
  <si>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</si>
  <si>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</si>
  <si>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</si>
  <si>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</si>
  <si>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</si>
  <si>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</si>
  <si>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</si>
  <si>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</si>
  <si>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</si>
  <si>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</si>
  <si>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</si>
  <si>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</si>
  <si>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</si>
  <si>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</si>
  <si>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</si>
  <si>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</si>
  <si>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</si>
  <si>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</si>
  <si>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</si>
  <si>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</si>
  <si>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</si>
  <si>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</si>
  <si>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</si>
  <si>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</si>
  <si>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</si>
  <si>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</si>
  <si>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</si>
  <si>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</si>
  <si>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</si>
  <si>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</si>
  <si>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</si>
  <si>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XY LMi / GSC 2511-0167</t>
  </si>
  <si>
    <t>IBVS 5874</t>
  </si>
  <si>
    <t>II</t>
  </si>
  <si>
    <t>IBVS 5894</t>
  </si>
  <si>
    <t>EW</t>
  </si>
  <si>
    <t>I</t>
  </si>
  <si>
    <t>IBVS 5494</t>
  </si>
  <si>
    <t>IBVS 5945</t>
  </si>
  <si>
    <t>Add cycle</t>
  </si>
  <si>
    <t>Old Cycle</t>
  </si>
  <si>
    <t>IBVS 5966</t>
  </si>
  <si>
    <t>IBVS 5965</t>
  </si>
  <si>
    <t>IBVS 5918</t>
  </si>
  <si>
    <t>.0004</t>
  </si>
  <si>
    <t>.0005</t>
  </si>
  <si>
    <t>.0008</t>
  </si>
  <si>
    <t>IBVS 5992</t>
  </si>
  <si>
    <t>IBVS 6029</t>
  </si>
  <si>
    <t>IBVS 6050</t>
  </si>
  <si>
    <t>IBVS 6070</t>
  </si>
  <si>
    <t>IBVS 6048</t>
  </si>
  <si>
    <t>IBVS 6063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</si>
  <si>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</si>
  <si>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</si>
  <si>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</si>
  <si>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</si>
  <si>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</si>
  <si>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</si>
  <si>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</si>
  <si>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</si>
  <si>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</si>
  <si>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</si>
  <si>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</si>
  <si>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</si>
  <si>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</si>
  <si>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</si>
  <si>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2454115.5254 </t>
  </si>
  <si>
    <t> 15.01.2007 00:36 </t>
  </si>
  <si>
    <t> -0.0096 </t>
  </si>
  <si>
    <t>C </t>
  </si>
  <si>
    <t>-I</t>
  </si>
  <si>
    <t> K.&amp; M.Rätz </t>
  </si>
  <si>
    <t>BAVM 201 </t>
  </si>
  <si>
    <t>2454195.4731 </t>
  </si>
  <si>
    <t> 04.04.2007 23:21 </t>
  </si>
  <si>
    <t>4185.5</t>
  </si>
  <si>
    <t> -0.0127 </t>
  </si>
  <si>
    <t>2454505.4479 </t>
  </si>
  <si>
    <t> 08.02.2008 22:44 </t>
  </si>
  <si>
    <t>4895</t>
  </si>
  <si>
    <t> -0.0112 </t>
  </si>
  <si>
    <t>BAVM 209 </t>
  </si>
  <si>
    <t>2454860.8561 </t>
  </si>
  <si>
    <t> 29.01.2009 08:32 </t>
  </si>
  <si>
    <t>5708.5</t>
  </si>
  <si>
    <t> -0.0128 </t>
  </si>
  <si>
    <t> R.Diethelm </t>
  </si>
  <si>
    <t>IBVS 5894 </t>
  </si>
  <si>
    <t>2454912.4083 </t>
  </si>
  <si>
    <t> 21.03.2009 21:47 </t>
  </si>
  <si>
    <t>5826.5</t>
  </si>
  <si>
    <t> -0.0135 </t>
  </si>
  <si>
    <t> F.Agerer </t>
  </si>
  <si>
    <t>2454942.5519 </t>
  </si>
  <si>
    <t> 21.04.2009 01:14 </t>
  </si>
  <si>
    <t>5895.5</t>
  </si>
  <si>
    <t> -0.0153 </t>
  </si>
  <si>
    <t>2455259.5120 </t>
  </si>
  <si>
    <t> 04.03.2010 00:17 </t>
  </si>
  <si>
    <t>6621</t>
  </si>
  <si>
    <t> -0.0187 </t>
  </si>
  <si>
    <t>m</t>
  </si>
  <si>
    <t> H.Gürsoytrak </t>
  </si>
  <si>
    <t>IBVS 5965 </t>
  </si>
  <si>
    <t>2455268.9036 </t>
  </si>
  <si>
    <t> 13.03.2010 09:41 </t>
  </si>
  <si>
    <t>6642.5</t>
  </si>
  <si>
    <t> -0.0202 </t>
  </si>
  <si>
    <t>IBVS 5945 </t>
  </si>
  <si>
    <t>2455522.958 </t>
  </si>
  <si>
    <t> 22.11.2010 10:59 </t>
  </si>
  <si>
    <t>7224</t>
  </si>
  <si>
    <t> -0.017 </t>
  </si>
  <si>
    <t>R</t>
  </si>
  <si>
    <t> R.Nelson </t>
  </si>
  <si>
    <t>IBVS 5966 </t>
  </si>
  <si>
    <t>2455583.9019 </t>
  </si>
  <si>
    <t> 22.01.2011 09:38 </t>
  </si>
  <si>
    <t>7363.5</t>
  </si>
  <si>
    <t> -0.0194 </t>
  </si>
  <si>
    <t>IBVS 5992 </t>
  </si>
  <si>
    <t>2455625.6233 </t>
  </si>
  <si>
    <t> 05.03.2011 02:57 </t>
  </si>
  <si>
    <t>7459</t>
  </si>
  <si>
    <t> -0.0210 </t>
  </si>
  <si>
    <t>BAVM 225 </t>
  </si>
  <si>
    <t>2455641.3516 </t>
  </si>
  <si>
    <t> 20.03.2011 20:26 </t>
  </si>
  <si>
    <t>7495</t>
  </si>
  <si>
    <t> -0.0207 </t>
  </si>
  <si>
    <t>2455654.6774 </t>
  </si>
  <si>
    <t> 03.04.2011 04:15 </t>
  </si>
  <si>
    <t>7525.5</t>
  </si>
  <si>
    <t> -0.0200 </t>
  </si>
  <si>
    <t>2455688.330 </t>
  </si>
  <si>
    <t> 06.05.2011 19:55 </t>
  </si>
  <si>
    <t>7602.5</t>
  </si>
  <si>
    <t> -0.008 </t>
  </si>
  <si>
    <t> K.Kasai </t>
  </si>
  <si>
    <t>VSB 53 </t>
  </si>
  <si>
    <t>2455689.406 </t>
  </si>
  <si>
    <t> 07.05.2011 21:44 </t>
  </si>
  <si>
    <t>7605</t>
  </si>
  <si>
    <t> -0.024 </t>
  </si>
  <si>
    <t>2455691.3766 </t>
  </si>
  <si>
    <t> 09.05.2011 21:02 </t>
  </si>
  <si>
    <t>7609.5</t>
  </si>
  <si>
    <t> -0.0196 </t>
  </si>
  <si>
    <t>2455955.9084 </t>
  </si>
  <si>
    <t> 29.01.2012 09:48 </t>
  </si>
  <si>
    <t>8215</t>
  </si>
  <si>
    <t> -0.0245 </t>
  </si>
  <si>
    <t>IBVS 6029 </t>
  </si>
  <si>
    <t>2455959.4056 </t>
  </si>
  <si>
    <t> 01.02.2012 21:44 </t>
  </si>
  <si>
    <t>8223</t>
  </si>
  <si>
    <t> -0.0224 </t>
  </si>
  <si>
    <t> M.&amp; K.Rätz </t>
  </si>
  <si>
    <t>BAVM 231 </t>
  </si>
  <si>
    <t>2455996.3266 </t>
  </si>
  <si>
    <t> 09.03.2012 19:50 </t>
  </si>
  <si>
    <t>8307.5</t>
  </si>
  <si>
    <t> -0.0186 </t>
  </si>
  <si>
    <t>BAVM 228 </t>
  </si>
  <si>
    <t>2455996.5409 </t>
  </si>
  <si>
    <t> 10.03.2012 00:58 </t>
  </si>
  <si>
    <t>8308</t>
  </si>
  <si>
    <t> -0.0227 </t>
  </si>
  <si>
    <t>2456006.3721 </t>
  </si>
  <si>
    <t> 19.03.2012 20:55 </t>
  </si>
  <si>
    <t>8330.5</t>
  </si>
  <si>
    <t> -0.0215 </t>
  </si>
  <si>
    <t>2456019.0435 </t>
  </si>
  <si>
    <t> 01.04.2012 13:02 </t>
  </si>
  <si>
    <t>8359.5</t>
  </si>
  <si>
    <t> -0.0199 </t>
  </si>
  <si>
    <t> H.Itoh </t>
  </si>
  <si>
    <t>VSB 55 </t>
  </si>
  <si>
    <t>2456033.6778 </t>
  </si>
  <si>
    <t> 16.04.2012 04:16 </t>
  </si>
  <si>
    <t>8393</t>
  </si>
  <si>
    <t>2456280.9573 </t>
  </si>
  <si>
    <t> 19.12.2012 10:58 </t>
  </si>
  <si>
    <t>8959</t>
  </si>
  <si>
    <t>IBVS 6050 </t>
  </si>
  <si>
    <t>2456303.2366 </t>
  </si>
  <si>
    <t> 10.01.2013 17:40 </t>
  </si>
  <si>
    <t>9010</t>
  </si>
  <si>
    <t> -0.0236 </t>
  </si>
  <si>
    <t>VSB 56 </t>
  </si>
  <si>
    <t>2456312.8488 </t>
  </si>
  <si>
    <t> 20.01.2013 08:22 </t>
  </si>
  <si>
    <t>9032</t>
  </si>
  <si>
    <t> -0.0230 </t>
  </si>
  <si>
    <t>IBVS 6063 </t>
  </si>
  <si>
    <t>2456332.0702 </t>
  </si>
  <si>
    <t> 08.02.2013 13:41 </t>
  </si>
  <si>
    <t>9076</t>
  </si>
  <si>
    <t> -0.0247 </t>
  </si>
  <si>
    <t>Rc</t>
  </si>
  <si>
    <t> K.Shiokawa </t>
  </si>
  <si>
    <t>2456332.2900 </t>
  </si>
  <si>
    <t> 08.02.2013 18:57 </t>
  </si>
  <si>
    <t>9076.5</t>
  </si>
  <si>
    <t> -0.0234 </t>
  </si>
  <si>
    <t>2456356.5373 </t>
  </si>
  <si>
    <t> 05.03.2013 00:53 </t>
  </si>
  <si>
    <t>9132</t>
  </si>
  <si>
    <t>BAVM 234 </t>
  </si>
  <si>
    <t>2456357.1932 </t>
  </si>
  <si>
    <t> 05.03.2013 16:38 </t>
  </si>
  <si>
    <t>9133.5</t>
  </si>
  <si>
    <t> -0.0229 </t>
  </si>
  <si>
    <t>2456744.4928 </t>
  </si>
  <si>
    <t> 27.03.2014 23:49 </t>
  </si>
  <si>
    <t>10020</t>
  </si>
  <si>
    <t> -0.0260 </t>
  </si>
  <si>
    <t>BAVM 238 </t>
  </si>
  <si>
    <t>2457097.4966 </t>
  </si>
  <si>
    <t> 15.03.2015 23:55 </t>
  </si>
  <si>
    <t>10828</t>
  </si>
  <si>
    <t> -0.0291 </t>
  </si>
  <si>
    <t>BAVM 241 (=IBVS 6157) </t>
  </si>
  <si>
    <t>BAD?</t>
  </si>
  <si>
    <t>IBVS 6196</t>
  </si>
  <si>
    <t>OEJV 0179</t>
  </si>
  <si>
    <t>IBVS 6234</t>
  </si>
  <si>
    <t>VSB-64</t>
  </si>
  <si>
    <t>JAVSO..48..256</t>
  </si>
  <si>
    <t>OEJV 0211</t>
  </si>
  <si>
    <t>VSB 067</t>
  </si>
  <si>
    <t>RHN 2021</t>
  </si>
  <si>
    <t>OEJV 212</t>
  </si>
  <si>
    <t>JBAV, 60</t>
  </si>
  <si>
    <t>VSB, 91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</si>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</sst>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0" fillId="0" borderId="8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/>
    <xf numFmtId="0" fontId="37" fillId="0" borderId="0" xfId="0" applyFont="1" applyAlignment="1"/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9" fillId="0" borderId="0" xfId="0" applyFont="1" applyAlignment="1"/>
    <xf numFmtId="0" fontId="39" fillId="0" borderId="0" xfId="0" applyFont="1" applyBorder="1" applyAlignment="1">
      <alignment horizontal="center"/>
    </xf>
    <xf numFmtId="176" fontId="39" fillId="0" borderId="0" xfId="0" applyNumberFormat="1" applyFont="1" applyFill="1" applyBorder="1" applyAlignment="1" applyProtection="1">
      <alignment horizontal="left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0" fontId="40" fillId="0" borderId="0" xfId="44" applyFont="1" applyAlignment="1">
      <alignment horizontal="left"/>
    </xf>
    <xf numFmtId="0" fontId="40" fillId="0" borderId="0" xfId="44" applyFont="1" applyAlignment="1">
      <alignment horizontal="center" wrapText="1"/>
    </xf>
    <xf numFmtId="0" fontId="40" fillId="0" borderId="0" xfId="44" applyFont="1" applyAlignment="1">
      <alignment horizontal="left" wrapText="1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>
      <alignment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LMi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0-4072-BAFE-A549B4C8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0-4072-BAFE-A549B4C8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3">
                  <c:v>-9.6242500003427267E-3</c:v>
                </c:pt>
                <c:pt idx="4">
                  <c:v>-1.2739349993353244E-2</c:v>
                </c:pt>
                <c:pt idx="5">
                  <c:v>-1.1181499998201616E-2</c:v>
                </c:pt>
                <c:pt idx="7">
                  <c:v>-1.3537049992009997E-2</c:v>
                </c:pt>
                <c:pt idx="8">
                  <c:v>-1.5326350003306288E-2</c:v>
                </c:pt>
                <c:pt idx="20">
                  <c:v>-2.2403099996154197E-2</c:v>
                </c:pt>
                <c:pt idx="21">
                  <c:v>-1.8582749995402992E-2</c:v>
                </c:pt>
                <c:pt idx="22">
                  <c:v>-2.2727600000507664E-2</c:v>
                </c:pt>
                <c:pt idx="23">
                  <c:v>-2.1545849995163735E-2</c:v>
                </c:pt>
                <c:pt idx="31">
                  <c:v>-2.34403999929782E-2</c:v>
                </c:pt>
                <c:pt idx="33">
                  <c:v>-2.5993999995989725E-2</c:v>
                </c:pt>
                <c:pt idx="34">
                  <c:v>-2.9071600001771003E-2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00-4072-BAFE-A549B4C8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-1.0716499964473769E-3</c:v>
                </c:pt>
                <c:pt idx="6">
                  <c:v>-1.2752449998515658E-2</c:v>
                </c:pt>
                <c:pt idx="9">
                  <c:v>-1.8703699992329348E-2</c:v>
                </c:pt>
                <c:pt idx="10">
                  <c:v>-2.0232249997206964E-2</c:v>
                </c:pt>
                <c:pt idx="11">
                  <c:v>-1.6692799996235408E-2</c:v>
                </c:pt>
                <c:pt idx="12">
                  <c:v>-1.9405949999054428E-2</c:v>
                </c:pt>
                <c:pt idx="13">
                  <c:v>-2.0972300000721589E-2</c:v>
                </c:pt>
                <c:pt idx="14">
                  <c:v>-2.0701499997812789E-2</c:v>
                </c:pt>
                <c:pt idx="15">
                  <c:v>-2.0037349997437559E-2</c:v>
                </c:pt>
                <c:pt idx="17">
                  <c:v>-2.4168499992811121E-2</c:v>
                </c:pt>
                <c:pt idx="18">
                  <c:v>-1.9572149991290644E-2</c:v>
                </c:pt>
                <c:pt idx="19">
                  <c:v>-2.4485499998263549E-2</c:v>
                </c:pt>
                <c:pt idx="24">
                  <c:v>-1.9947149994550273E-2</c:v>
                </c:pt>
                <c:pt idx="25">
                  <c:v>-2.1452100001624785E-2</c:v>
                </c:pt>
                <c:pt idx="26">
                  <c:v>-2.1522299997741356E-2</c:v>
                </c:pt>
                <c:pt idx="27">
                  <c:v>-2.3596999999426771E-2</c:v>
                </c:pt>
                <c:pt idx="28">
                  <c:v>-2.297040000121342E-2</c:v>
                </c:pt>
                <c:pt idx="29">
                  <c:v>-2.4717199994483963E-2</c:v>
                </c:pt>
                <c:pt idx="30">
                  <c:v>-2.3362050000287127E-2</c:v>
                </c:pt>
                <c:pt idx="32">
                  <c:v>-2.2874949994729832E-2</c:v>
                </c:pt>
                <c:pt idx="35">
                  <c:v>-3.1068399999639951E-2</c:v>
                </c:pt>
                <c:pt idx="36">
                  <c:v>-2.6027799998701084E-2</c:v>
                </c:pt>
                <c:pt idx="37">
                  <c:v>-3.3084399998188019E-2</c:v>
                </c:pt>
                <c:pt idx="38">
                  <c:v>-3.7366700002166908E-2</c:v>
                </c:pt>
                <c:pt idx="39">
                  <c:v>-4.0698900003917515E-2</c:v>
                </c:pt>
                <c:pt idx="40">
                  <c:v>-3.704374999506399E-2</c:v>
                </c:pt>
                <c:pt idx="41">
                  <c:v>-3.5941399997682311E-2</c:v>
                </c:pt>
                <c:pt idx="42">
                  <c:v>-3.7686249997932464E-2</c:v>
                </c:pt>
                <c:pt idx="43">
                  <c:v>-3.9504950000264216E-2</c:v>
                </c:pt>
                <c:pt idx="44">
                  <c:v>-3.6690499793621711E-2</c:v>
                </c:pt>
                <c:pt idx="45">
                  <c:v>-4.536999999982072E-2</c:v>
                </c:pt>
                <c:pt idx="46">
                  <c:v>-4.9105999998573679E-2</c:v>
                </c:pt>
                <c:pt idx="47">
                  <c:v>-4.8649149997800123E-2</c:v>
                </c:pt>
                <c:pt idx="48">
                  <c:v>-5.3067300003021955E-2</c:v>
                </c:pt>
                <c:pt idx="49">
                  <c:v>-5.5940099882718641E-2</c:v>
                </c:pt>
                <c:pt idx="50">
                  <c:v>-5.5084150000766385E-2</c:v>
                </c:pt>
                <c:pt idx="51">
                  <c:v>-5.5570699994859751E-2</c:v>
                </c:pt>
                <c:pt idx="52">
                  <c:v>-5.540054999437416E-2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00-4072-BAFE-A549B4C8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00-4072-BAFE-A549B4C8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00-4072-BAFE-A549B4C8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5.0000000000000001E-3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00-4072-BAFE-A549B4C8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1.7528858144887312E-2</c:v>
                </c:pt>
                <c:pt idx="1">
                  <c:v>1.3686609063860513E-2</c:v>
                </c:pt>
                <c:pt idx="2">
                  <c:v>1.1193094677372232E-2</c:v>
                </c:pt>
                <c:pt idx="3">
                  <c:v>-2.6623529553057579E-5</c:v>
                </c:pt>
                <c:pt idx="4">
                  <c:v>-8.2928515264427127E-4</c:v>
                </c:pt>
                <c:pt idx="5">
                  <c:v>-3.9412437405307033E-3</c:v>
                </c:pt>
                <c:pt idx="6">
                  <c:v>-7.5093597535618693E-3</c:v>
                </c:pt>
                <c:pt idx="7">
                  <c:v>-8.0269229859376255E-3</c:v>
                </c:pt>
                <c:pt idx="8">
                  <c:v>-8.3295658930048026E-3</c:v>
                </c:pt>
                <c:pt idx="9">
                  <c:v>-1.1511702546298117E-2</c:v>
                </c:pt>
                <c:pt idx="10">
                  <c:v>-1.1606004321688616E-2</c:v>
                </c:pt>
                <c:pt idx="11">
                  <c:v>-1.4156538386319986E-2</c:v>
                </c:pt>
                <c:pt idx="12">
                  <c:v>-1.4768403394086242E-2</c:v>
                </c:pt>
                <c:pt idx="13">
                  <c:v>-1.5187278721983569E-2</c:v>
                </c:pt>
                <c:pt idx="14">
                  <c:v>-1.5345179369149059E-2</c:v>
                </c:pt>
                <c:pt idx="15">
                  <c:v>-1.5478956306330928E-2</c:v>
                </c:pt>
                <c:pt idx="16">
                  <c:v>-1.5816688246101544E-2</c:v>
                </c:pt>
                <c:pt idx="17">
                  <c:v>-1.5827653568821369E-2</c:v>
                </c:pt>
                <c:pt idx="18">
                  <c:v>-1.5847391149717054E-2</c:v>
                </c:pt>
                <c:pt idx="19">
                  <c:v>-1.8503192312458755E-2</c:v>
                </c:pt>
                <c:pt idx="20">
                  <c:v>-1.8538281345162194E-2</c:v>
                </c:pt>
                <c:pt idx="21">
                  <c:v>-1.8908909253092292E-2</c:v>
                </c:pt>
                <c:pt idx="22">
                  <c:v>-1.8911102317636257E-2</c:v>
                </c:pt>
                <c:pt idx="23">
                  <c:v>-1.9009790222114686E-2</c:v>
                </c:pt>
                <c:pt idx="24">
                  <c:v>-1.913698796566466E-2</c:v>
                </c:pt>
                <c:pt idx="25">
                  <c:v>-1.9283923290110319E-2</c:v>
                </c:pt>
                <c:pt idx="26">
                  <c:v>-2.1766472353878775E-2</c:v>
                </c:pt>
                <c:pt idx="27">
                  <c:v>-2.1990164937363214E-2</c:v>
                </c:pt>
                <c:pt idx="28">
                  <c:v>-2.2086659777297672E-2</c:v>
                </c:pt>
                <c:pt idx="29">
                  <c:v>-2.2279649457166602E-2</c:v>
                </c:pt>
                <c:pt idx="30">
                  <c:v>-2.2281842521710567E-2</c:v>
                </c:pt>
                <c:pt idx="31">
                  <c:v>-2.252527268609069E-2</c:v>
                </c:pt>
                <c:pt idx="32">
                  <c:v>-2.2531851879722585E-2</c:v>
                </c:pt>
                <c:pt idx="33">
                  <c:v>-2.6420155316172651E-2</c:v>
                </c:pt>
                <c:pt idx="34">
                  <c:v>-2.9964147619220199E-2</c:v>
                </c:pt>
                <c:pt idx="35">
                  <c:v>-3.059575020788214E-2</c:v>
                </c:pt>
                <c:pt idx="36">
                  <c:v>-3.323619991881608E-2</c:v>
                </c:pt>
                <c:pt idx="37">
                  <c:v>-3.3578317987674633E-2</c:v>
                </c:pt>
                <c:pt idx="38">
                  <c:v>-3.6907389965413602E-2</c:v>
                </c:pt>
                <c:pt idx="39">
                  <c:v>-3.7021429321699786E-2</c:v>
                </c:pt>
                <c:pt idx="40">
                  <c:v>-3.7023622386243751E-2</c:v>
                </c:pt>
                <c:pt idx="41">
                  <c:v>-3.7131082548898041E-2</c:v>
                </c:pt>
                <c:pt idx="42">
                  <c:v>-3.7133275613442006E-2</c:v>
                </c:pt>
                <c:pt idx="43">
                  <c:v>-3.9637755322650112E-2</c:v>
                </c:pt>
                <c:pt idx="44">
                  <c:v>-4.0214531297712929E-2</c:v>
                </c:pt>
                <c:pt idx="45">
                  <c:v>-4.4315561994927602E-2</c:v>
                </c:pt>
                <c:pt idx="46">
                  <c:v>-4.8175355592306117E-2</c:v>
                </c:pt>
                <c:pt idx="47">
                  <c:v>-4.8348607691279362E-2</c:v>
                </c:pt>
                <c:pt idx="48">
                  <c:v>-5.18114566062002E-2</c:v>
                </c:pt>
                <c:pt idx="49">
                  <c:v>-5.4548401157068611E-2</c:v>
                </c:pt>
                <c:pt idx="50">
                  <c:v>-5.5147107777571071E-2</c:v>
                </c:pt>
                <c:pt idx="51">
                  <c:v>-5.5855467625271792E-2</c:v>
                </c:pt>
                <c:pt idx="52">
                  <c:v>-5.6076967144212266E-2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00-4072-BAFE-A549B4C8A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16731</c:v>
                </c:pt>
                <c:pt idx="52">
                  <c:v>16781.5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-6.6577199999301229E-2</c:v>
                </c:pt>
                <c:pt idx="16">
                  <c:v>-7.9442499991273507E-3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00-4072-BAFE-A549B4C8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9080"/>
        <c:axId val="1"/>
      </c:scatterChart>
      <c:valAx>
        <c:axId val="85913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6703755215578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F78D0C4-1FD5-7C8C-167D-4DF3690A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31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228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5" TargetMode="External"/><Relationship Id="rId24" Type="http://schemas.openxmlformats.org/officeDocument/2006/relationships/hyperlink" Target="http://www.konkoly.hu/cgi-bin/IBVS?6050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konkoly.hu/cgi-bin/IBVS?5966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5"/>
  <sheetViews>
    <sheetView tabSelected="1" workbookViewId="0">
      <pane xSplit="14" ySplit="21" topLeftCell="O56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59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52366.883999999998</v>
      </c>
      <c r="D4" s="9">
        <v>0.43688969999999999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52366.883999999998</v>
      </c>
    </row>
    <row r="8" spans="1:6" x14ac:dyDescent="0.2">
      <c r="A8" t="s">
        <v>4</v>
      </c>
      <c r="C8">
        <f>+D4</f>
        <v>0.43688969999999999</v>
      </c>
    </row>
    <row r="9" spans="1:6" x14ac:dyDescent="0.2">
      <c r="A9" s="26" t="s">
        <v>35</v>
      </c>
      <c r="B9" s="27">
        <v>50</v>
      </c>
      <c r="C9" s="24" t="str">
        <f>"F"&amp;B9</f>
        <v>F50</v>
      </c>
      <c r="D9" s="25" t="str">
        <f>"G"&amp;B9</f>
        <v>G50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INTERCEPT(INDIRECT($D$9):G987,INDIRECT($C$9):F987)</f>
        <v>1.7528858144887312E-2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SLOPE(INDIRECT($D$9):G987,INDIRECT($C$9):F987)</f>
        <v>-4.3861290879301358E-6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(C7+C11)+(C8+C12)*INT(MAX(F21:F3528))</f>
        <v>59698.273980925922</v>
      </c>
      <c r="E15" s="16" t="s">
        <v>44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0.43688531387091206</v>
      </c>
      <c r="E16" s="16" t="s">
        <v>32</v>
      </c>
      <c r="F16" s="17">
        <f ca="1">NOW()+15018.5+$C$5/24</f>
        <v>59961.784864120367</v>
      </c>
    </row>
    <row r="17" spans="1:21" ht="13.5" thickBot="1" x14ac:dyDescent="0.25">
      <c r="A17" s="16" t="s">
        <v>29</v>
      </c>
      <c r="B17" s="12"/>
      <c r="C17" s="12">
        <f>COUNT(C21:C2186)</f>
        <v>53</v>
      </c>
      <c r="E17" s="16" t="s">
        <v>45</v>
      </c>
      <c r="F17" s="17">
        <f ca="1">ROUND(2*(F16-$C$7)/$C$8,0)/2+F15</f>
        <v>17385</v>
      </c>
    </row>
    <row r="18" spans="1:21" ht="14.25" thickTop="1" thickBot="1" x14ac:dyDescent="0.25">
      <c r="A18" s="18" t="s">
        <v>6</v>
      </c>
      <c r="B18" s="12"/>
      <c r="C18" s="21">
        <f ca="1">+C15</f>
        <v>59698.273980925922</v>
      </c>
      <c r="D18" s="22">
        <f ca="1">+C16</f>
        <v>0.43688531387091206</v>
      </c>
      <c r="E18" s="16" t="s">
        <v>33</v>
      </c>
      <c r="F18" s="25">
        <f ca="1">ROUND(2*(F16-$C$15)/$C$16,0)/2+F15</f>
        <v>604</v>
      </c>
    </row>
    <row r="19" spans="1:21" ht="13.5" thickTop="1" x14ac:dyDescent="0.2">
      <c r="E19" s="16" t="s">
        <v>34</v>
      </c>
      <c r="F19" s="20">
        <f ca="1">+$C$15+$C$16*F18-15018.5-$C$5/24</f>
        <v>44944.048543837285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68</v>
      </c>
      <c r="I20" s="7" t="s">
        <v>71</v>
      </c>
      <c r="J20" s="7" t="s">
        <v>65</v>
      </c>
      <c r="K20" s="7" t="s">
        <v>63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0" t="s">
        <v>229</v>
      </c>
    </row>
    <row r="21" spans="1:21" x14ac:dyDescent="0.2">
      <c r="A21" t="s">
        <v>13</v>
      </c>
      <c r="C21" s="10">
        <v>52366.883999999998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G21</f>
        <v>0</v>
      </c>
      <c r="O21">
        <f ca="1">+C$11+C$12*$F21</f>
        <v>1.7528858144887312E-2</v>
      </c>
      <c r="Q21" s="2">
        <f>+C21-15018.5</f>
        <v>37348.383999999998</v>
      </c>
    </row>
    <row r="22" spans="1:21" x14ac:dyDescent="0.2">
      <c r="A22" s="28" t="s">
        <v>42</v>
      </c>
      <c r="B22" s="29" t="s">
        <v>41</v>
      </c>
      <c r="C22" s="30">
        <v>52749.532800000001</v>
      </c>
      <c r="D22" s="30">
        <v>6.9999999999999999E-4</v>
      </c>
      <c r="E22">
        <f>+(C22-C$7)/C$8</f>
        <v>875.84761096451268</v>
      </c>
      <c r="F22">
        <f>ROUND(2*E22,0)/2</f>
        <v>876</v>
      </c>
      <c r="O22">
        <f ca="1">+C$11+C$12*$F22</f>
        <v>1.3686609063860513E-2</v>
      </c>
      <c r="Q22" s="2">
        <f>+C22-15018.5</f>
        <v>37731.032800000001</v>
      </c>
      <c r="U22" s="59">
        <v>-6.6577199999301229E-2</v>
      </c>
    </row>
    <row r="23" spans="1:21" x14ac:dyDescent="0.2">
      <c r="A23" s="32" t="s">
        <v>42</v>
      </c>
      <c r="B23" s="33" t="s">
        <v>41</v>
      </c>
      <c r="C23" s="34">
        <v>52997.970099999999</v>
      </c>
      <c r="D23" s="35">
        <v>1.8E-3</v>
      </c>
      <c r="E23">
        <f>+(C23-C$7)/C$8</f>
        <v>1444.497547092551</v>
      </c>
      <c r="F23">
        <f>ROUND(2*E23,0)/2</f>
        <v>1444.5</v>
      </c>
      <c r="G23">
        <f>+C23-(C$7+F23*C$8)</f>
        <v>-1.0716499964473769E-3</v>
      </c>
      <c r="K23">
        <f>+G23</f>
        <v>-1.0716499964473769E-3</v>
      </c>
      <c r="O23">
        <f ca="1">+C$11+C$12*$F23</f>
        <v>1.1193094677372232E-2</v>
      </c>
      <c r="Q23" s="2">
        <f>+C23-15018.5</f>
        <v>37979.470099999999</v>
      </c>
    </row>
    <row r="24" spans="1:21" x14ac:dyDescent="0.2">
      <c r="A24" s="28" t="s">
        <v>37</v>
      </c>
      <c r="B24" s="31" t="s">
        <v>38</v>
      </c>
      <c r="C24" s="28">
        <v>54115.525399999999</v>
      </c>
      <c r="D24" s="28">
        <v>5.0000000000000001E-4</v>
      </c>
      <c r="E24">
        <f>+(C24-C$7)/C$8</f>
        <v>4002.4779709844393</v>
      </c>
      <c r="F24">
        <f>ROUND(2*E24,0)/2</f>
        <v>4002.5</v>
      </c>
      <c r="G24">
        <f>+C24-(C$7+F24*C$8)</f>
        <v>-9.6242500003427267E-3</v>
      </c>
      <c r="J24">
        <f>+G24</f>
        <v>-9.6242500003427267E-3</v>
      </c>
      <c r="O24">
        <f ca="1">+C$11+C$12*$F24</f>
        <v>-2.6623529553057579E-5</v>
      </c>
      <c r="Q24" s="2">
        <f>+C24-15018.5</f>
        <v>39097.025399999999</v>
      </c>
    </row>
    <row r="25" spans="1:21" x14ac:dyDescent="0.2">
      <c r="A25" s="28" t="s">
        <v>37</v>
      </c>
      <c r="B25" s="31" t="s">
        <v>38</v>
      </c>
      <c r="C25" s="28">
        <v>54195.473100000003</v>
      </c>
      <c r="D25" s="28">
        <v>5.0000000000000001E-4</v>
      </c>
      <c r="E25">
        <f>+(C25-C$7)/C$8</f>
        <v>4185.4708408094875</v>
      </c>
      <c r="F25">
        <f>ROUND(2*E25,0)/2</f>
        <v>4185.5</v>
      </c>
      <c r="G25">
        <f>+C25-(C$7+F25*C$8)</f>
        <v>-1.2739349993353244E-2</v>
      </c>
      <c r="J25">
        <f>+G25</f>
        <v>-1.2739349993353244E-2</v>
      </c>
      <c r="O25">
        <f ca="1">+C$11+C$12*$F25</f>
        <v>-8.2928515264427127E-4</v>
      </c>
      <c r="Q25" s="2">
        <f>+C25-15018.5</f>
        <v>39176.973100000003</v>
      </c>
    </row>
    <row r="26" spans="1:21" x14ac:dyDescent="0.2">
      <c r="A26" s="36" t="s">
        <v>48</v>
      </c>
      <c r="B26" s="37" t="s">
        <v>41</v>
      </c>
      <c r="C26" s="36">
        <v>54505.447899999999</v>
      </c>
      <c r="D26" s="36" t="s">
        <v>49</v>
      </c>
      <c r="E26">
        <f>+(C26-C$7)/C$8</f>
        <v>4894.9744065836321</v>
      </c>
      <c r="F26">
        <f>ROUND(2*E26,0)/2</f>
        <v>4895</v>
      </c>
      <c r="G26">
        <f>+C26-(C$7+F26*C$8)</f>
        <v>-1.1181499998201616E-2</v>
      </c>
      <c r="J26">
        <f>+G26</f>
        <v>-1.1181499998201616E-2</v>
      </c>
      <c r="O26">
        <f ca="1">+C$11+C$12*$F26</f>
        <v>-3.9412437405307033E-3</v>
      </c>
      <c r="Q26" s="2">
        <f>+C26-15018.5</f>
        <v>39486.947899999999</v>
      </c>
    </row>
    <row r="27" spans="1:21" x14ac:dyDescent="0.2">
      <c r="A27" s="28" t="s">
        <v>39</v>
      </c>
      <c r="B27" s="31" t="s">
        <v>38</v>
      </c>
      <c r="C27" s="28">
        <v>54860.856099999997</v>
      </c>
      <c r="D27" s="28">
        <v>8.9999999999999998E-4</v>
      </c>
      <c r="E27">
        <f>+(C27-C$7)/C$8</f>
        <v>5708.4708108247896</v>
      </c>
      <c r="F27">
        <f>ROUND(2*E27,0)/2</f>
        <v>5708.5</v>
      </c>
      <c r="G27">
        <f>+C27-(C$7+F27*C$8)</f>
        <v>-1.2752449998515658E-2</v>
      </c>
      <c r="K27">
        <f>+G27</f>
        <v>-1.2752449998515658E-2</v>
      </c>
      <c r="O27">
        <f ca="1">+C$11+C$12*$F27</f>
        <v>-7.5093597535618693E-3</v>
      </c>
      <c r="Q27" s="2">
        <f>+C27-15018.5</f>
        <v>39842.356099999997</v>
      </c>
    </row>
    <row r="28" spans="1:21" x14ac:dyDescent="0.2">
      <c r="A28" s="36" t="s">
        <v>48</v>
      </c>
      <c r="B28" s="37" t="s">
        <v>38</v>
      </c>
      <c r="C28" s="36">
        <v>54912.408300000003</v>
      </c>
      <c r="D28" s="36" t="s">
        <v>50</v>
      </c>
      <c r="E28">
        <f>+(C28-C$7)/C$8</f>
        <v>5826.4690149481776</v>
      </c>
      <c r="F28">
        <f>ROUND(2*E28,0)/2</f>
        <v>5826.5</v>
      </c>
      <c r="G28">
        <f>+C28-(C$7+F28*C$8)</f>
        <v>-1.3537049992009997E-2</v>
      </c>
      <c r="J28">
        <f>+G28</f>
        <v>-1.3537049992009997E-2</v>
      </c>
      <c r="O28">
        <f ca="1">+C$11+C$12*$F28</f>
        <v>-8.0269229859376255E-3</v>
      </c>
      <c r="Q28" s="2">
        <f>+C28-15018.5</f>
        <v>39893.908300000003</v>
      </c>
    </row>
    <row r="29" spans="1:21" x14ac:dyDescent="0.2">
      <c r="A29" s="36" t="s">
        <v>48</v>
      </c>
      <c r="B29" s="37" t="s">
        <v>38</v>
      </c>
      <c r="C29" s="36">
        <v>54942.551899999999</v>
      </c>
      <c r="D29" s="36" t="s">
        <v>51</v>
      </c>
      <c r="E29">
        <f>+(C29-C$7)/C$8</f>
        <v>5895.4649194064323</v>
      </c>
      <c r="F29">
        <f>ROUND(2*E29,0)/2</f>
        <v>5895.5</v>
      </c>
      <c r="G29">
        <f>+C29-(C$7+F29*C$8)</f>
        <v>-1.5326350003306288E-2</v>
      </c>
      <c r="J29">
        <f>+G29</f>
        <v>-1.5326350003306288E-2</v>
      </c>
      <c r="O29">
        <f ca="1">+C$11+C$12*$F29</f>
        <v>-8.3295658930048026E-3</v>
      </c>
      <c r="Q29" s="2">
        <f>+C29-15018.5</f>
        <v>39924.051899999999</v>
      </c>
    </row>
    <row r="30" spans="1:21" x14ac:dyDescent="0.2">
      <c r="A30" s="38" t="s">
        <v>47</v>
      </c>
      <c r="B30" s="29" t="s">
        <v>38</v>
      </c>
      <c r="C30" s="30">
        <v>55259.512000000002</v>
      </c>
      <c r="D30" s="30">
        <v>1E-4</v>
      </c>
      <c r="E30">
        <f>+(C30-C$7)/C$8</f>
        <v>6620.9571889655545</v>
      </c>
      <c r="F30">
        <f>ROUND(2*E30,0)/2</f>
        <v>6621</v>
      </c>
      <c r="G30">
        <f>+C30-(C$7+F30*C$8)</f>
        <v>-1.8703699992329348E-2</v>
      </c>
      <c r="K30">
        <f>+G30</f>
        <v>-1.8703699992329348E-2</v>
      </c>
      <c r="O30">
        <f ca="1">+C$11+C$12*$F30</f>
        <v>-1.1511702546298117E-2</v>
      </c>
      <c r="Q30" s="2">
        <f>+C30-15018.5</f>
        <v>40241.012000000002</v>
      </c>
    </row>
    <row r="31" spans="1:21" x14ac:dyDescent="0.2">
      <c r="A31" s="36" t="s">
        <v>43</v>
      </c>
      <c r="B31" s="37" t="s">
        <v>38</v>
      </c>
      <c r="C31" s="36">
        <v>55268.903599999998</v>
      </c>
      <c r="D31" s="36">
        <v>1.1000000000000001E-3</v>
      </c>
      <c r="E31">
        <f>+(C31-C$7)/C$8</f>
        <v>6642.4536902563732</v>
      </c>
      <c r="F31">
        <f>ROUND(2*E31,0)/2</f>
        <v>6642.5</v>
      </c>
      <c r="G31">
        <f>+C31-(C$7+F31*C$8)</f>
        <v>-2.0232249997206964E-2</v>
      </c>
      <c r="K31">
        <f>+G31</f>
        <v>-2.0232249997206964E-2</v>
      </c>
      <c r="O31">
        <f ca="1">+C$11+C$12*$F31</f>
        <v>-1.1606004321688616E-2</v>
      </c>
      <c r="Q31" s="2">
        <f>+C31-15018.5</f>
        <v>40250.403599999998</v>
      </c>
    </row>
    <row r="32" spans="1:21" x14ac:dyDescent="0.2">
      <c r="A32" s="39" t="s">
        <v>46</v>
      </c>
      <c r="B32" s="40"/>
      <c r="C32" s="28">
        <v>55522.958500000001</v>
      </c>
      <c r="D32" s="28">
        <v>1E-3</v>
      </c>
      <c r="E32">
        <f>+(C32-C$7)/C$8</f>
        <v>7223.9617917291307</v>
      </c>
      <c r="F32">
        <f>ROUND(2*E32,0)/2</f>
        <v>7224</v>
      </c>
      <c r="G32">
        <f>+C32-(C$7+F32*C$8)</f>
        <v>-1.6692799996235408E-2</v>
      </c>
      <c r="K32">
        <f>+G32</f>
        <v>-1.6692799996235408E-2</v>
      </c>
      <c r="O32">
        <f ca="1">+C$11+C$12*$F32</f>
        <v>-1.4156538386319986E-2</v>
      </c>
      <c r="Q32" s="2">
        <f>+C32-15018.5</f>
        <v>40504.458500000001</v>
      </c>
    </row>
    <row r="33" spans="1:21" x14ac:dyDescent="0.2">
      <c r="A33" s="36" t="s">
        <v>52</v>
      </c>
      <c r="B33" s="37" t="s">
        <v>38</v>
      </c>
      <c r="C33" s="36">
        <v>55583.901899999997</v>
      </c>
      <c r="D33" s="36">
        <v>2.9999999999999997E-4</v>
      </c>
      <c r="E33">
        <f>+(C33-C$7)/C$8</f>
        <v>7363.4555815804288</v>
      </c>
      <c r="F33">
        <f>ROUND(2*E33,0)/2</f>
        <v>7363.5</v>
      </c>
      <c r="G33">
        <f>+C33-(C$7+F33*C$8)</f>
        <v>-1.9405949999054428E-2</v>
      </c>
      <c r="K33">
        <f>+G33</f>
        <v>-1.9405949999054428E-2</v>
      </c>
      <c r="O33">
        <f ca="1">+C$11+C$12*$F33</f>
        <v>-1.4768403394086242E-2</v>
      </c>
      <c r="Q33" s="2">
        <f>+C33-15018.5</f>
        <v>40565.401899999997</v>
      </c>
    </row>
    <row r="34" spans="1:21" x14ac:dyDescent="0.2">
      <c r="A34" s="56" t="s">
        <v>131</v>
      </c>
      <c r="B34" s="58" t="s">
        <v>41</v>
      </c>
      <c r="C34" s="57">
        <v>55625.623299999999</v>
      </c>
      <c r="D34" s="10"/>
      <c r="E34">
        <f>+(C34-C$7)/C$8</f>
        <v>7458.9519963505691</v>
      </c>
      <c r="F34">
        <f>ROUND(2*E34,0)/2</f>
        <v>7459</v>
      </c>
      <c r="G34">
        <f>+C34-(C$7+F34*C$8)</f>
        <v>-2.0972300000721589E-2</v>
      </c>
      <c r="K34">
        <f>+G34</f>
        <v>-2.0972300000721589E-2</v>
      </c>
      <c r="O34">
        <f ca="1">+C$11+C$12*$F34</f>
        <v>-1.5187278721983569E-2</v>
      </c>
      <c r="Q34" s="2">
        <f>+C34-15018.5</f>
        <v>40607.123299999999</v>
      </c>
    </row>
    <row r="35" spans="1:21" x14ac:dyDescent="0.2">
      <c r="A35" s="56" t="s">
        <v>131</v>
      </c>
      <c r="B35" s="58" t="s">
        <v>41</v>
      </c>
      <c r="C35" s="57">
        <v>55641.351600000002</v>
      </c>
      <c r="D35" s="10"/>
      <c r="E35">
        <f>+(C35-C$7)/C$8</f>
        <v>7494.952616186657</v>
      </c>
      <c r="F35">
        <f>ROUND(2*E35,0)/2</f>
        <v>7495</v>
      </c>
      <c r="G35">
        <f>+C35-(C$7+F35*C$8)</f>
        <v>-2.0701499997812789E-2</v>
      </c>
      <c r="K35">
        <f>+G35</f>
        <v>-2.0701499997812789E-2</v>
      </c>
      <c r="O35">
        <f ca="1">+C$11+C$12*$F35</f>
        <v>-1.5345179369149059E-2</v>
      </c>
      <c r="Q35" s="2">
        <f>+C35-15018.5</f>
        <v>40622.851600000002</v>
      </c>
    </row>
    <row r="36" spans="1:21" x14ac:dyDescent="0.2">
      <c r="A36" s="36" t="s">
        <v>52</v>
      </c>
      <c r="B36" s="37" t="s">
        <v>38</v>
      </c>
      <c r="C36" s="36">
        <v>55654.6774</v>
      </c>
      <c r="D36" s="36">
        <v>4.0000000000000002E-4</v>
      </c>
      <c r="E36">
        <f>+(C36-C$7)/C$8</f>
        <v>7525.4541363644012</v>
      </c>
      <c r="F36">
        <f>ROUND(2*E36,0)/2</f>
        <v>7525.5</v>
      </c>
      <c r="G36">
        <f>+C36-(C$7+F36*C$8)</f>
        <v>-2.0037349997437559E-2</v>
      </c>
      <c r="K36">
        <f>+G36</f>
        <v>-2.0037349997437559E-2</v>
      </c>
      <c r="O36">
        <f ca="1">+C$11+C$12*$F36</f>
        <v>-1.5478956306330928E-2</v>
      </c>
      <c r="Q36" s="2">
        <f>+C36-15018.5</f>
        <v>40636.1774</v>
      </c>
    </row>
    <row r="37" spans="1:21" x14ac:dyDescent="0.2">
      <c r="A37" s="56" t="s">
        <v>145</v>
      </c>
      <c r="B37" s="58" t="s">
        <v>38</v>
      </c>
      <c r="C37" s="57">
        <v>55688.33</v>
      </c>
      <c r="D37" s="10"/>
      <c r="E37">
        <f>+(C37-C$7)/C$8</f>
        <v>7602.4818163486198</v>
      </c>
      <c r="F37">
        <f>ROUND(2*E37,0)/2</f>
        <v>7602.5</v>
      </c>
      <c r="O37">
        <f ca="1">+C$11+C$12*$F37</f>
        <v>-1.5816688246101544E-2</v>
      </c>
      <c r="Q37" s="2">
        <f>+C37-15018.5</f>
        <v>40669.83</v>
      </c>
      <c r="U37" s="59">
        <f>+C37-(C$7+F37*C$8)</f>
        <v>-7.9442499991273507E-3</v>
      </c>
    </row>
    <row r="38" spans="1:21" x14ac:dyDescent="0.2">
      <c r="A38" s="56" t="s">
        <v>145</v>
      </c>
      <c r="B38" s="58" t="s">
        <v>41</v>
      </c>
      <c r="C38" s="57">
        <v>55689.406000000003</v>
      </c>
      <c r="D38" s="10"/>
      <c r="E38">
        <f>+(C38-C$7)/C$8</f>
        <v>7604.9446805452371</v>
      </c>
      <c r="F38">
        <f>ROUND(2*E38,0)/2</f>
        <v>7605</v>
      </c>
      <c r="G38">
        <f>+C38-(C$7+F38*C$8)</f>
        <v>-2.4168499992811121E-2</v>
      </c>
      <c r="K38">
        <f>G38</f>
        <v>-2.4168499992811121E-2</v>
      </c>
      <c r="O38">
        <f ca="1">+C$11+C$12*$F38</f>
        <v>-1.5827653568821369E-2</v>
      </c>
      <c r="Q38" s="2">
        <f>+C38-15018.5</f>
        <v>40670.906000000003</v>
      </c>
    </row>
    <row r="39" spans="1:21" x14ac:dyDescent="0.2">
      <c r="A39" s="56" t="s">
        <v>145</v>
      </c>
      <c r="B39" s="58" t="s">
        <v>38</v>
      </c>
      <c r="C39" s="57">
        <v>55691.376600000003</v>
      </c>
      <c r="D39" s="10"/>
      <c r="E39">
        <f>+(C39-C$7)/C$8</f>
        <v>7609.4552011640581</v>
      </c>
      <c r="F39">
        <f>ROUND(2*E39,0)/2</f>
        <v>7609.5</v>
      </c>
      <c r="G39">
        <f>+C39-(C$7+F39*C$8)</f>
        <v>-1.9572149991290644E-2</v>
      </c>
      <c r="K39">
        <f>G39</f>
        <v>-1.9572149991290644E-2</v>
      </c>
      <c r="O39">
        <f ca="1">+C$11+C$12*$F39</f>
        <v>-1.5847391149717054E-2</v>
      </c>
      <c r="Q39" s="2">
        <f>+C39-15018.5</f>
        <v>40672.876600000003</v>
      </c>
    </row>
    <row r="40" spans="1:21" x14ac:dyDescent="0.2">
      <c r="A40" s="28" t="s">
        <v>53</v>
      </c>
      <c r="B40" s="31" t="s">
        <v>41</v>
      </c>
      <c r="C40" s="28">
        <v>55955.9084</v>
      </c>
      <c r="D40" s="28">
        <v>4.0000000000000002E-4</v>
      </c>
      <c r="E40">
        <f>+(C40-C$7)/C$8</f>
        <v>8214.9439549616345</v>
      </c>
      <c r="F40">
        <f>ROUND(2*E40,0)/2</f>
        <v>8215</v>
      </c>
      <c r="G40">
        <f>+C40-(C$7+F40*C$8)</f>
        <v>-2.4485499998263549E-2</v>
      </c>
      <c r="K40">
        <f>+G40</f>
        <v>-2.4485499998263549E-2</v>
      </c>
      <c r="O40">
        <f ca="1">+C$11+C$12*$F40</f>
        <v>-1.8503192312458755E-2</v>
      </c>
      <c r="Q40" s="2">
        <f>+C40-15018.5</f>
        <v>40937.4084</v>
      </c>
    </row>
    <row r="41" spans="1:21" x14ac:dyDescent="0.2">
      <c r="A41" s="42" t="s">
        <v>55</v>
      </c>
      <c r="B41" s="31" t="s">
        <v>41</v>
      </c>
      <c r="C41" s="28">
        <v>55959.405599999998</v>
      </c>
      <c r="D41" s="28">
        <v>2E-3</v>
      </c>
      <c r="E41">
        <f>+(C41-C$7)/C$8</f>
        <v>8222.9487213820794</v>
      </c>
      <c r="F41">
        <f>ROUND(2*E41,0)/2</f>
        <v>8223</v>
      </c>
      <c r="G41">
        <f>+C41-(C$7+F41*C$8)</f>
        <v>-2.2403099996154197E-2</v>
      </c>
      <c r="J41">
        <f>+G41</f>
        <v>-2.2403099996154197E-2</v>
      </c>
      <c r="O41">
        <f ca="1">+C$11+C$12*$F41</f>
        <v>-1.8538281345162194E-2</v>
      </c>
      <c r="Q41" s="2">
        <f>+C41-15018.5</f>
        <v>40940.905599999998</v>
      </c>
    </row>
    <row r="42" spans="1:21" x14ac:dyDescent="0.2">
      <c r="A42" s="42" t="s">
        <v>56</v>
      </c>
      <c r="B42" s="31" t="s">
        <v>38</v>
      </c>
      <c r="C42" s="28">
        <v>55996.3266</v>
      </c>
      <c r="D42" s="28">
        <v>2.3E-3</v>
      </c>
      <c r="E42">
        <f>+(C42-C$7)/C$8</f>
        <v>8307.4574658088804</v>
      </c>
      <c r="F42">
        <f>ROUND(2*E42,0)/2</f>
        <v>8307.5</v>
      </c>
      <c r="G42">
        <f>+C42-(C$7+F42*C$8)</f>
        <v>-1.8582749995402992E-2</v>
      </c>
      <c r="J42">
        <f>+G42</f>
        <v>-1.8582749995402992E-2</v>
      </c>
      <c r="O42">
        <f ca="1">+C$11+C$12*$F42</f>
        <v>-1.8908909253092292E-2</v>
      </c>
      <c r="Q42" s="2">
        <f>+C42-15018.5</f>
        <v>40977.8266</v>
      </c>
    </row>
    <row r="43" spans="1:21" x14ac:dyDescent="0.2">
      <c r="A43" s="42" t="s">
        <v>56</v>
      </c>
      <c r="B43" s="31" t="s">
        <v>41</v>
      </c>
      <c r="C43" s="28">
        <v>55996.5409</v>
      </c>
      <c r="D43" s="28">
        <v>4.0000000000000001E-3</v>
      </c>
      <c r="E43">
        <f>+(C43-C$7)/C$8</f>
        <v>8307.9479786316824</v>
      </c>
      <c r="F43">
        <f>ROUND(2*E43,0)/2</f>
        <v>8308</v>
      </c>
      <c r="G43">
        <f>+C43-(C$7+F43*C$8)</f>
        <v>-2.2727600000507664E-2</v>
      </c>
      <c r="J43">
        <f>+G43</f>
        <v>-2.2727600000507664E-2</v>
      </c>
      <c r="O43">
        <f ca="1">+C$11+C$12*$F43</f>
        <v>-1.8911102317636257E-2</v>
      </c>
      <c r="Q43" s="2">
        <f>+C43-15018.5</f>
        <v>40978.0409</v>
      </c>
    </row>
    <row r="44" spans="1:21" x14ac:dyDescent="0.2">
      <c r="A44" s="42" t="s">
        <v>55</v>
      </c>
      <c r="B44" s="31" t="s">
        <v>38</v>
      </c>
      <c r="C44" s="28">
        <v>56006.372100000001</v>
      </c>
      <c r="D44" s="28">
        <v>2.0000000000000001E-4</v>
      </c>
      <c r="E44">
        <f>+(C44-C$7)/C$8</f>
        <v>8330.4506835478205</v>
      </c>
      <c r="F44">
        <f>ROUND(2*E44,0)/2</f>
        <v>8330.5</v>
      </c>
      <c r="G44">
        <f>+C44-(C$7+F44*C$8)</f>
        <v>-2.1545849995163735E-2</v>
      </c>
      <c r="J44">
        <f>+G44</f>
        <v>-2.1545849995163735E-2</v>
      </c>
      <c r="O44">
        <f ca="1">+C$11+C$12*$F44</f>
        <v>-1.9009790222114686E-2</v>
      </c>
      <c r="Q44" s="2">
        <f>+C44-15018.5</f>
        <v>40987.872100000001</v>
      </c>
    </row>
    <row r="45" spans="1:21" x14ac:dyDescent="0.2">
      <c r="A45" s="56" t="s">
        <v>183</v>
      </c>
      <c r="B45" s="58" t="s">
        <v>38</v>
      </c>
      <c r="C45" s="57">
        <v>56019.0435</v>
      </c>
      <c r="D45" s="10"/>
      <c r="E45">
        <f>+(C45-C$7)/C$8</f>
        <v>8359.4543428238339</v>
      </c>
      <c r="F45">
        <f>ROUND(2*E45,0)/2</f>
        <v>8359.5</v>
      </c>
      <c r="G45">
        <f>+C45-(C$7+F45*C$8)</f>
        <v>-1.9947149994550273E-2</v>
      </c>
      <c r="K45">
        <f>G45</f>
        <v>-1.9947149994550273E-2</v>
      </c>
      <c r="O45">
        <f ca="1">+C$11+C$12*$F45</f>
        <v>-1.913698796566466E-2</v>
      </c>
      <c r="Q45" s="2">
        <f>+C45-15018.5</f>
        <v>41000.5435</v>
      </c>
    </row>
    <row r="46" spans="1:21" x14ac:dyDescent="0.2">
      <c r="A46" s="28" t="s">
        <v>53</v>
      </c>
      <c r="B46" s="31" t="s">
        <v>41</v>
      </c>
      <c r="C46" s="28">
        <v>56033.677799999998</v>
      </c>
      <c r="D46" s="28">
        <v>2.9999999999999997E-4</v>
      </c>
      <c r="E46">
        <f>+(C46-C$7)/C$8</f>
        <v>8392.950898132869</v>
      </c>
      <c r="F46">
        <f>ROUND(2*E46,0)/2</f>
        <v>8393</v>
      </c>
      <c r="G46">
        <f>+C46-(C$7+F46*C$8)</f>
        <v>-2.1452100001624785E-2</v>
      </c>
      <c r="K46">
        <f>+G46</f>
        <v>-2.1452100001624785E-2</v>
      </c>
      <c r="O46">
        <f ca="1">+C$11+C$12*$F46</f>
        <v>-1.9283923290110319E-2</v>
      </c>
      <c r="Q46" s="2">
        <f>+C46-15018.5</f>
        <v>41015.177799999998</v>
      </c>
    </row>
    <row r="47" spans="1:21" x14ac:dyDescent="0.2">
      <c r="A47" s="41" t="s">
        <v>54</v>
      </c>
      <c r="B47" s="40"/>
      <c r="C47" s="28">
        <v>56280.957300000002</v>
      </c>
      <c r="D47" s="28">
        <v>5.0000000000000001E-4</v>
      </c>
      <c r="E47">
        <f>+(C47-C$7)/C$8</f>
        <v>8958.9507374515888</v>
      </c>
      <c r="F47">
        <f>ROUND(2*E47,0)/2</f>
        <v>8959</v>
      </c>
      <c r="G47">
        <f>+C47-(C$7+F47*C$8)</f>
        <v>-2.1522299997741356E-2</v>
      </c>
      <c r="K47">
        <f>+G47</f>
        <v>-2.1522299997741356E-2</v>
      </c>
      <c r="O47">
        <f ca="1">+C$11+C$12*$F47</f>
        <v>-2.1766472353878775E-2</v>
      </c>
      <c r="Q47" s="2">
        <f>+C47-15018.5</f>
        <v>41262.457300000002</v>
      </c>
    </row>
    <row r="48" spans="1:21" x14ac:dyDescent="0.2">
      <c r="A48" s="56" t="s">
        <v>195</v>
      </c>
      <c r="B48" s="58" t="s">
        <v>41</v>
      </c>
      <c r="C48" s="57">
        <v>56303.236599999997</v>
      </c>
      <c r="D48" s="10"/>
      <c r="E48">
        <f>+(C48-C$7)/C$8</f>
        <v>9009.9459886557142</v>
      </c>
      <c r="F48">
        <f>ROUND(2*E48,0)/2</f>
        <v>9010</v>
      </c>
      <c r="G48">
        <f>+C48-(C$7+F48*C$8)</f>
        <v>-2.3596999999426771E-2</v>
      </c>
      <c r="K48">
        <f>G48</f>
        <v>-2.3596999999426771E-2</v>
      </c>
      <c r="O48">
        <f ca="1">+C$11+C$12*$F48</f>
        <v>-2.1990164937363214E-2</v>
      </c>
      <c r="Q48" s="2">
        <f>+C48-15018.5</f>
        <v>41284.736599999997</v>
      </c>
    </row>
    <row r="49" spans="1:17" x14ac:dyDescent="0.2">
      <c r="A49" s="42" t="s">
        <v>57</v>
      </c>
      <c r="B49" s="31" t="s">
        <v>41</v>
      </c>
      <c r="C49" s="28">
        <v>56312.8488</v>
      </c>
      <c r="D49" s="28">
        <v>2.0000000000000001E-4</v>
      </c>
      <c r="E49">
        <f>+(C49-C$7)/C$8</f>
        <v>9031.9474228850013</v>
      </c>
      <c r="F49">
        <f>ROUND(2*E49,0)/2</f>
        <v>9032</v>
      </c>
      <c r="G49">
        <f>+C49-(C$7+F49*C$8)</f>
        <v>-2.297040000121342E-2</v>
      </c>
      <c r="K49">
        <f>+G49</f>
        <v>-2.297040000121342E-2</v>
      </c>
      <c r="O49">
        <f ca="1">+C$11+C$12*$F49</f>
        <v>-2.2086659777297672E-2</v>
      </c>
      <c r="Q49" s="2">
        <f>+C49-15018.5</f>
        <v>41294.3488</v>
      </c>
    </row>
    <row r="50" spans="1:17" x14ac:dyDescent="0.2">
      <c r="A50" s="56" t="s">
        <v>195</v>
      </c>
      <c r="B50" s="58" t="s">
        <v>41</v>
      </c>
      <c r="C50" s="57">
        <v>56332.070200000002</v>
      </c>
      <c r="D50" s="10"/>
      <c r="E50">
        <f>+(C50-C$7)/C$8</f>
        <v>9075.9434246218298</v>
      </c>
      <c r="F50">
        <f>ROUND(2*E50,0)/2</f>
        <v>9076</v>
      </c>
      <c r="G50">
        <f>+C50-(C$7+F50*C$8)</f>
        <v>-2.4717199994483963E-2</v>
      </c>
      <c r="K50">
        <f>G50</f>
        <v>-2.4717199994483963E-2</v>
      </c>
      <c r="O50">
        <f ca="1">+C$11+C$12*$F50</f>
        <v>-2.2279649457166602E-2</v>
      </c>
      <c r="Q50" s="2">
        <f>+C50-15018.5</f>
        <v>41313.570200000002</v>
      </c>
    </row>
    <row r="51" spans="1:17" x14ac:dyDescent="0.2">
      <c r="A51" s="56" t="s">
        <v>195</v>
      </c>
      <c r="B51" s="58" t="s">
        <v>38</v>
      </c>
      <c r="C51" s="57">
        <v>56332.29</v>
      </c>
      <c r="D51" s="10"/>
      <c r="E51">
        <f>+(C51-C$7)/C$8</f>
        <v>9076.4465264344817</v>
      </c>
      <c r="F51">
        <f>ROUND(2*E51,0)/2</f>
        <v>9076.5</v>
      </c>
      <c r="G51">
        <f>+C51-(C$7+F51*C$8)</f>
        <v>-2.3362050000287127E-2</v>
      </c>
      <c r="K51">
        <f>G51</f>
        <v>-2.3362050000287127E-2</v>
      </c>
      <c r="O51">
        <f ca="1">+C$11+C$12*$F51</f>
        <v>-2.2281842521710567E-2</v>
      </c>
      <c r="Q51" s="2">
        <f>+C51-15018.5</f>
        <v>41313.79</v>
      </c>
    </row>
    <row r="52" spans="1:17" x14ac:dyDescent="0.2">
      <c r="A52" s="38" t="s">
        <v>58</v>
      </c>
      <c r="B52" s="29" t="s">
        <v>41</v>
      </c>
      <c r="C52" s="28">
        <v>56356.537300000004</v>
      </c>
      <c r="D52" s="30">
        <v>2.0000000000000001E-4</v>
      </c>
      <c r="E52">
        <f>+(C52-C$7)/C$8</f>
        <v>9131.9463470986047</v>
      </c>
      <c r="F52">
        <f>ROUND(2*E52,0)/2</f>
        <v>9132</v>
      </c>
      <c r="G52">
        <f>+C52-(C$7+F52*C$8)</f>
        <v>-2.34403999929782E-2</v>
      </c>
      <c r="J52">
        <f>+G52</f>
        <v>-2.34403999929782E-2</v>
      </c>
      <c r="O52">
        <f ca="1">+C$11+C$12*$F52</f>
        <v>-2.252527268609069E-2</v>
      </c>
      <c r="Q52" s="2">
        <f>+C52-15018.5</f>
        <v>41338.037300000004</v>
      </c>
    </row>
    <row r="53" spans="1:17" x14ac:dyDescent="0.2">
      <c r="A53" s="56" t="s">
        <v>195</v>
      </c>
      <c r="B53" s="58" t="s">
        <v>38</v>
      </c>
      <c r="C53" s="57">
        <v>56357.193200000002</v>
      </c>
      <c r="D53" s="10"/>
      <c r="E53">
        <f>+(C53-C$7)/C$8</f>
        <v>9133.4476413612028</v>
      </c>
      <c r="F53">
        <f>ROUND(2*E53,0)/2</f>
        <v>9133.5</v>
      </c>
      <c r="G53">
        <f>+C53-(C$7+F53*C$8)</f>
        <v>-2.2874949994729832E-2</v>
      </c>
      <c r="K53">
        <f>G53</f>
        <v>-2.2874949994729832E-2</v>
      </c>
      <c r="O53">
        <f ca="1">+C$11+C$12*$F53</f>
        <v>-2.2531851879722585E-2</v>
      </c>
      <c r="Q53" s="2">
        <f>+C53-15018.5</f>
        <v>41338.693200000002</v>
      </c>
    </row>
    <row r="54" spans="1:17" x14ac:dyDescent="0.2">
      <c r="A54" s="61" t="s">
        <v>59</v>
      </c>
      <c r="B54" s="62" t="s">
        <v>41</v>
      </c>
      <c r="C54" s="61">
        <v>56744.4928</v>
      </c>
      <c r="D54" s="61">
        <v>2.3E-3</v>
      </c>
      <c r="E54">
        <f>+(C54-C$7)/C$8</f>
        <v>10019.940502145053</v>
      </c>
      <c r="F54">
        <f>ROUND(2*E54,0)/2</f>
        <v>10020</v>
      </c>
      <c r="G54">
        <f>+C54-(C$7+F54*C$8)</f>
        <v>-2.5993999995989725E-2</v>
      </c>
      <c r="J54">
        <f>+G54</f>
        <v>-2.5993999995989725E-2</v>
      </c>
      <c r="O54">
        <f ca="1">+C$11+C$12*$F54</f>
        <v>-2.6420155316172651E-2</v>
      </c>
      <c r="Q54" s="2">
        <f>+C54-15018.5</f>
        <v>41725.9928</v>
      </c>
    </row>
    <row r="55" spans="1:17" x14ac:dyDescent="0.2">
      <c r="A55" s="63" t="s">
        <v>60</v>
      </c>
      <c r="B55" s="64"/>
      <c r="C55" s="63">
        <v>57097.496599999999</v>
      </c>
      <c r="D55" s="63">
        <v>2.5999999999999999E-3</v>
      </c>
      <c r="E55">
        <f>+(C55-C$7)/C$8</f>
        <v>10827.933457804111</v>
      </c>
      <c r="F55">
        <f>ROUND(2*E55,0)/2</f>
        <v>10828</v>
      </c>
      <c r="G55">
        <f>+C55-(C$7+F55*C$8)</f>
        <v>-2.9071600001771003E-2</v>
      </c>
      <c r="J55">
        <f>+G55</f>
        <v>-2.9071600001771003E-2</v>
      </c>
      <c r="O55">
        <f ca="1">+C$11+C$12*$F55</f>
        <v>-2.9964147619220199E-2</v>
      </c>
      <c r="Q55" s="2">
        <f>+C55-15018.5</f>
        <v>42078.996599999999</v>
      </c>
    </row>
    <row r="56" spans="1:17" x14ac:dyDescent="0.2">
      <c r="A56" s="70" t="s">
        <v>231</v>
      </c>
      <c r="B56" s="71" t="s">
        <v>41</v>
      </c>
      <c r="C56" s="72">
        <v>57160.406719999999</v>
      </c>
      <c r="D56" s="72">
        <v>2.9999999999999997E-4</v>
      </c>
      <c r="E56">
        <f>+(C56-C$7)/C$8</f>
        <v>10971.928887314123</v>
      </c>
      <c r="F56">
        <f>ROUND(2*E56,0)/2</f>
        <v>10972</v>
      </c>
      <c r="G56">
        <f>+C56-(C$7+F56*C$8)</f>
        <v>-3.1068399999639951E-2</v>
      </c>
      <c r="K56">
        <f>+G56</f>
        <v>-3.1068399999639951E-2</v>
      </c>
      <c r="O56">
        <f ca="1">+C$11+C$12*$F56</f>
        <v>-3.059575020788214E-2</v>
      </c>
      <c r="Q56" s="2">
        <f>+C56-15018.5</f>
        <v>42141.906719999999</v>
      </c>
    </row>
    <row r="57" spans="1:17" x14ac:dyDescent="0.2">
      <c r="A57" s="70" t="s">
        <v>231</v>
      </c>
      <c r="B57" s="71" t="s">
        <v>41</v>
      </c>
      <c r="C57" s="72">
        <v>57423.41936</v>
      </c>
      <c r="D57" s="72">
        <v>2.9999999999999997E-4</v>
      </c>
      <c r="E57">
        <f>+(C57-C$7)/C$8</f>
        <v>11573.940424779988</v>
      </c>
      <c r="F57">
        <f>ROUND(2*E57,0)/2</f>
        <v>11574</v>
      </c>
      <c r="G57">
        <f>+C57-(C$7+F57*C$8)</f>
        <v>-2.6027799998701084E-2</v>
      </c>
      <c r="K57">
        <f>+G57</f>
        <v>-2.6027799998701084E-2</v>
      </c>
      <c r="O57">
        <f ca="1">+C$11+C$12*$F57</f>
        <v>-3.323619991881608E-2</v>
      </c>
      <c r="Q57" s="2">
        <f>+C57-15018.5</f>
        <v>42404.91936</v>
      </c>
    </row>
    <row r="58" spans="1:17" x14ac:dyDescent="0.2">
      <c r="A58" s="67" t="s">
        <v>230</v>
      </c>
      <c r="B58" s="68" t="s">
        <v>41</v>
      </c>
      <c r="C58" s="69">
        <v>57457.489699999998</v>
      </c>
      <c r="D58" s="69">
        <v>4.7999999999999996E-3</v>
      </c>
      <c r="E58">
        <f>+(C58-C$7)/C$8</f>
        <v>11651.924272877113</v>
      </c>
      <c r="F58">
        <f>ROUND(2*E58,0)/2</f>
        <v>11652</v>
      </c>
      <c r="G58">
        <f>+C58-(C$7+F58*C$8)</f>
        <v>-3.3084399998188019E-2</v>
      </c>
      <c r="K58">
        <f>+G58</f>
        <v>-3.3084399998188019E-2</v>
      </c>
      <c r="O58">
        <f ca="1">+C$11+C$12*$F58</f>
        <v>-3.3578317987674633E-2</v>
      </c>
      <c r="Q58" s="2">
        <f>+C58-15018.5</f>
        <v>42438.989699999998</v>
      </c>
    </row>
    <row r="59" spans="1:17" x14ac:dyDescent="0.2">
      <c r="A59" s="73" t="s">
        <v>233</v>
      </c>
      <c r="B59" s="74" t="s">
        <v>41</v>
      </c>
      <c r="C59" s="75">
        <v>57789.084699999999</v>
      </c>
      <c r="D59" s="76" t="s">
        <v>205</v>
      </c>
      <c r="E59">
        <f>+(C59-C$7)/C$8</f>
        <v>12410.914471089616</v>
      </c>
      <c r="F59">
        <f>ROUND(2*E59,0)/2</f>
        <v>12411</v>
      </c>
      <c r="G59">
        <f>+C59-(C$7+F59*C$8)</f>
        <v>-3.7366700002166908E-2</v>
      </c>
      <c r="K59">
        <f>+G59</f>
        <v>-3.7366700002166908E-2</v>
      </c>
      <c r="O59">
        <f ca="1">+C$11+C$12*$F59</f>
        <v>-3.6907389965413602E-2</v>
      </c>
      <c r="Q59" s="2">
        <f>+C59-15018.5</f>
        <v>42770.584699999999</v>
      </c>
    </row>
    <row r="60" spans="1:17" x14ac:dyDescent="0.2">
      <c r="A60" s="77" t="s">
        <v>0</v>
      </c>
      <c r="B60" s="78" t="s">
        <v>41</v>
      </c>
      <c r="C60" s="79">
        <v>57800.440499999997</v>
      </c>
      <c r="D60" s="79">
        <v>2.5000000000000001E-3</v>
      </c>
      <c r="E60">
        <f>+(C60-C$7)/C$8</f>
        <v>12436.906843992887</v>
      </c>
      <c r="F60">
        <f>ROUND(2*E60,0)/2</f>
        <v>12437</v>
      </c>
      <c r="G60">
        <f>+C60-(C$7+F60*C$8)</f>
        <v>-4.0698900003917515E-2</v>
      </c>
      <c r="K60">
        <f>+G60</f>
        <v>-4.0698900003917515E-2</v>
      </c>
      <c r="O60">
        <f ca="1">+C$11+C$12*$F60</f>
        <v>-3.7021429321699786E-2</v>
      </c>
      <c r="Q60" s="2">
        <f>+C60-15018.5</f>
        <v>42781.940499999997</v>
      </c>
    </row>
    <row r="61" spans="1:17" x14ac:dyDescent="0.2">
      <c r="A61" s="77" t="s">
        <v>0</v>
      </c>
      <c r="B61" s="78" t="s">
        <v>41</v>
      </c>
      <c r="C61" s="79">
        <v>57800.662600000003</v>
      </c>
      <c r="D61" s="79">
        <v>8.0000000000000004E-4</v>
      </c>
      <c r="E61">
        <f>+(C61-C$7)/C$8</f>
        <v>12437.41521029222</v>
      </c>
      <c r="F61">
        <f>ROUND(2*E61,0)/2</f>
        <v>12437.5</v>
      </c>
      <c r="G61">
        <f>+C61-(C$7+F61*C$8)</f>
        <v>-3.704374999506399E-2</v>
      </c>
      <c r="K61">
        <f>+G61</f>
        <v>-3.704374999506399E-2</v>
      </c>
      <c r="O61">
        <f ca="1">+C$11+C$12*$F61</f>
        <v>-3.7023622386243751E-2</v>
      </c>
      <c r="Q61" s="2">
        <f>+C61-15018.5</f>
        <v>42782.162600000003</v>
      </c>
    </row>
    <row r="62" spans="1:17" x14ac:dyDescent="0.2">
      <c r="A62" s="77" t="s">
        <v>0</v>
      </c>
      <c r="B62" s="78" t="s">
        <v>41</v>
      </c>
      <c r="C62" s="79">
        <v>57811.3675</v>
      </c>
      <c r="D62" s="79">
        <v>1E-3</v>
      </c>
      <c r="E62">
        <f>+(C62-C$7)/C$8</f>
        <v>12461.917733469116</v>
      </c>
      <c r="F62">
        <f>ROUND(2*E62,0)/2</f>
        <v>12462</v>
      </c>
      <c r="G62">
        <f>+C62-(C$7+F62*C$8)</f>
        <v>-3.5941399997682311E-2</v>
      </c>
      <c r="K62">
        <f>+G62</f>
        <v>-3.5941399997682311E-2</v>
      </c>
      <c r="O62">
        <f ca="1">+C$11+C$12*$F62</f>
        <v>-3.7131082548898041E-2</v>
      </c>
      <c r="Q62" s="2">
        <f>+C62-15018.5</f>
        <v>42792.8675</v>
      </c>
    </row>
    <row r="63" spans="1:17" x14ac:dyDescent="0.2">
      <c r="A63" s="77" t="s">
        <v>0</v>
      </c>
      <c r="B63" s="78" t="s">
        <v>41</v>
      </c>
      <c r="C63" s="79">
        <v>57811.584199999998</v>
      </c>
      <c r="D63" s="79">
        <v>8.9999999999999998E-4</v>
      </c>
      <c r="E63">
        <f>+(C63-C$7)/C$8</f>
        <v>12462.413739669302</v>
      </c>
      <c r="F63">
        <f>ROUND(2*E63,0)/2</f>
        <v>12462.5</v>
      </c>
      <c r="G63">
        <f>+C63-(C$7+F63*C$8)</f>
        <v>-3.7686249997932464E-2</v>
      </c>
      <c r="K63">
        <f>+G63</f>
        <v>-3.7686249997932464E-2</v>
      </c>
      <c r="O63">
        <f ca="1">+C$11+C$12*$F63</f>
        <v>-3.7133275613442006E-2</v>
      </c>
      <c r="Q63" s="2">
        <f>+C63-15018.5</f>
        <v>42793.084199999998</v>
      </c>
    </row>
    <row r="64" spans="1:17" x14ac:dyDescent="0.2">
      <c r="A64" s="65" t="s">
        <v>232</v>
      </c>
      <c r="B64" s="66"/>
      <c r="C64" s="63">
        <v>58061.046399999999</v>
      </c>
      <c r="D64" s="63">
        <v>2.0000000000000001E-4</v>
      </c>
      <c r="E64">
        <f>+(C64-C$7)/C$8</f>
        <v>13033.409576833697</v>
      </c>
      <c r="F64">
        <f>ROUND(2*E64,0)/2</f>
        <v>13033.5</v>
      </c>
      <c r="G64">
        <f>+C64-(C$7+F64*C$8)</f>
        <v>-3.9504950000264216E-2</v>
      </c>
      <c r="K64">
        <f>+G64</f>
        <v>-3.9504950000264216E-2</v>
      </c>
      <c r="O64">
        <f ca="1">+C$11+C$12*$F64</f>
        <v>-3.9637755322650112E-2</v>
      </c>
      <c r="Q64" s="2">
        <f>+C64-15018.5</f>
        <v>43042.546399999999</v>
      </c>
    </row>
    <row r="65" spans="1:17" x14ac:dyDescent="0.2">
      <c r="A65" s="80" t="s">
        <v>235</v>
      </c>
      <c r="B65" s="81" t="s">
        <v>41</v>
      </c>
      <c r="C65" s="82">
        <v>58118.500210000202</v>
      </c>
      <c r="D65" s="82">
        <v>5.9999999999999995E-4</v>
      </c>
      <c r="E65">
        <f>+(C65-C$7)/C$8</f>
        <v>13164.916018849161</v>
      </c>
      <c r="F65">
        <f>ROUND(2*E65,0)/2</f>
        <v>13165</v>
      </c>
      <c r="G65">
        <f>+C65-(C$7+F65*C$8)</f>
        <v>-3.6690499793621711E-2</v>
      </c>
      <c r="K65">
        <f>+G65</f>
        <v>-3.6690499793621711E-2</v>
      </c>
      <c r="O65">
        <f ca="1">+C$11+C$12*$F65</f>
        <v>-4.0214531297712929E-2</v>
      </c>
      <c r="Q65" s="2">
        <f>+C65-15018.5</f>
        <v>43100.000210000202</v>
      </c>
    </row>
    <row r="66" spans="1:17" x14ac:dyDescent="0.2">
      <c r="A66" s="83" t="s">
        <v>236</v>
      </c>
      <c r="B66" s="84" t="s">
        <v>41</v>
      </c>
      <c r="C66" s="85">
        <v>58526.983399999997</v>
      </c>
      <c r="D66" s="85" t="s">
        <v>70</v>
      </c>
      <c r="E66">
        <f>+(C66-C$7)/C$8</f>
        <v>14099.89615227825</v>
      </c>
      <c r="F66">
        <f>ROUND(2*E66,0)/2</f>
        <v>14100</v>
      </c>
      <c r="G66">
        <f>+C66-(C$7+F66*C$8)</f>
        <v>-4.536999999982072E-2</v>
      </c>
      <c r="K66">
        <f>+G66</f>
        <v>-4.536999999982072E-2</v>
      </c>
      <c r="O66">
        <f ca="1">+C$11+C$12*$F66</f>
        <v>-4.4315561994927602E-2</v>
      </c>
      <c r="Q66" s="2">
        <f>+C66-15018.5</f>
        <v>43508.483399999997</v>
      </c>
    </row>
    <row r="67" spans="1:17" ht="12" customHeight="1" x14ac:dyDescent="0.2">
      <c r="A67" s="80" t="s">
        <v>234</v>
      </c>
      <c r="B67" s="81" t="s">
        <v>41</v>
      </c>
      <c r="C67" s="82">
        <v>58911.442600000002</v>
      </c>
      <c r="D67" s="82">
        <v>2.0000000000000001E-4</v>
      </c>
      <c r="E67">
        <f>+(C67-C$7)/C$8</f>
        <v>14979.887600920791</v>
      </c>
      <c r="F67">
        <f>ROUND(2*E67,0)/2</f>
        <v>14980</v>
      </c>
      <c r="G67">
        <f>+C67-(C$7+F67*C$8)</f>
        <v>-4.9105999998573679E-2</v>
      </c>
      <c r="K67">
        <f>+G67</f>
        <v>-4.9105999998573679E-2</v>
      </c>
      <c r="O67">
        <f ca="1">+C$11+C$12*$F67</f>
        <v>-4.8175355592306117E-2</v>
      </c>
      <c r="Q67" s="2">
        <f>+C67-15018.5</f>
        <v>43892.942600000002</v>
      </c>
    </row>
    <row r="68" spans="1:17" ht="12" customHeight="1" x14ac:dyDescent="0.2">
      <c r="A68" s="87" t="s">
        <v>238</v>
      </c>
      <c r="C68" s="10">
        <v>58928.700199999999</v>
      </c>
      <c r="D68" s="10">
        <v>4.0000000000000002E-4</v>
      </c>
      <c r="E68">
        <f>+(C68-C$7)/C$8</f>
        <v>15019.38864660806</v>
      </c>
      <c r="F68">
        <f>ROUND(2*E68,0)/2</f>
        <v>15019.5</v>
      </c>
      <c r="G68">
        <f>+C68-(C$7+F68*C$8)</f>
        <v>-4.8649149997800123E-2</v>
      </c>
      <c r="K68">
        <f>+G68</f>
        <v>-4.8649149997800123E-2</v>
      </c>
      <c r="O68">
        <f ca="1">+C$11+C$12*$F68</f>
        <v>-4.8348607691279362E-2</v>
      </c>
      <c r="Q68" s="2">
        <f>+C68-15018.5</f>
        <v>43910.200199999999</v>
      </c>
    </row>
    <row r="69" spans="1:17" ht="12" customHeight="1" x14ac:dyDescent="0.2">
      <c r="A69" s="88" t="s">
        <v>239</v>
      </c>
      <c r="B69" s="89" t="s">
        <v>41</v>
      </c>
      <c r="C69" s="90">
        <v>59273.620199999998</v>
      </c>
      <c r="D69" s="88">
        <v>2.3999999999999998E-3</v>
      </c>
      <c r="E69">
        <f>+(C69-C$7)/C$8</f>
        <v>15808.878533872507</v>
      </c>
      <c r="F69">
        <f>ROUND(2*E69,0)/2</f>
        <v>15809</v>
      </c>
      <c r="G69">
        <f>+C69-(C$7+F69*C$8)</f>
        <v>-5.3067300003021955E-2</v>
      </c>
      <c r="K69">
        <f>+G69</f>
        <v>-5.3067300003021955E-2</v>
      </c>
      <c r="O69">
        <f ca="1">+C$11+C$12*$F69</f>
        <v>-5.18114566062002E-2</v>
      </c>
      <c r="Q69" s="2">
        <f>+C69-15018.5</f>
        <v>44255.120199999998</v>
      </c>
    </row>
    <row r="70" spans="1:17" ht="12" customHeight="1" x14ac:dyDescent="0.2">
      <c r="A70" s="88" t="s">
        <v>240</v>
      </c>
      <c r="B70" s="89" t="s">
        <v>41</v>
      </c>
      <c r="C70" s="90">
        <v>59546.236500000115</v>
      </c>
      <c r="D70" s="88"/>
      <c r="E70">
        <f>+(C70-C$7)/C$8</f>
        <v>16432.871958300042</v>
      </c>
      <c r="F70">
        <f>ROUND(2*E70,0)/2</f>
        <v>16433</v>
      </c>
      <c r="G70">
        <f>+C70-(C$7+F70*C$8)</f>
        <v>-5.5940099882718641E-2</v>
      </c>
      <c r="K70">
        <f>+G70</f>
        <v>-5.5940099882718641E-2</v>
      </c>
      <c r="O70">
        <f ca="1">+C$11+C$12*$F70</f>
        <v>-5.4548401157068611E-2</v>
      </c>
      <c r="Q70" s="2">
        <f>+C70-15018.5</f>
        <v>44527.736500000115</v>
      </c>
    </row>
    <row r="71" spans="1:17" ht="12" customHeight="1" x14ac:dyDescent="0.2">
      <c r="A71" s="41" t="s">
        <v>237</v>
      </c>
      <c r="C71" s="86">
        <v>59605.872799999997</v>
      </c>
      <c r="D71" s="32">
        <v>1E-4</v>
      </c>
      <c r="E71">
        <f>+(C71-C$7)/C$8</f>
        <v>16569.373917489927</v>
      </c>
      <c r="F71">
        <f>ROUND(2*E71,0)/2</f>
        <v>16569.5</v>
      </c>
      <c r="G71">
        <f>+C71-(C$7+F71*C$8)</f>
        <v>-5.5084150000766385E-2</v>
      </c>
      <c r="K71">
        <f>+G71</f>
        <v>-5.5084150000766385E-2</v>
      </c>
      <c r="O71">
        <f ca="1">+C$11+C$12*$F71</f>
        <v>-5.5147107777571071E-2</v>
      </c>
      <c r="Q71" s="2">
        <f>+C71-15018.5</f>
        <v>44587.372799999997</v>
      </c>
    </row>
    <row r="72" spans="1:17" ht="12" customHeight="1" x14ac:dyDescent="0.2">
      <c r="A72" s="88" t="s">
        <v>241</v>
      </c>
      <c r="B72" s="89" t="s">
        <v>38</v>
      </c>
      <c r="C72" s="90">
        <v>59676.43</v>
      </c>
      <c r="D72" s="88">
        <v>5.0000000000000001E-3</v>
      </c>
      <c r="E72">
        <f>+(C72-C$7)/C$8</f>
        <v>16730.872803822112</v>
      </c>
      <c r="F72">
        <f>ROUND(2*E72,0)/2</f>
        <v>16731</v>
      </c>
      <c r="G72">
        <f>+C72-(C$7+F72*C$8)</f>
        <v>-5.5570699994859751E-2</v>
      </c>
      <c r="K72">
        <f>+G72</f>
        <v>-5.5570699994859751E-2</v>
      </c>
      <c r="O72">
        <f ca="1">+C$11+C$12*$F72</f>
        <v>-5.5855467625271792E-2</v>
      </c>
      <c r="Q72" s="2">
        <f>+C72-15018.5</f>
        <v>44657.93</v>
      </c>
    </row>
    <row r="73" spans="1:17" ht="12" customHeight="1" x14ac:dyDescent="0.2">
      <c r="A73" s="88" t="s">
        <v>242</v>
      </c>
      <c r="B73" s="89" t="s">
        <v>41</v>
      </c>
      <c r="C73" s="90">
        <v>59698.4931</v>
      </c>
      <c r="D73" s="88">
        <v>2.9999999999999997E-4</v>
      </c>
      <c r="E73">
        <f>+(C73-C$7)/C$8</f>
        <v>16781.37319327968</v>
      </c>
      <c r="F73">
        <f>ROUND(2*E73,0)/2</f>
        <v>16781.5</v>
      </c>
      <c r="G73">
        <f>+C73-(C$7+F73*C$8)</f>
        <v>-5.540054999437416E-2</v>
      </c>
      <c r="K73">
        <f>+G73</f>
        <v>-5.540054999437416E-2</v>
      </c>
      <c r="O73">
        <f ca="1">+C$11+C$12*$F73</f>
        <v>-5.6076967144212266E-2</v>
      </c>
      <c r="Q73" s="2">
        <f>+C73-15018.5</f>
        <v>44679.9931</v>
      </c>
    </row>
    <row r="74" spans="1:17" ht="12" customHeight="1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rotectedRanges>
    <protectedRange sqref="A66:D67" name="Range1"/>
  </protectedRanges>
  <sortState xmlns:xlrd2="http://schemas.microsoft.com/office/spreadsheetml/2017/richdata2" ref="A21:U73">
    <sortCondition ref="C21:C73"/>
  </sortState>
  <phoneticPr fontId="7" type="noConversion"/>
  <hyperlinks>
    <hyperlink ref="H63900" r:id="rId1" display="http://vsolj.cetus-net.org/bulletin.html"/>
    <hyperlink ref="H63893" r:id="rId2" display="https://www.aavso.org/ejaavso"/>
    <hyperlink ref="I63900" r:id="rId3" display="http://vsolj.cetus-net.org/bulletin.html"/>
    <hyperlink ref="AQ57551" r:id="rId4" display="http://cdsbib.u-strasbg.fr/cgi-bin/cdsbib?1990RMxAA..21..381G"/>
    <hyperlink ref="H63897" r:id="rId5" display="https://www.aavso.org/ejaavso"/>
    <hyperlink ref="AP4915" r:id="rId6" display="http://cdsbib.u-strasbg.fr/cgi-bin/cdsbib?1990RMxAA..21..381G"/>
    <hyperlink ref="AP4918" r:id="rId7" display="http://cdsbib.u-strasbg.fr/cgi-bin/cdsbib?1990RMxAA..21..381G"/>
    <hyperlink ref="AP4916" r:id="rId8" display="http://cdsbib.u-strasbg.fr/cgi-bin/cdsbib?1990RMxAA..21..381G"/>
    <hyperlink ref="AP4900" r:id="rId9" display="http://cdsbib.u-strasbg.fr/cgi-bin/cdsbib?1990RMxAA..21..381G"/>
    <hyperlink ref="AQ5129" r:id="rId10" display="http://cdsbib.u-strasbg.fr/cgi-bin/cdsbib?1990RMxAA..21..381G"/>
    <hyperlink ref="AQ5133" r:id="rId11" display="http://cdsbib.u-strasbg.fr/cgi-bin/cdsbib?1990RMxAA..21..381G"/>
    <hyperlink ref="AQ64813" r:id="rId12" display="http://cdsbib.u-strasbg.fr/cgi-bin/cdsbib?1990RMxAA..21..381G"/>
    <hyperlink ref="I2021" r:id="rId13" display="http://vsolj.cetus-net.org/bulletin.html"/>
    <hyperlink ref="H2021" r:id="rId14" display="http://vsolj.cetus-net.org/bulletin.html"/>
    <hyperlink ref="AQ65474" r:id="rId15" display="http://cdsbib.u-strasbg.fr/cgi-bin/cdsbib?1990RMxAA..21..381G"/>
    <hyperlink ref="AQ65473" r:id="rId16" display="http://cdsbib.u-strasbg.fr/cgi-bin/cdsbib?1990RMxAA..21..381G"/>
    <hyperlink ref="AP3191" r:id="rId17" display="http://cdsbib.u-strasbg.fr/cgi-bin/cdsbib?1990RMxAA..21..381G"/>
    <hyperlink ref="AP3209" r:id="rId18" display="http://cdsbib.u-strasbg.fr/cgi-bin/cdsbib?1990RMxAA..21..381G"/>
    <hyperlink ref="AP3210" r:id="rId19" display="http://cdsbib.u-strasbg.fr/cgi-bin/cdsbib?1990RMxAA..21..381G"/>
    <hyperlink ref="AP3206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workbookViewId="0">
      <selection activeCell="A32" sqref="A32:C4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61</v>
      </c>
      <c r="I1" s="44" t="s">
        <v>62</v>
      </c>
      <c r="J1" s="45" t="s">
        <v>63</v>
      </c>
    </row>
    <row r="2" spans="1:16" x14ac:dyDescent="0.2">
      <c r="I2" s="46" t="s">
        <v>64</v>
      </c>
      <c r="J2" s="47" t="s">
        <v>65</v>
      </c>
    </row>
    <row r="3" spans="1:16" x14ac:dyDescent="0.2">
      <c r="A3" s="48" t="s">
        <v>66</v>
      </c>
      <c r="I3" s="46" t="s">
        <v>67</v>
      </c>
      <c r="J3" s="47" t="s">
        <v>68</v>
      </c>
    </row>
    <row r="4" spans="1:16" x14ac:dyDescent="0.2">
      <c r="I4" s="46" t="s">
        <v>69</v>
      </c>
      <c r="J4" s="47" t="s">
        <v>68</v>
      </c>
    </row>
    <row r="5" spans="1:16" ht="13.5" thickBot="1" x14ac:dyDescent="0.25">
      <c r="I5" s="49" t="s">
        <v>70</v>
      </c>
      <c r="J5" s="50" t="s">
        <v>71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201 </v>
      </c>
      <c r="B11" s="3" t="str">
        <f t="shared" ref="B11:B42" si="1">IF(H11=INT(H11),"I","II")</f>
        <v>II</v>
      </c>
      <c r="C11" s="10">
        <f t="shared" ref="C11:C42" si="2">1*G11</f>
        <v>54115.525399999999</v>
      </c>
      <c r="D11" s="12" t="str">
        <f t="shared" ref="D11:D42" si="3">VLOOKUP(F11,I$1:J$5,2,FALSE)</f>
        <v>vis</v>
      </c>
      <c r="E11" s="51">
        <f>VLOOKUP(C11,Active!C$21:E$970,3,FALSE)</f>
        <v>4002.4779709844393</v>
      </c>
      <c r="F11" s="3" t="s">
        <v>70</v>
      </c>
      <c r="G11" s="12" t="str">
        <f t="shared" ref="G11:G42" si="4">MID(I11,3,LEN(I11)-3)</f>
        <v>54115.5254</v>
      </c>
      <c r="H11" s="10">
        <f t="shared" ref="H11:H42" si="5">1*K11</f>
        <v>4002.5</v>
      </c>
      <c r="I11" s="52" t="s">
        <v>72</v>
      </c>
      <c r="J11" s="53" t="s">
        <v>73</v>
      </c>
      <c r="K11" s="52">
        <v>4002.5</v>
      </c>
      <c r="L11" s="52" t="s">
        <v>74</v>
      </c>
      <c r="M11" s="53" t="s">
        <v>75</v>
      </c>
      <c r="N11" s="53" t="s">
        <v>76</v>
      </c>
      <c r="O11" s="54" t="s">
        <v>77</v>
      </c>
      <c r="P11" s="55" t="s">
        <v>78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57097.496599999999</v>
      </c>
      <c r="D12" s="12" t="str">
        <f t="shared" si="3"/>
        <v>vis</v>
      </c>
      <c r="E12" s="51">
        <f>VLOOKUP(C12,Active!C$21:E$970,3,FALSE)</f>
        <v>10827.933457804111</v>
      </c>
      <c r="F12" s="3" t="s">
        <v>70</v>
      </c>
      <c r="G12" s="12" t="str">
        <f t="shared" si="4"/>
        <v>57097.4966</v>
      </c>
      <c r="H12" s="10">
        <f t="shared" si="5"/>
        <v>10828</v>
      </c>
      <c r="I12" s="52" t="s">
        <v>224</v>
      </c>
      <c r="J12" s="53" t="s">
        <v>225</v>
      </c>
      <c r="K12" s="52" t="s">
        <v>226</v>
      </c>
      <c r="L12" s="52" t="s">
        <v>227</v>
      </c>
      <c r="M12" s="53" t="s">
        <v>75</v>
      </c>
      <c r="N12" s="53" t="s">
        <v>76</v>
      </c>
      <c r="O12" s="54" t="s">
        <v>98</v>
      </c>
      <c r="P12" s="55" t="s">
        <v>228</v>
      </c>
    </row>
    <row r="13" spans="1:16" ht="12.75" customHeight="1" thickBot="1" x14ac:dyDescent="0.25">
      <c r="A13" s="10" t="str">
        <f t="shared" si="0"/>
        <v>BAVM 201 </v>
      </c>
      <c r="B13" s="3" t="str">
        <f t="shared" si="1"/>
        <v>II</v>
      </c>
      <c r="C13" s="10">
        <f t="shared" si="2"/>
        <v>54195.473100000003</v>
      </c>
      <c r="D13" s="12" t="str">
        <f t="shared" si="3"/>
        <v>vis</v>
      </c>
      <c r="E13" s="51">
        <f>VLOOKUP(C13,Active!C$21:E$970,3,FALSE)</f>
        <v>4185.4708408094875</v>
      </c>
      <c r="F13" s="3" t="s">
        <v>70</v>
      </c>
      <c r="G13" s="12" t="str">
        <f t="shared" si="4"/>
        <v>54195.4731</v>
      </c>
      <c r="H13" s="10">
        <f t="shared" si="5"/>
        <v>4185.5</v>
      </c>
      <c r="I13" s="52" t="s">
        <v>79</v>
      </c>
      <c r="J13" s="53" t="s">
        <v>80</v>
      </c>
      <c r="K13" s="52" t="s">
        <v>81</v>
      </c>
      <c r="L13" s="52" t="s">
        <v>82</v>
      </c>
      <c r="M13" s="53" t="s">
        <v>75</v>
      </c>
      <c r="N13" s="53" t="s">
        <v>76</v>
      </c>
      <c r="O13" s="54" t="s">
        <v>77</v>
      </c>
      <c r="P13" s="55" t="s">
        <v>78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</v>
      </c>
      <c r="C14" s="10">
        <f t="shared" si="2"/>
        <v>54505.447899999999</v>
      </c>
      <c r="D14" s="12" t="str">
        <f t="shared" si="3"/>
        <v>vis</v>
      </c>
      <c r="E14" s="51">
        <f>VLOOKUP(C14,Active!C$21:E$970,3,FALSE)</f>
        <v>4894.9744065836321</v>
      </c>
      <c r="F14" s="3" t="s">
        <v>70</v>
      </c>
      <c r="G14" s="12" t="str">
        <f t="shared" si="4"/>
        <v>54505.4479</v>
      </c>
      <c r="H14" s="10">
        <f t="shared" si="5"/>
        <v>4895</v>
      </c>
      <c r="I14" s="52" t="s">
        <v>83</v>
      </c>
      <c r="J14" s="53" t="s">
        <v>84</v>
      </c>
      <c r="K14" s="52" t="s">
        <v>85</v>
      </c>
      <c r="L14" s="52" t="s">
        <v>86</v>
      </c>
      <c r="M14" s="53" t="s">
        <v>75</v>
      </c>
      <c r="N14" s="53" t="s">
        <v>76</v>
      </c>
      <c r="O14" s="54" t="s">
        <v>77</v>
      </c>
      <c r="P14" s="55" t="s">
        <v>87</v>
      </c>
    </row>
    <row r="15" spans="1:16" ht="12.75" customHeight="1" thickBot="1" x14ac:dyDescent="0.25">
      <c r="A15" s="10" t="str">
        <f t="shared" si="0"/>
        <v>IBVS 5894 </v>
      </c>
      <c r="B15" s="3" t="str">
        <f t="shared" si="1"/>
        <v>II</v>
      </c>
      <c r="C15" s="10">
        <f t="shared" si="2"/>
        <v>54860.856099999997</v>
      </c>
      <c r="D15" s="12" t="str">
        <f t="shared" si="3"/>
        <v>vis</v>
      </c>
      <c r="E15" s="51">
        <f>VLOOKUP(C15,Active!C$21:E$970,3,FALSE)</f>
        <v>5708.4708108247896</v>
      </c>
      <c r="F15" s="3" t="s">
        <v>70</v>
      </c>
      <c r="G15" s="12" t="str">
        <f t="shared" si="4"/>
        <v>54860.8561</v>
      </c>
      <c r="H15" s="10">
        <f t="shared" si="5"/>
        <v>5708.5</v>
      </c>
      <c r="I15" s="52" t="s">
        <v>88</v>
      </c>
      <c r="J15" s="53" t="s">
        <v>89</v>
      </c>
      <c r="K15" s="52" t="s">
        <v>90</v>
      </c>
      <c r="L15" s="52" t="s">
        <v>91</v>
      </c>
      <c r="M15" s="53" t="s">
        <v>75</v>
      </c>
      <c r="N15" s="53" t="s">
        <v>70</v>
      </c>
      <c r="O15" s="54" t="s">
        <v>92</v>
      </c>
      <c r="P15" s="55" t="s">
        <v>93</v>
      </c>
    </row>
    <row r="16" spans="1:16" ht="12.75" customHeight="1" thickBot="1" x14ac:dyDescent="0.25">
      <c r="A16" s="10" t="str">
        <f t="shared" si="0"/>
        <v>BAVM 209 </v>
      </c>
      <c r="B16" s="3" t="str">
        <f t="shared" si="1"/>
        <v>II</v>
      </c>
      <c r="C16" s="10">
        <f t="shared" si="2"/>
        <v>54912.408300000003</v>
      </c>
      <c r="D16" s="12" t="str">
        <f t="shared" si="3"/>
        <v>vis</v>
      </c>
      <c r="E16" s="51">
        <f>VLOOKUP(C16,Active!C$21:E$970,3,FALSE)</f>
        <v>5826.4690149481776</v>
      </c>
      <c r="F16" s="3" t="s">
        <v>70</v>
      </c>
      <c r="G16" s="12" t="str">
        <f t="shared" si="4"/>
        <v>54912.4083</v>
      </c>
      <c r="H16" s="10">
        <f t="shared" si="5"/>
        <v>5826.5</v>
      </c>
      <c r="I16" s="52" t="s">
        <v>94</v>
      </c>
      <c r="J16" s="53" t="s">
        <v>95</v>
      </c>
      <c r="K16" s="52" t="s">
        <v>96</v>
      </c>
      <c r="L16" s="52" t="s">
        <v>97</v>
      </c>
      <c r="M16" s="53" t="s">
        <v>75</v>
      </c>
      <c r="N16" s="53" t="s">
        <v>76</v>
      </c>
      <c r="O16" s="54" t="s">
        <v>98</v>
      </c>
      <c r="P16" s="55" t="s">
        <v>87</v>
      </c>
    </row>
    <row r="17" spans="1:16" ht="12.75" customHeight="1" thickBot="1" x14ac:dyDescent="0.25">
      <c r="A17" s="10" t="str">
        <f t="shared" si="0"/>
        <v>BAVM 209 </v>
      </c>
      <c r="B17" s="3" t="str">
        <f t="shared" si="1"/>
        <v>II</v>
      </c>
      <c r="C17" s="10">
        <f t="shared" si="2"/>
        <v>54942.551899999999</v>
      </c>
      <c r="D17" s="12" t="str">
        <f t="shared" si="3"/>
        <v>vis</v>
      </c>
      <c r="E17" s="51">
        <f>VLOOKUP(C17,Active!C$21:E$970,3,FALSE)</f>
        <v>5895.4649194064323</v>
      </c>
      <c r="F17" s="3" t="s">
        <v>70</v>
      </c>
      <c r="G17" s="12" t="str">
        <f t="shared" si="4"/>
        <v>54942.5519</v>
      </c>
      <c r="H17" s="10">
        <f t="shared" si="5"/>
        <v>5895.5</v>
      </c>
      <c r="I17" s="52" t="s">
        <v>99</v>
      </c>
      <c r="J17" s="53" t="s">
        <v>100</v>
      </c>
      <c r="K17" s="52" t="s">
        <v>101</v>
      </c>
      <c r="L17" s="52" t="s">
        <v>102</v>
      </c>
      <c r="M17" s="53" t="s">
        <v>75</v>
      </c>
      <c r="N17" s="53" t="s">
        <v>76</v>
      </c>
      <c r="O17" s="54" t="s">
        <v>98</v>
      </c>
      <c r="P17" s="55" t="s">
        <v>87</v>
      </c>
    </row>
    <row r="18" spans="1:16" ht="12.75" customHeight="1" thickBot="1" x14ac:dyDescent="0.25">
      <c r="A18" s="10" t="str">
        <f t="shared" si="0"/>
        <v>IBVS 5965 </v>
      </c>
      <c r="B18" s="3" t="str">
        <f t="shared" si="1"/>
        <v>I</v>
      </c>
      <c r="C18" s="10">
        <f t="shared" si="2"/>
        <v>55259.512000000002</v>
      </c>
      <c r="D18" s="12" t="str">
        <f t="shared" si="3"/>
        <v>vis</v>
      </c>
      <c r="E18" s="51">
        <f>VLOOKUP(C18,Active!C$21:E$970,3,FALSE)</f>
        <v>6620.9571889655545</v>
      </c>
      <c r="F18" s="3" t="s">
        <v>70</v>
      </c>
      <c r="G18" s="12" t="str">
        <f t="shared" si="4"/>
        <v>55259.5120</v>
      </c>
      <c r="H18" s="10">
        <f t="shared" si="5"/>
        <v>6621</v>
      </c>
      <c r="I18" s="52" t="s">
        <v>103</v>
      </c>
      <c r="J18" s="53" t="s">
        <v>104</v>
      </c>
      <c r="K18" s="52" t="s">
        <v>105</v>
      </c>
      <c r="L18" s="52" t="s">
        <v>106</v>
      </c>
      <c r="M18" s="53" t="s">
        <v>75</v>
      </c>
      <c r="N18" s="53" t="s">
        <v>107</v>
      </c>
      <c r="O18" s="54" t="s">
        <v>108</v>
      </c>
      <c r="P18" s="55" t="s">
        <v>109</v>
      </c>
    </row>
    <row r="19" spans="1:16" ht="12.75" customHeight="1" thickBot="1" x14ac:dyDescent="0.25">
      <c r="A19" s="10" t="str">
        <f t="shared" si="0"/>
        <v>IBVS 5945 </v>
      </c>
      <c r="B19" s="3" t="str">
        <f t="shared" si="1"/>
        <v>II</v>
      </c>
      <c r="C19" s="10">
        <f t="shared" si="2"/>
        <v>55268.903599999998</v>
      </c>
      <c r="D19" s="12" t="str">
        <f t="shared" si="3"/>
        <v>vis</v>
      </c>
      <c r="E19" s="51">
        <f>VLOOKUP(C19,Active!C$21:E$970,3,FALSE)</f>
        <v>6642.4536902563732</v>
      </c>
      <c r="F19" s="3" t="s">
        <v>70</v>
      </c>
      <c r="G19" s="12" t="str">
        <f t="shared" si="4"/>
        <v>55268.9036</v>
      </c>
      <c r="H19" s="10">
        <f t="shared" si="5"/>
        <v>6642.5</v>
      </c>
      <c r="I19" s="52" t="s">
        <v>110</v>
      </c>
      <c r="J19" s="53" t="s">
        <v>111</v>
      </c>
      <c r="K19" s="52" t="s">
        <v>112</v>
      </c>
      <c r="L19" s="52" t="s">
        <v>113</v>
      </c>
      <c r="M19" s="53" t="s">
        <v>75</v>
      </c>
      <c r="N19" s="53" t="s">
        <v>70</v>
      </c>
      <c r="O19" s="54" t="s">
        <v>92</v>
      </c>
      <c r="P19" s="55" t="s">
        <v>114</v>
      </c>
    </row>
    <row r="20" spans="1:16" ht="12.75" customHeight="1" thickBot="1" x14ac:dyDescent="0.25">
      <c r="A20" s="10" t="str">
        <f t="shared" si="0"/>
        <v>IBVS 5992 </v>
      </c>
      <c r="B20" s="3" t="str">
        <f t="shared" si="1"/>
        <v>II</v>
      </c>
      <c r="C20" s="10">
        <f t="shared" si="2"/>
        <v>55583.901899999997</v>
      </c>
      <c r="D20" s="12" t="str">
        <f t="shared" si="3"/>
        <v>vis</v>
      </c>
      <c r="E20" s="51">
        <f>VLOOKUP(C20,Active!C$21:E$970,3,FALSE)</f>
        <v>7363.4555815804288</v>
      </c>
      <c r="F20" s="3" t="s">
        <v>70</v>
      </c>
      <c r="G20" s="12" t="str">
        <f t="shared" si="4"/>
        <v>55583.9019</v>
      </c>
      <c r="H20" s="10">
        <f t="shared" si="5"/>
        <v>7363.5</v>
      </c>
      <c r="I20" s="52" t="s">
        <v>122</v>
      </c>
      <c r="J20" s="53" t="s">
        <v>123</v>
      </c>
      <c r="K20" s="52" t="s">
        <v>124</v>
      </c>
      <c r="L20" s="52" t="s">
        <v>125</v>
      </c>
      <c r="M20" s="53" t="s">
        <v>75</v>
      </c>
      <c r="N20" s="53" t="s">
        <v>70</v>
      </c>
      <c r="O20" s="54" t="s">
        <v>92</v>
      </c>
      <c r="P20" s="55" t="s">
        <v>126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II</v>
      </c>
      <c r="C21" s="10">
        <f t="shared" si="2"/>
        <v>55654.6774</v>
      </c>
      <c r="D21" s="12" t="str">
        <f t="shared" si="3"/>
        <v>vis</v>
      </c>
      <c r="E21" s="51">
        <f>VLOOKUP(C21,Active!C$21:E$970,3,FALSE)</f>
        <v>7525.4541363644012</v>
      </c>
      <c r="F21" s="3" t="s">
        <v>70</v>
      </c>
      <c r="G21" s="12" t="str">
        <f t="shared" si="4"/>
        <v>55654.6774</v>
      </c>
      <c r="H21" s="10">
        <f t="shared" si="5"/>
        <v>7525.5</v>
      </c>
      <c r="I21" s="52" t="s">
        <v>136</v>
      </c>
      <c r="J21" s="53" t="s">
        <v>137</v>
      </c>
      <c r="K21" s="52" t="s">
        <v>138</v>
      </c>
      <c r="L21" s="52" t="s">
        <v>139</v>
      </c>
      <c r="M21" s="53" t="s">
        <v>75</v>
      </c>
      <c r="N21" s="53" t="s">
        <v>70</v>
      </c>
      <c r="O21" s="54" t="s">
        <v>92</v>
      </c>
      <c r="P21" s="55" t="s">
        <v>126</v>
      </c>
    </row>
    <row r="22" spans="1:16" ht="12.75" customHeight="1" thickBot="1" x14ac:dyDescent="0.25">
      <c r="A22" s="10" t="str">
        <f t="shared" si="0"/>
        <v>IBVS 6029 </v>
      </c>
      <c r="B22" s="3" t="str">
        <f t="shared" si="1"/>
        <v>I</v>
      </c>
      <c r="C22" s="10">
        <f t="shared" si="2"/>
        <v>55955.9084</v>
      </c>
      <c r="D22" s="12" t="str">
        <f t="shared" si="3"/>
        <v>vis</v>
      </c>
      <c r="E22" s="51">
        <f>VLOOKUP(C22,Active!C$21:E$970,3,FALSE)</f>
        <v>8214.9439549616345</v>
      </c>
      <c r="F22" s="3" t="s">
        <v>70</v>
      </c>
      <c r="G22" s="12" t="str">
        <f t="shared" si="4"/>
        <v>55955.9084</v>
      </c>
      <c r="H22" s="10">
        <f t="shared" si="5"/>
        <v>8215</v>
      </c>
      <c r="I22" s="52" t="s">
        <v>154</v>
      </c>
      <c r="J22" s="53" t="s">
        <v>155</v>
      </c>
      <c r="K22" s="52" t="s">
        <v>156</v>
      </c>
      <c r="L22" s="52" t="s">
        <v>157</v>
      </c>
      <c r="M22" s="53" t="s">
        <v>75</v>
      </c>
      <c r="N22" s="53" t="s">
        <v>70</v>
      </c>
      <c r="O22" s="54" t="s">
        <v>92</v>
      </c>
      <c r="P22" s="55" t="s">
        <v>158</v>
      </c>
    </row>
    <row r="23" spans="1:16" ht="12.75" customHeight="1" thickBot="1" x14ac:dyDescent="0.25">
      <c r="A23" s="10" t="str">
        <f t="shared" si="0"/>
        <v>BAVM 231 </v>
      </c>
      <c r="B23" s="3" t="str">
        <f t="shared" si="1"/>
        <v>I</v>
      </c>
      <c r="C23" s="10">
        <f t="shared" si="2"/>
        <v>55959.405599999998</v>
      </c>
      <c r="D23" s="12" t="str">
        <f t="shared" si="3"/>
        <v>vis</v>
      </c>
      <c r="E23" s="51">
        <f>VLOOKUP(C23,Active!C$21:E$970,3,FALSE)</f>
        <v>8222.9487213820794</v>
      </c>
      <c r="F23" s="3" t="s">
        <v>70</v>
      </c>
      <c r="G23" s="12" t="str">
        <f t="shared" si="4"/>
        <v>55959.4056</v>
      </c>
      <c r="H23" s="10">
        <f t="shared" si="5"/>
        <v>8223</v>
      </c>
      <c r="I23" s="52" t="s">
        <v>159</v>
      </c>
      <c r="J23" s="53" t="s">
        <v>160</v>
      </c>
      <c r="K23" s="52" t="s">
        <v>161</v>
      </c>
      <c r="L23" s="52" t="s">
        <v>162</v>
      </c>
      <c r="M23" s="53" t="s">
        <v>75</v>
      </c>
      <c r="N23" s="53" t="s">
        <v>76</v>
      </c>
      <c r="O23" s="54" t="s">
        <v>163</v>
      </c>
      <c r="P23" s="55" t="s">
        <v>164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II</v>
      </c>
      <c r="C24" s="10">
        <f t="shared" si="2"/>
        <v>55996.3266</v>
      </c>
      <c r="D24" s="12" t="str">
        <f t="shared" si="3"/>
        <v>vis</v>
      </c>
      <c r="E24" s="51">
        <f>VLOOKUP(C24,Active!C$21:E$970,3,FALSE)</f>
        <v>8307.4574658088804</v>
      </c>
      <c r="F24" s="3" t="s">
        <v>70</v>
      </c>
      <c r="G24" s="12" t="str">
        <f t="shared" si="4"/>
        <v>55996.3266</v>
      </c>
      <c r="H24" s="10">
        <f t="shared" si="5"/>
        <v>8307.5</v>
      </c>
      <c r="I24" s="52" t="s">
        <v>165</v>
      </c>
      <c r="J24" s="53" t="s">
        <v>166</v>
      </c>
      <c r="K24" s="52" t="s">
        <v>167</v>
      </c>
      <c r="L24" s="52" t="s">
        <v>168</v>
      </c>
      <c r="M24" s="53" t="s">
        <v>75</v>
      </c>
      <c r="N24" s="53" t="s">
        <v>76</v>
      </c>
      <c r="O24" s="54" t="s">
        <v>98</v>
      </c>
      <c r="P24" s="55" t="s">
        <v>169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</v>
      </c>
      <c r="C25" s="10">
        <f t="shared" si="2"/>
        <v>55996.5409</v>
      </c>
      <c r="D25" s="12" t="str">
        <f t="shared" si="3"/>
        <v>vis</v>
      </c>
      <c r="E25" s="51">
        <f>VLOOKUP(C25,Active!C$21:E$970,3,FALSE)</f>
        <v>8307.9479786316824</v>
      </c>
      <c r="F25" s="3" t="s">
        <v>70</v>
      </c>
      <c r="G25" s="12" t="str">
        <f t="shared" si="4"/>
        <v>55996.5409</v>
      </c>
      <c r="H25" s="10">
        <f t="shared" si="5"/>
        <v>8308</v>
      </c>
      <c r="I25" s="52" t="s">
        <v>170</v>
      </c>
      <c r="J25" s="53" t="s">
        <v>171</v>
      </c>
      <c r="K25" s="52" t="s">
        <v>172</v>
      </c>
      <c r="L25" s="52" t="s">
        <v>173</v>
      </c>
      <c r="M25" s="53" t="s">
        <v>75</v>
      </c>
      <c r="N25" s="53" t="s">
        <v>76</v>
      </c>
      <c r="O25" s="54" t="s">
        <v>98</v>
      </c>
      <c r="P25" s="55" t="s">
        <v>169</v>
      </c>
    </row>
    <row r="26" spans="1:16" ht="12.75" customHeight="1" thickBot="1" x14ac:dyDescent="0.25">
      <c r="A26" s="10" t="str">
        <f t="shared" si="0"/>
        <v>BAVM 231 </v>
      </c>
      <c r="B26" s="3" t="str">
        <f t="shared" si="1"/>
        <v>II</v>
      </c>
      <c r="C26" s="10">
        <f t="shared" si="2"/>
        <v>56006.372100000001</v>
      </c>
      <c r="D26" s="12" t="str">
        <f t="shared" si="3"/>
        <v>vis</v>
      </c>
      <c r="E26" s="51">
        <f>VLOOKUP(C26,Active!C$21:E$970,3,FALSE)</f>
        <v>8330.4506835478205</v>
      </c>
      <c r="F26" s="3" t="s">
        <v>70</v>
      </c>
      <c r="G26" s="12" t="str">
        <f t="shared" si="4"/>
        <v>56006.3721</v>
      </c>
      <c r="H26" s="10">
        <f t="shared" si="5"/>
        <v>8330.5</v>
      </c>
      <c r="I26" s="52" t="s">
        <v>174</v>
      </c>
      <c r="J26" s="53" t="s">
        <v>175</v>
      </c>
      <c r="K26" s="52" t="s">
        <v>176</v>
      </c>
      <c r="L26" s="52" t="s">
        <v>177</v>
      </c>
      <c r="M26" s="53" t="s">
        <v>75</v>
      </c>
      <c r="N26" s="53" t="s">
        <v>76</v>
      </c>
      <c r="O26" s="54" t="s">
        <v>163</v>
      </c>
      <c r="P26" s="55" t="s">
        <v>164</v>
      </c>
    </row>
    <row r="27" spans="1:16" ht="12.75" customHeight="1" thickBot="1" x14ac:dyDescent="0.25">
      <c r="A27" s="10" t="str">
        <f t="shared" si="0"/>
        <v>IBVS 6029 </v>
      </c>
      <c r="B27" s="3" t="str">
        <f t="shared" si="1"/>
        <v>I</v>
      </c>
      <c r="C27" s="10">
        <f t="shared" si="2"/>
        <v>56033.677799999998</v>
      </c>
      <c r="D27" s="12" t="str">
        <f t="shared" si="3"/>
        <v>vis</v>
      </c>
      <c r="E27" s="51">
        <f>VLOOKUP(C27,Active!C$21:E$970,3,FALSE)</f>
        <v>8392.950898132869</v>
      </c>
      <c r="F27" s="3" t="s">
        <v>70</v>
      </c>
      <c r="G27" s="12" t="str">
        <f t="shared" si="4"/>
        <v>56033.6778</v>
      </c>
      <c r="H27" s="10">
        <f t="shared" si="5"/>
        <v>8393</v>
      </c>
      <c r="I27" s="52" t="s">
        <v>184</v>
      </c>
      <c r="J27" s="53" t="s">
        <v>185</v>
      </c>
      <c r="K27" s="52" t="s">
        <v>186</v>
      </c>
      <c r="L27" s="52" t="s">
        <v>177</v>
      </c>
      <c r="M27" s="53" t="s">
        <v>75</v>
      </c>
      <c r="N27" s="53" t="s">
        <v>70</v>
      </c>
      <c r="O27" s="54" t="s">
        <v>92</v>
      </c>
      <c r="P27" s="55" t="s">
        <v>158</v>
      </c>
    </row>
    <row r="28" spans="1:16" ht="12.75" customHeight="1" thickBot="1" x14ac:dyDescent="0.25">
      <c r="A28" s="10" t="str">
        <f t="shared" si="0"/>
        <v>IBVS 6050 </v>
      </c>
      <c r="B28" s="3" t="str">
        <f t="shared" si="1"/>
        <v>I</v>
      </c>
      <c r="C28" s="10">
        <f t="shared" si="2"/>
        <v>56280.957300000002</v>
      </c>
      <c r="D28" s="12" t="str">
        <f t="shared" si="3"/>
        <v>vis</v>
      </c>
      <c r="E28" s="51">
        <f>VLOOKUP(C28,Active!C$21:E$970,3,FALSE)</f>
        <v>8958.9507374515888</v>
      </c>
      <c r="F28" s="3" t="s">
        <v>70</v>
      </c>
      <c r="G28" s="12" t="str">
        <f t="shared" si="4"/>
        <v>56280.9573</v>
      </c>
      <c r="H28" s="10">
        <f t="shared" si="5"/>
        <v>8959</v>
      </c>
      <c r="I28" s="52" t="s">
        <v>187</v>
      </c>
      <c r="J28" s="53" t="s">
        <v>188</v>
      </c>
      <c r="K28" s="52" t="s">
        <v>189</v>
      </c>
      <c r="L28" s="52" t="s">
        <v>177</v>
      </c>
      <c r="M28" s="53" t="s">
        <v>75</v>
      </c>
      <c r="N28" s="53" t="s">
        <v>62</v>
      </c>
      <c r="O28" s="54" t="s">
        <v>120</v>
      </c>
      <c r="P28" s="55" t="s">
        <v>190</v>
      </c>
    </row>
    <row r="29" spans="1:16" ht="12.75" customHeight="1" thickBot="1" x14ac:dyDescent="0.25">
      <c r="A29" s="10" t="str">
        <f t="shared" si="0"/>
        <v>IBVS 6063 </v>
      </c>
      <c r="B29" s="3" t="str">
        <f t="shared" si="1"/>
        <v>I</v>
      </c>
      <c r="C29" s="10">
        <f t="shared" si="2"/>
        <v>56312.8488</v>
      </c>
      <c r="D29" s="12" t="str">
        <f t="shared" si="3"/>
        <v>vis</v>
      </c>
      <c r="E29" s="51">
        <f>VLOOKUP(C29,Active!C$21:E$970,3,FALSE)</f>
        <v>9031.9474228850013</v>
      </c>
      <c r="F29" s="3" t="s">
        <v>70</v>
      </c>
      <c r="G29" s="12" t="str">
        <f t="shared" si="4"/>
        <v>56312.8488</v>
      </c>
      <c r="H29" s="10">
        <f t="shared" si="5"/>
        <v>9032</v>
      </c>
      <c r="I29" s="52" t="s">
        <v>196</v>
      </c>
      <c r="J29" s="53" t="s">
        <v>197</v>
      </c>
      <c r="K29" s="52" t="s">
        <v>198</v>
      </c>
      <c r="L29" s="52" t="s">
        <v>199</v>
      </c>
      <c r="M29" s="53" t="s">
        <v>75</v>
      </c>
      <c r="N29" s="53" t="s">
        <v>70</v>
      </c>
      <c r="O29" s="54" t="s">
        <v>92</v>
      </c>
      <c r="P29" s="55" t="s">
        <v>200</v>
      </c>
    </row>
    <row r="30" spans="1:16" ht="12.75" customHeight="1" thickBot="1" x14ac:dyDescent="0.25">
      <c r="A30" s="10" t="str">
        <f t="shared" si="0"/>
        <v>BAVM 234 </v>
      </c>
      <c r="B30" s="3" t="str">
        <f t="shared" si="1"/>
        <v>I</v>
      </c>
      <c r="C30" s="10">
        <f t="shared" si="2"/>
        <v>56356.537300000004</v>
      </c>
      <c r="D30" s="12" t="str">
        <f t="shared" si="3"/>
        <v>vis</v>
      </c>
      <c r="E30" s="51">
        <f>VLOOKUP(C30,Active!C$21:E$970,3,FALSE)</f>
        <v>9131.9463470986047</v>
      </c>
      <c r="F30" s="3" t="s">
        <v>70</v>
      </c>
      <c r="G30" s="12" t="str">
        <f t="shared" si="4"/>
        <v>56356.5373</v>
      </c>
      <c r="H30" s="10">
        <f t="shared" si="5"/>
        <v>9132</v>
      </c>
      <c r="I30" s="52" t="s">
        <v>211</v>
      </c>
      <c r="J30" s="53" t="s">
        <v>212</v>
      </c>
      <c r="K30" s="52" t="s">
        <v>213</v>
      </c>
      <c r="L30" s="52" t="s">
        <v>210</v>
      </c>
      <c r="M30" s="53" t="s">
        <v>75</v>
      </c>
      <c r="N30" s="53" t="s">
        <v>70</v>
      </c>
      <c r="O30" s="54" t="s">
        <v>163</v>
      </c>
      <c r="P30" s="55" t="s">
        <v>214</v>
      </c>
    </row>
    <row r="31" spans="1:16" ht="12.75" customHeight="1" thickBot="1" x14ac:dyDescent="0.25">
      <c r="A31" s="10" t="str">
        <f t="shared" si="0"/>
        <v>BAVM 238 </v>
      </c>
      <c r="B31" s="3" t="str">
        <f t="shared" si="1"/>
        <v>I</v>
      </c>
      <c r="C31" s="10">
        <f t="shared" si="2"/>
        <v>56744.4928</v>
      </c>
      <c r="D31" s="12" t="str">
        <f t="shared" si="3"/>
        <v>vis</v>
      </c>
      <c r="E31" s="51">
        <f>VLOOKUP(C31,Active!C$21:E$970,3,FALSE)</f>
        <v>10019.940502145053</v>
      </c>
      <c r="F31" s="3" t="s">
        <v>70</v>
      </c>
      <c r="G31" s="12" t="str">
        <f t="shared" si="4"/>
        <v>56744.4928</v>
      </c>
      <c r="H31" s="10">
        <f t="shared" si="5"/>
        <v>10020</v>
      </c>
      <c r="I31" s="52" t="s">
        <v>219</v>
      </c>
      <c r="J31" s="53" t="s">
        <v>220</v>
      </c>
      <c r="K31" s="52" t="s">
        <v>221</v>
      </c>
      <c r="L31" s="52" t="s">
        <v>222</v>
      </c>
      <c r="M31" s="53" t="s">
        <v>75</v>
      </c>
      <c r="N31" s="53" t="s">
        <v>70</v>
      </c>
      <c r="O31" s="54" t="s">
        <v>98</v>
      </c>
      <c r="P31" s="55" t="s">
        <v>223</v>
      </c>
    </row>
    <row r="32" spans="1:16" ht="12.75" customHeight="1" thickBot="1" x14ac:dyDescent="0.25">
      <c r="A32" s="10" t="str">
        <f t="shared" si="0"/>
        <v>IBVS 5966 </v>
      </c>
      <c r="B32" s="3" t="str">
        <f t="shared" si="1"/>
        <v>I</v>
      </c>
      <c r="C32" s="10">
        <f t="shared" si="2"/>
        <v>55522.957999999999</v>
      </c>
      <c r="D32" s="12" t="str">
        <f t="shared" si="3"/>
        <v>vis</v>
      </c>
      <c r="E32" s="51" t="e">
        <f>VLOOKUP(C32,Active!C$21:E$970,3,FALSE)</f>
        <v>#N/A</v>
      </c>
      <c r="F32" s="3" t="s">
        <v>70</v>
      </c>
      <c r="G32" s="12" t="str">
        <f t="shared" si="4"/>
        <v>55522.958</v>
      </c>
      <c r="H32" s="10">
        <f t="shared" si="5"/>
        <v>7224</v>
      </c>
      <c r="I32" s="52" t="s">
        <v>115</v>
      </c>
      <c r="J32" s="53" t="s">
        <v>116</v>
      </c>
      <c r="K32" s="52" t="s">
        <v>117</v>
      </c>
      <c r="L32" s="52" t="s">
        <v>118</v>
      </c>
      <c r="M32" s="53" t="s">
        <v>75</v>
      </c>
      <c r="N32" s="53" t="s">
        <v>119</v>
      </c>
      <c r="O32" s="54" t="s">
        <v>120</v>
      </c>
      <c r="P32" s="55" t="s">
        <v>121</v>
      </c>
    </row>
    <row r="33" spans="1:16" ht="12.75" customHeight="1" thickBot="1" x14ac:dyDescent="0.25">
      <c r="A33" s="10" t="str">
        <f t="shared" si="0"/>
        <v>BAVM 225 </v>
      </c>
      <c r="B33" s="3" t="str">
        <f t="shared" si="1"/>
        <v>I</v>
      </c>
      <c r="C33" s="10">
        <f t="shared" si="2"/>
        <v>55625.623299999999</v>
      </c>
      <c r="D33" s="12" t="str">
        <f t="shared" si="3"/>
        <v>vis</v>
      </c>
      <c r="E33" s="51">
        <f>VLOOKUP(C33,Active!C$21:E$970,3,FALSE)</f>
        <v>7458.9519963505691</v>
      </c>
      <c r="F33" s="3" t="s">
        <v>70</v>
      </c>
      <c r="G33" s="12" t="str">
        <f t="shared" si="4"/>
        <v>55625.6233</v>
      </c>
      <c r="H33" s="10">
        <f t="shared" si="5"/>
        <v>7459</v>
      </c>
      <c r="I33" s="52" t="s">
        <v>127</v>
      </c>
      <c r="J33" s="53" t="s">
        <v>128</v>
      </c>
      <c r="K33" s="52" t="s">
        <v>129</v>
      </c>
      <c r="L33" s="52" t="s">
        <v>130</v>
      </c>
      <c r="M33" s="53" t="s">
        <v>75</v>
      </c>
      <c r="N33" s="53" t="s">
        <v>76</v>
      </c>
      <c r="O33" s="54" t="s">
        <v>77</v>
      </c>
      <c r="P33" s="55" t="s">
        <v>131</v>
      </c>
    </row>
    <row r="34" spans="1:16" ht="12.75" customHeight="1" thickBot="1" x14ac:dyDescent="0.25">
      <c r="A34" s="10" t="str">
        <f t="shared" si="0"/>
        <v>BAVM 225 </v>
      </c>
      <c r="B34" s="3" t="str">
        <f t="shared" si="1"/>
        <v>I</v>
      </c>
      <c r="C34" s="10">
        <f t="shared" si="2"/>
        <v>55641.351600000002</v>
      </c>
      <c r="D34" s="12" t="str">
        <f t="shared" si="3"/>
        <v>vis</v>
      </c>
      <c r="E34" s="51">
        <f>VLOOKUP(C34,Active!C$21:E$970,3,FALSE)</f>
        <v>7494.952616186657</v>
      </c>
      <c r="F34" s="3" t="s">
        <v>70</v>
      </c>
      <c r="G34" s="12" t="str">
        <f t="shared" si="4"/>
        <v>55641.3516</v>
      </c>
      <c r="H34" s="10">
        <f t="shared" si="5"/>
        <v>7495</v>
      </c>
      <c r="I34" s="52" t="s">
        <v>132</v>
      </c>
      <c r="J34" s="53" t="s">
        <v>133</v>
      </c>
      <c r="K34" s="52" t="s">
        <v>134</v>
      </c>
      <c r="L34" s="52" t="s">
        <v>135</v>
      </c>
      <c r="M34" s="53" t="s">
        <v>75</v>
      </c>
      <c r="N34" s="53" t="s">
        <v>76</v>
      </c>
      <c r="O34" s="54" t="s">
        <v>77</v>
      </c>
      <c r="P34" s="55" t="s">
        <v>131</v>
      </c>
    </row>
    <row r="35" spans="1:16" ht="12.75" customHeight="1" thickBot="1" x14ac:dyDescent="0.25">
      <c r="A35" s="10" t="str">
        <f t="shared" si="0"/>
        <v>VSB 53 </v>
      </c>
      <c r="B35" s="3" t="str">
        <f t="shared" si="1"/>
        <v>II</v>
      </c>
      <c r="C35" s="10">
        <f t="shared" si="2"/>
        <v>55688.33</v>
      </c>
      <c r="D35" s="12" t="str">
        <f t="shared" si="3"/>
        <v>vis</v>
      </c>
      <c r="E35" s="51">
        <f>VLOOKUP(C35,Active!C$21:E$970,3,FALSE)</f>
        <v>7602.4818163486198</v>
      </c>
      <c r="F35" s="3" t="s">
        <v>70</v>
      </c>
      <c r="G35" s="12" t="str">
        <f t="shared" si="4"/>
        <v>55688.330</v>
      </c>
      <c r="H35" s="10">
        <f t="shared" si="5"/>
        <v>7602.5</v>
      </c>
      <c r="I35" s="52" t="s">
        <v>140</v>
      </c>
      <c r="J35" s="53" t="s">
        <v>141</v>
      </c>
      <c r="K35" s="52" t="s">
        <v>142</v>
      </c>
      <c r="L35" s="52" t="s">
        <v>143</v>
      </c>
      <c r="M35" s="53" t="s">
        <v>75</v>
      </c>
      <c r="N35" s="53" t="s">
        <v>70</v>
      </c>
      <c r="O35" s="54" t="s">
        <v>144</v>
      </c>
      <c r="P35" s="55" t="s">
        <v>145</v>
      </c>
    </row>
    <row r="36" spans="1:16" ht="12.75" customHeight="1" thickBot="1" x14ac:dyDescent="0.25">
      <c r="A36" s="10" t="str">
        <f t="shared" si="0"/>
        <v>VSB 53 </v>
      </c>
      <c r="B36" s="3" t="str">
        <f t="shared" si="1"/>
        <v>I</v>
      </c>
      <c r="C36" s="10">
        <f t="shared" si="2"/>
        <v>55689.406000000003</v>
      </c>
      <c r="D36" s="12" t="str">
        <f t="shared" si="3"/>
        <v>vis</v>
      </c>
      <c r="E36" s="51">
        <f>VLOOKUP(C36,Active!C$21:E$970,3,FALSE)</f>
        <v>7604.9446805452371</v>
      </c>
      <c r="F36" s="3" t="s">
        <v>70</v>
      </c>
      <c r="G36" s="12" t="str">
        <f t="shared" si="4"/>
        <v>55689.406</v>
      </c>
      <c r="H36" s="10">
        <f t="shared" si="5"/>
        <v>7605</v>
      </c>
      <c r="I36" s="52" t="s">
        <v>146</v>
      </c>
      <c r="J36" s="53" t="s">
        <v>147</v>
      </c>
      <c r="K36" s="52" t="s">
        <v>148</v>
      </c>
      <c r="L36" s="52" t="s">
        <v>149</v>
      </c>
      <c r="M36" s="53" t="s">
        <v>75</v>
      </c>
      <c r="N36" s="53" t="s">
        <v>70</v>
      </c>
      <c r="O36" s="54" t="s">
        <v>144</v>
      </c>
      <c r="P36" s="55" t="s">
        <v>145</v>
      </c>
    </row>
    <row r="37" spans="1:16" ht="12.75" customHeight="1" thickBot="1" x14ac:dyDescent="0.25">
      <c r="A37" s="10" t="str">
        <f t="shared" si="0"/>
        <v>VSB 53 </v>
      </c>
      <c r="B37" s="3" t="str">
        <f t="shared" si="1"/>
        <v>II</v>
      </c>
      <c r="C37" s="10">
        <f t="shared" si="2"/>
        <v>55691.376600000003</v>
      </c>
      <c r="D37" s="12" t="str">
        <f t="shared" si="3"/>
        <v>vis</v>
      </c>
      <c r="E37" s="51">
        <f>VLOOKUP(C37,Active!C$21:E$970,3,FALSE)</f>
        <v>7609.4552011640581</v>
      </c>
      <c r="F37" s="3" t="s">
        <v>70</v>
      </c>
      <c r="G37" s="12" t="str">
        <f t="shared" si="4"/>
        <v>55691.3766</v>
      </c>
      <c r="H37" s="10">
        <f t="shared" si="5"/>
        <v>7609.5</v>
      </c>
      <c r="I37" s="52" t="s">
        <v>150</v>
      </c>
      <c r="J37" s="53" t="s">
        <v>151</v>
      </c>
      <c r="K37" s="52" t="s">
        <v>152</v>
      </c>
      <c r="L37" s="52" t="s">
        <v>153</v>
      </c>
      <c r="M37" s="53" t="s">
        <v>75</v>
      </c>
      <c r="N37" s="53" t="s">
        <v>70</v>
      </c>
      <c r="O37" s="54" t="s">
        <v>144</v>
      </c>
      <c r="P37" s="55" t="s">
        <v>145</v>
      </c>
    </row>
    <row r="38" spans="1:16" ht="12.75" customHeight="1" thickBot="1" x14ac:dyDescent="0.25">
      <c r="A38" s="10" t="str">
        <f t="shared" si="0"/>
        <v>VSB 55 </v>
      </c>
      <c r="B38" s="3" t="str">
        <f t="shared" si="1"/>
        <v>II</v>
      </c>
      <c r="C38" s="10">
        <f t="shared" si="2"/>
        <v>56019.0435</v>
      </c>
      <c r="D38" s="12" t="str">
        <f t="shared" si="3"/>
        <v>vis</v>
      </c>
      <c r="E38" s="51">
        <f>VLOOKUP(C38,Active!C$21:E$970,3,FALSE)</f>
        <v>8359.4543428238339</v>
      </c>
      <c r="F38" s="3" t="s">
        <v>70</v>
      </c>
      <c r="G38" s="12" t="str">
        <f t="shared" si="4"/>
        <v>56019.0435</v>
      </c>
      <c r="H38" s="10">
        <f t="shared" si="5"/>
        <v>8359.5</v>
      </c>
      <c r="I38" s="52" t="s">
        <v>178</v>
      </c>
      <c r="J38" s="53" t="s">
        <v>179</v>
      </c>
      <c r="K38" s="52" t="s">
        <v>180</v>
      </c>
      <c r="L38" s="52" t="s">
        <v>181</v>
      </c>
      <c r="M38" s="53" t="s">
        <v>75</v>
      </c>
      <c r="N38" s="53" t="s">
        <v>70</v>
      </c>
      <c r="O38" s="54" t="s">
        <v>182</v>
      </c>
      <c r="P38" s="55" t="s">
        <v>183</v>
      </c>
    </row>
    <row r="39" spans="1:16" ht="12.75" customHeight="1" thickBot="1" x14ac:dyDescent="0.25">
      <c r="A39" s="10" t="str">
        <f t="shared" si="0"/>
        <v>VSB 56 </v>
      </c>
      <c r="B39" s="3" t="str">
        <f t="shared" si="1"/>
        <v>I</v>
      </c>
      <c r="C39" s="10">
        <f t="shared" si="2"/>
        <v>56303.236599999997</v>
      </c>
      <c r="D39" s="12" t="str">
        <f t="shared" si="3"/>
        <v>vis</v>
      </c>
      <c r="E39" s="51">
        <f>VLOOKUP(C39,Active!C$21:E$970,3,FALSE)</f>
        <v>9009.9459886557142</v>
      </c>
      <c r="F39" s="3" t="s">
        <v>70</v>
      </c>
      <c r="G39" s="12" t="str">
        <f t="shared" si="4"/>
        <v>56303.2366</v>
      </c>
      <c r="H39" s="10">
        <f t="shared" si="5"/>
        <v>9010</v>
      </c>
      <c r="I39" s="52" t="s">
        <v>191</v>
      </c>
      <c r="J39" s="53" t="s">
        <v>192</v>
      </c>
      <c r="K39" s="52" t="s">
        <v>193</v>
      </c>
      <c r="L39" s="52" t="s">
        <v>194</v>
      </c>
      <c r="M39" s="53" t="s">
        <v>75</v>
      </c>
      <c r="N39" s="53" t="s">
        <v>70</v>
      </c>
      <c r="O39" s="54" t="s">
        <v>182</v>
      </c>
      <c r="P39" s="55" t="s">
        <v>195</v>
      </c>
    </row>
    <row r="40" spans="1:16" ht="12.75" customHeight="1" thickBot="1" x14ac:dyDescent="0.25">
      <c r="A40" s="10" t="str">
        <f t="shared" si="0"/>
        <v>VSB 56 </v>
      </c>
      <c r="B40" s="3" t="str">
        <f t="shared" si="1"/>
        <v>I</v>
      </c>
      <c r="C40" s="10">
        <f t="shared" si="2"/>
        <v>56332.070200000002</v>
      </c>
      <c r="D40" s="12" t="str">
        <f t="shared" si="3"/>
        <v>vis</v>
      </c>
      <c r="E40" s="51">
        <f>VLOOKUP(C40,Active!C$21:E$970,3,FALSE)</f>
        <v>9075.9434246218298</v>
      </c>
      <c r="F40" s="3" t="s">
        <v>70</v>
      </c>
      <c r="G40" s="12" t="str">
        <f t="shared" si="4"/>
        <v>56332.0702</v>
      </c>
      <c r="H40" s="10">
        <f t="shared" si="5"/>
        <v>9076</v>
      </c>
      <c r="I40" s="52" t="s">
        <v>201</v>
      </c>
      <c r="J40" s="53" t="s">
        <v>202</v>
      </c>
      <c r="K40" s="52" t="s">
        <v>203</v>
      </c>
      <c r="L40" s="52" t="s">
        <v>204</v>
      </c>
      <c r="M40" s="53" t="s">
        <v>75</v>
      </c>
      <c r="N40" s="53" t="s">
        <v>205</v>
      </c>
      <c r="O40" s="54" t="s">
        <v>206</v>
      </c>
      <c r="P40" s="55" t="s">
        <v>195</v>
      </c>
    </row>
    <row r="41" spans="1:16" ht="12.75" customHeight="1" thickBot="1" x14ac:dyDescent="0.25">
      <c r="A41" s="10" t="str">
        <f t="shared" si="0"/>
        <v>VSB 56 </v>
      </c>
      <c r="B41" s="3" t="str">
        <f t="shared" si="1"/>
        <v>II</v>
      </c>
      <c r="C41" s="10">
        <f t="shared" si="2"/>
        <v>56332.29</v>
      </c>
      <c r="D41" s="12" t="str">
        <f t="shared" si="3"/>
        <v>vis</v>
      </c>
      <c r="E41" s="51">
        <f>VLOOKUP(C41,Active!C$21:E$970,3,FALSE)</f>
        <v>9076.4465264344817</v>
      </c>
      <c r="F41" s="3" t="s">
        <v>70</v>
      </c>
      <c r="G41" s="12" t="str">
        <f t="shared" si="4"/>
        <v>56332.2900</v>
      </c>
      <c r="H41" s="10">
        <f t="shared" si="5"/>
        <v>9076.5</v>
      </c>
      <c r="I41" s="52" t="s">
        <v>207</v>
      </c>
      <c r="J41" s="53" t="s">
        <v>208</v>
      </c>
      <c r="K41" s="52" t="s">
        <v>209</v>
      </c>
      <c r="L41" s="52" t="s">
        <v>210</v>
      </c>
      <c r="M41" s="53" t="s">
        <v>75</v>
      </c>
      <c r="N41" s="53" t="s">
        <v>205</v>
      </c>
      <c r="O41" s="54" t="s">
        <v>206</v>
      </c>
      <c r="P41" s="55" t="s">
        <v>195</v>
      </c>
    </row>
    <row r="42" spans="1:16" ht="12.75" customHeight="1" thickBot="1" x14ac:dyDescent="0.25">
      <c r="A42" s="10" t="str">
        <f t="shared" si="0"/>
        <v>VSB 56 </v>
      </c>
      <c r="B42" s="3" t="str">
        <f t="shared" si="1"/>
        <v>II</v>
      </c>
      <c r="C42" s="10">
        <f t="shared" si="2"/>
        <v>56357.193200000002</v>
      </c>
      <c r="D42" s="12" t="str">
        <f t="shared" si="3"/>
        <v>vis</v>
      </c>
      <c r="E42" s="51">
        <f>VLOOKUP(C42,Active!C$21:E$970,3,FALSE)</f>
        <v>9133.4476413612028</v>
      </c>
      <c r="F42" s="3" t="s">
        <v>70</v>
      </c>
      <c r="G42" s="12" t="str">
        <f t="shared" si="4"/>
        <v>56357.1932</v>
      </c>
      <c r="H42" s="10">
        <f t="shared" si="5"/>
        <v>9133.5</v>
      </c>
      <c r="I42" s="52" t="s">
        <v>215</v>
      </c>
      <c r="J42" s="53" t="s">
        <v>216</v>
      </c>
      <c r="K42" s="52" t="s">
        <v>217</v>
      </c>
      <c r="L42" s="52" t="s">
        <v>218</v>
      </c>
      <c r="M42" s="53" t="s">
        <v>75</v>
      </c>
      <c r="N42" s="53" t="s">
        <v>70</v>
      </c>
      <c r="O42" s="54" t="s">
        <v>182</v>
      </c>
      <c r="P42" s="55" t="s">
        <v>195</v>
      </c>
    </row>
    <row r="43" spans="1:16" x14ac:dyDescent="0.2">
      <c r="B43" s="3"/>
      <c r="E43" s="51"/>
      <c r="F43" s="3"/>
    </row>
    <row r="44" spans="1:16" x14ac:dyDescent="0.2">
      <c r="B44" s="3"/>
      <c r="E44" s="51"/>
      <c r="F44" s="3"/>
    </row>
    <row r="45" spans="1:16" x14ac:dyDescent="0.2">
      <c r="B45" s="3"/>
      <c r="E45" s="51"/>
      <c r="F45" s="3"/>
    </row>
    <row r="46" spans="1:16" x14ac:dyDescent="0.2">
      <c r="B46" s="3"/>
      <c r="E46" s="51"/>
      <c r="F46" s="3"/>
    </row>
    <row r="47" spans="1:16" x14ac:dyDescent="0.2">
      <c r="B47" s="3"/>
      <c r="E47" s="51"/>
      <c r="F47" s="3"/>
    </row>
    <row r="48" spans="1:16" x14ac:dyDescent="0.2">
      <c r="B48" s="3"/>
      <c r="E48" s="51"/>
      <c r="F48" s="3"/>
    </row>
    <row r="49" spans="2:6" x14ac:dyDescent="0.2">
      <c r="B49" s="3"/>
      <c r="E49" s="51"/>
      <c r="F49" s="3"/>
    </row>
    <row r="50" spans="2:6" x14ac:dyDescent="0.2">
      <c r="B50" s="3"/>
      <c r="E50" s="51"/>
      <c r="F50" s="3"/>
    </row>
    <row r="51" spans="2:6" x14ac:dyDescent="0.2">
      <c r="B51" s="3"/>
      <c r="E51" s="51"/>
      <c r="F51" s="3"/>
    </row>
    <row r="52" spans="2:6" x14ac:dyDescent="0.2">
      <c r="B52" s="3"/>
      <c r="E52" s="51"/>
      <c r="F52" s="3"/>
    </row>
    <row r="53" spans="2:6" x14ac:dyDescent="0.2">
      <c r="B53" s="3"/>
      <c r="E53" s="51"/>
      <c r="F53" s="3"/>
    </row>
    <row r="54" spans="2:6" x14ac:dyDescent="0.2">
      <c r="B54" s="3"/>
      <c r="E54" s="51"/>
      <c r="F54" s="3"/>
    </row>
    <row r="55" spans="2:6" x14ac:dyDescent="0.2">
      <c r="B55" s="3"/>
      <c r="E55" s="51"/>
      <c r="F55" s="3"/>
    </row>
    <row r="56" spans="2:6" x14ac:dyDescent="0.2">
      <c r="B56" s="3"/>
      <c r="E56" s="51"/>
      <c r="F56" s="3"/>
    </row>
    <row r="57" spans="2:6" x14ac:dyDescent="0.2">
      <c r="B57" s="3"/>
      <c r="E57" s="51"/>
      <c r="F57" s="3"/>
    </row>
    <row r="58" spans="2:6" x14ac:dyDescent="0.2">
      <c r="B58" s="3"/>
      <c r="E58" s="51"/>
      <c r="F58" s="3"/>
    </row>
    <row r="59" spans="2:6" x14ac:dyDescent="0.2">
      <c r="B59" s="3"/>
      <c r="E59" s="51"/>
      <c r="F59" s="3"/>
    </row>
    <row r="60" spans="2:6" x14ac:dyDescent="0.2">
      <c r="B60" s="3"/>
      <c r="E60" s="51"/>
      <c r="F60" s="3"/>
    </row>
    <row r="61" spans="2:6" x14ac:dyDescent="0.2">
      <c r="B61" s="3"/>
      <c r="E61" s="51"/>
      <c r="F61" s="3"/>
    </row>
    <row r="62" spans="2:6" x14ac:dyDescent="0.2">
      <c r="B62" s="3"/>
      <c r="E62" s="51"/>
      <c r="F62" s="3"/>
    </row>
    <row r="63" spans="2:6" x14ac:dyDescent="0.2">
      <c r="B63" s="3"/>
      <c r="E63" s="51"/>
      <c r="F63" s="3"/>
    </row>
    <row r="64" spans="2:6" x14ac:dyDescent="0.2">
      <c r="B64" s="3"/>
      <c r="E64" s="51"/>
      <c r="F64" s="3"/>
    </row>
    <row r="65" spans="2:6" x14ac:dyDescent="0.2">
      <c r="B65" s="3"/>
      <c r="E65" s="51"/>
      <c r="F65" s="3"/>
    </row>
    <row r="66" spans="2:6" x14ac:dyDescent="0.2">
      <c r="B66" s="3"/>
      <c r="E66" s="51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</sheetData>
  <phoneticPr fontId="7" type="noConversion"/>
  <hyperlinks>
    <hyperlink ref="P11" r:id="rId1" display="http://www.bav-astro.de/sfs/BAVM_link.php?BAVMnr=201"/>
    <hyperlink ref="P13" r:id="rId2" display="http://www.bav-astro.de/sfs/BAVM_link.php?BAVMnr=201"/>
    <hyperlink ref="P14" r:id="rId3" display="http://www.bav-astro.de/sfs/BAVM_link.php?BAVMnr=209"/>
    <hyperlink ref="P15" r:id="rId4" display="http://www.konkoly.hu/cgi-bin/IBVS?5894"/>
    <hyperlink ref="P16" r:id="rId5" display="http://www.bav-astro.de/sfs/BAVM_link.php?BAVMnr=209"/>
    <hyperlink ref="P17" r:id="rId6" display="http://www.bav-astro.de/sfs/BAVM_link.php?BAVMnr=209"/>
    <hyperlink ref="P18" r:id="rId7" display="http://www.konkoly.hu/cgi-bin/IBVS?5965"/>
    <hyperlink ref="P19" r:id="rId8" display="http://www.konkoly.hu/cgi-bin/IBVS?5945"/>
    <hyperlink ref="P32" r:id="rId9" display="http://www.konkoly.hu/cgi-bin/IBVS?5966"/>
    <hyperlink ref="P20" r:id="rId10" display="http://www.konkoly.hu/cgi-bin/IBVS?5992"/>
    <hyperlink ref="P33" r:id="rId11" display="http://www.bav-astro.de/sfs/BAVM_link.php?BAVMnr=225"/>
    <hyperlink ref="P34" r:id="rId12" display="http://www.bav-astro.de/sfs/BAVM_link.php?BAVMnr=225"/>
    <hyperlink ref="P21" r:id="rId13" display="http://www.konkoly.hu/cgi-bin/IBVS?5992"/>
    <hyperlink ref="P35" r:id="rId14" display="http://vsolj.cetus-net.org/vsoljno53.pdf"/>
    <hyperlink ref="P36" r:id="rId15" display="http://vsolj.cetus-net.org/vsoljno53.pdf"/>
    <hyperlink ref="P37" r:id="rId16" display="http://vsolj.cetus-net.org/vsoljno53.pdf"/>
    <hyperlink ref="P22" r:id="rId17" display="http://www.konkoly.hu/cgi-bin/IBVS?6029"/>
    <hyperlink ref="P23" r:id="rId18" display="http://www.bav-astro.de/sfs/BAVM_link.php?BAVMnr=231"/>
    <hyperlink ref="P24" r:id="rId19" display="http://www.bav-astro.de/sfs/BAVM_link.php?BAVMnr=228"/>
    <hyperlink ref="P25" r:id="rId20" display="http://www.bav-astro.de/sfs/BAVM_link.php?BAVMnr=228"/>
    <hyperlink ref="P26" r:id="rId21" display="http://www.bav-astro.de/sfs/BAVM_link.php?BAVMnr=231"/>
    <hyperlink ref="P38" r:id="rId22" display="http://vsolj.cetus-net.org/vsoljno55.pdf"/>
    <hyperlink ref="P27" r:id="rId23" display="http://www.konkoly.hu/cgi-bin/IBVS?6029"/>
    <hyperlink ref="P28" r:id="rId24" display="http://www.konkoly.hu/cgi-bin/IBVS?6050"/>
    <hyperlink ref="P39" r:id="rId25" display="http://vsolj.cetus-net.org/vsoljno56.pdf"/>
    <hyperlink ref="P29" r:id="rId26" display="http://www.konkoly.hu/cgi-bin/IBVS?6063"/>
    <hyperlink ref="P40" r:id="rId27" display="http://vsolj.cetus-net.org/vsoljno56.pdf"/>
    <hyperlink ref="P41" r:id="rId28" display="http://vsolj.cetus-net.org/vsoljno56.pdf"/>
    <hyperlink ref="P30" r:id="rId29" display="http://www.bav-astro.de/sfs/BAVM_link.php?BAVMnr=234"/>
    <hyperlink ref="P42" r:id="rId30" display="http://vsolj.cetus-net.org/vsoljno56.pdf"/>
    <hyperlink ref="P31" r:id="rId31" display="http://www.bav-astro.de/sfs/BAVM_link.php?BAVMnr=238"/>
    <hyperlink ref="P12" r:id="rId3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2023-01-17T05:50:12Z</dcterms:modified>
</cp:coreProperties>
</file>