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4D2C7223-F263-440D-B5B5-5F699E3B55FB}" xr6:coauthVersionLast="47" xr6:coauthVersionMax="47" xr10:uidLastSave="{00000000-0000-0000-0000-000000000000}"/>
  <bookViews>
    <workbookView xWindow="13590" yWindow="825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F16" i="1"/>
  <c r="F17" i="1" s="1"/>
  <c r="D9" i="1"/>
  <c r="C9" i="1"/>
  <c r="Q22" i="1"/>
  <c r="C21" i="1"/>
  <c r="R22" i="1"/>
  <c r="A21" i="1"/>
  <c r="C7" i="1"/>
  <c r="E22" i="1"/>
  <c r="F22" i="1"/>
  <c r="C8" i="1"/>
  <c r="E21" i="1"/>
  <c r="F21" i="1"/>
  <c r="G21" i="1"/>
  <c r="I21" i="1"/>
  <c r="C17" i="1"/>
  <c r="Q21" i="1"/>
  <c r="G22" i="1"/>
  <c r="K22" i="1"/>
  <c r="C11" i="1"/>
  <c r="C12" i="1"/>
  <c r="O23" i="1" l="1"/>
  <c r="C16" i="1"/>
  <c r="D18" i="1" s="1"/>
  <c r="O22" i="1"/>
  <c r="C15" i="1"/>
  <c r="O21" i="1"/>
  <c r="F18" i="1" l="1"/>
  <c r="F19" i="1" s="1"/>
  <c r="C18" i="1"/>
</calcChain>
</file>

<file path=xl/sharedStrings.xml><?xml version="1.0" encoding="utf-8"?>
<sst xmlns="http://schemas.openxmlformats.org/spreadsheetml/2006/main" count="53" uniqueCount="48">
  <si>
    <t>IBVS 6244</t>
  </si>
  <si>
    <t>Add cycle</t>
  </si>
  <si>
    <t>Old Cycle</t>
  </si>
  <si>
    <t>PE</t>
  </si>
  <si>
    <t>I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</si>
  <si>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</si>
  <si>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</si>
  <si>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</si>
  <si>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</si>
  <si>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</si>
  <si>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</si>
  <si>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</si>
  <si>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</si>
  <si>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</si>
  <si>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</si>
  <si>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</si>
  <si>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</si>
  <si>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</si>
  <si>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</si>
  <si>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</si>
  <si>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</si>
  <si>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</si>
  <si>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</si>
  <si>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</si>
  <si>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</si>
  <si>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</si>
  <si>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</si>
  <si>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</si>
  <si>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</si>
  <si>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</si>
  <si>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</si>
  <si>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</si>
  <si>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</si>
  <si>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</si>
  <si>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</si>
  <si>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</si>
  <si>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</si>
  <si>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</si>
  <si>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</si>
  <si>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</si>
  <si>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G3201-0339 _Lac.xls</t>
  </si>
  <si>
    <t>EA</t>
  </si>
  <si>
    <t>IBVS 5557 Eph.</t>
  </si>
  <si>
    <t>IBVS 5557</t>
  </si>
  <si>
    <t>Lac</t>
  </si>
  <si>
    <t>V0457 Lac / GSC 3201-0339 / NSV 25928</t>
  </si>
  <si>
    <t>vis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</si>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</sst>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29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29" fillId="0" borderId="7" applyNumberFormat="0" applyFont="0" applyFill="0" applyAlignment="0" applyProtection="0"/>
    <xf numFmtId="0" fontId="27" fillId="0" borderId="0" applyNumberFormat="0" applyFill="0" applyBorder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28" fillId="0" borderId="0" xfId="41" applyFont="1" applyAlignment="1">
      <alignment horizontal="left"/>
    </xf>
    <xf numFmtId="0" fontId="28" fillId="0" borderId="0" xfId="41" applyFont="1" applyAlignment="1">
      <alignment horizontal="center" wrapText="1"/>
    </xf>
    <xf numFmtId="0" fontId="28" fillId="0" borderId="0" xfId="41" applyFont="1" applyAlignment="1">
      <alignment horizontal="left"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72" fontId="30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V0457 Lac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1572.5</c:v>
                </c:pt>
                <c:pt idx="2">
                  <c:v>1757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7A-44C6-9192-A9884886DFF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1572.5</c:v>
                </c:pt>
                <c:pt idx="2">
                  <c:v>1757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7A-44C6-9192-A9884886DFF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1572.5</c:v>
                </c:pt>
                <c:pt idx="2">
                  <c:v>1757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7A-44C6-9192-A9884886DFF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1572.5</c:v>
                </c:pt>
                <c:pt idx="2">
                  <c:v>1757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-3.387500000098953E-2</c:v>
                </c:pt>
                <c:pt idx="2">
                  <c:v>-3.04900000046473E-2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7A-44C6-9192-A9884886DFF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1572.5</c:v>
                </c:pt>
                <c:pt idx="2">
                  <c:v>1757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7A-44C6-9192-A9884886DF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1572.5</c:v>
                </c:pt>
                <c:pt idx="2">
                  <c:v>1757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7A-44C6-9192-A9884886DF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1572.5</c:v>
                </c:pt>
                <c:pt idx="2">
                  <c:v>1757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7A-44C6-9192-A9884886DFF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1572.5</c:v>
                </c:pt>
                <c:pt idx="2">
                  <c:v>1757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-3.8170357475416153E-4</c:v>
                </c:pt>
                <c:pt idx="1">
                  <c:v>-3.0240023411054258E-2</c:v>
                </c:pt>
                <c:pt idx="2">
                  <c:v>-3.3743273019828421E-2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7A-44C6-9192-A9884886D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359024"/>
        <c:axId val="1"/>
      </c:scatterChart>
      <c:valAx>
        <c:axId val="853359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359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B97912C-537F-E25F-4391-F3FCAA737B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45</v>
      </c>
      <c r="E1" s="29"/>
      <c r="F1" s="29"/>
      <c r="G1" s="30" t="s">
        <v>41</v>
      </c>
      <c r="H1" s="29" t="s">
        <v>42</v>
      </c>
      <c r="I1" s="30">
        <v>48305.198000000004</v>
      </c>
      <c r="J1" s="30">
        <v>6.1572699999999996</v>
      </c>
      <c r="K1" s="30" t="s">
        <v>43</v>
      </c>
      <c r="L1" s="30" t="s">
        <v>44</v>
      </c>
    </row>
    <row r="2" spans="1:12" x14ac:dyDescent="0.2">
      <c r="A2" t="s">
        <v>29</v>
      </c>
      <c r="B2" t="s">
        <v>41</v>
      </c>
      <c r="C2" s="9" t="s">
        <v>44</v>
      </c>
      <c r="D2" t="s">
        <v>40</v>
      </c>
    </row>
    <row r="3" spans="1:12" ht="13.5" thickBot="1" x14ac:dyDescent="0.25"/>
    <row r="4" spans="1:12" ht="14.25" thickTop="1" thickBot="1" x14ac:dyDescent="0.25">
      <c r="A4" s="28" t="s">
        <v>42</v>
      </c>
      <c r="C4" s="7">
        <v>48305.198000000004</v>
      </c>
      <c r="D4" s="8">
        <v>6.1572699999999996</v>
      </c>
    </row>
    <row r="5" spans="1:12" ht="13.5" thickTop="1" x14ac:dyDescent="0.2">
      <c r="A5" s="10" t="s">
        <v>34</v>
      </c>
      <c r="B5" s="11"/>
      <c r="C5" s="12">
        <v>-9.5</v>
      </c>
      <c r="D5" s="11" t="s">
        <v>35</v>
      </c>
    </row>
    <row r="6" spans="1:12" x14ac:dyDescent="0.2">
      <c r="A6" s="4" t="s">
        <v>7</v>
      </c>
    </row>
    <row r="7" spans="1:12" x14ac:dyDescent="0.2">
      <c r="A7" t="s">
        <v>8</v>
      </c>
      <c r="C7">
        <f>+C4</f>
        <v>48305.198000000004</v>
      </c>
    </row>
    <row r="8" spans="1:12" x14ac:dyDescent="0.2">
      <c r="A8" t="s">
        <v>9</v>
      </c>
      <c r="C8">
        <f>+D4</f>
        <v>6.1572699999999996</v>
      </c>
    </row>
    <row r="9" spans="1:12" x14ac:dyDescent="0.2">
      <c r="A9" s="26" t="s">
        <v>39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12" ht="13.5" thickBot="1" x14ac:dyDescent="0.25">
      <c r="A10" s="11"/>
      <c r="B10" s="11"/>
      <c r="C10" s="3" t="s">
        <v>25</v>
      </c>
      <c r="D10" s="3" t="s">
        <v>26</v>
      </c>
      <c r="E10" s="11"/>
    </row>
    <row r="11" spans="1:12" x14ac:dyDescent="0.2">
      <c r="A11" s="11" t="s">
        <v>21</v>
      </c>
      <c r="B11" s="11"/>
      <c r="C11" s="23">
        <f ca="1">INTERCEPT(INDIRECT($D$9):G992,INDIRECT($C$9):F992)</f>
        <v>-3.8170357475416153E-4</v>
      </c>
      <c r="D11" s="13"/>
      <c r="E11" s="11"/>
    </row>
    <row r="12" spans="1:12" x14ac:dyDescent="0.2">
      <c r="A12" s="11" t="s">
        <v>22</v>
      </c>
      <c r="B12" s="11"/>
      <c r="C12" s="23">
        <f ca="1">SLOPE(INDIRECT($D$9):G992,INDIRECT($C$9):F992)</f>
        <v>-1.8987802757583527E-5</v>
      </c>
      <c r="D12" s="13"/>
      <c r="E12" s="11"/>
    </row>
    <row r="13" spans="1:12" x14ac:dyDescent="0.2">
      <c r="A13" s="11" t="s">
        <v>24</v>
      </c>
      <c r="B13" s="11"/>
      <c r="C13" s="13" t="s">
        <v>19</v>
      </c>
    </row>
    <row r="14" spans="1:12" x14ac:dyDescent="0.2">
      <c r="A14" s="11"/>
      <c r="B14" s="11"/>
      <c r="C14" s="11"/>
    </row>
    <row r="15" spans="1:12" x14ac:dyDescent="0.2">
      <c r="A15" s="14" t="s">
        <v>23</v>
      </c>
      <c r="B15" s="11"/>
      <c r="C15" s="15">
        <f ca="1">(C7+C11)+(C8+C12)*INT(MAX(F21:F3533))</f>
        <v>59123.487646726979</v>
      </c>
      <c r="E15" s="16" t="s">
        <v>1</v>
      </c>
      <c r="F15" s="12">
        <v>1</v>
      </c>
    </row>
    <row r="16" spans="1:12" x14ac:dyDescent="0.2">
      <c r="A16" s="18" t="s">
        <v>10</v>
      </c>
      <c r="B16" s="11"/>
      <c r="C16" s="19">
        <f ca="1">+C8+C12</f>
        <v>6.1572510121972419</v>
      </c>
      <c r="E16" s="16" t="s">
        <v>36</v>
      </c>
      <c r="F16" s="17">
        <f ca="1">NOW()+15018.5+$C$5/24</f>
        <v>59961.623483912037</v>
      </c>
    </row>
    <row r="17" spans="1:18" ht="13.5" thickBot="1" x14ac:dyDescent="0.25">
      <c r="A17" s="16" t="s">
        <v>33</v>
      </c>
      <c r="B17" s="11"/>
      <c r="C17" s="11">
        <f>COUNT(C21:C2191)</f>
        <v>3</v>
      </c>
      <c r="E17" s="16" t="s">
        <v>2</v>
      </c>
      <c r="F17" s="17">
        <f ca="1">ROUND(2*(F16-$C$7)/$C$8,0)/2+F15</f>
        <v>1894</v>
      </c>
    </row>
    <row r="18" spans="1:18" ht="14.25" thickTop="1" thickBot="1" x14ac:dyDescent="0.25">
      <c r="A18" s="18" t="s">
        <v>11</v>
      </c>
      <c r="B18" s="11"/>
      <c r="C18" s="21">
        <f ca="1">+C15</f>
        <v>59123.487646726979</v>
      </c>
      <c r="D18" s="22">
        <f ca="1">+C16</f>
        <v>6.1572510121972419</v>
      </c>
      <c r="E18" s="16" t="s">
        <v>37</v>
      </c>
      <c r="F18" s="25">
        <f ca="1">ROUND(2*(F16-$C$15)/$C$16,0)/2+F15</f>
        <v>137</v>
      </c>
    </row>
    <row r="19" spans="1:18" ht="13.5" thickTop="1" x14ac:dyDescent="0.2">
      <c r="E19" s="16" t="s">
        <v>38</v>
      </c>
      <c r="F19" s="20">
        <f ca="1">+$C$15+$C$16*F18-15018.5-$C$5/24</f>
        <v>44948.926868731338</v>
      </c>
    </row>
    <row r="20" spans="1:18" ht="13.5" thickBot="1" x14ac:dyDescent="0.25">
      <c r="A20" s="3" t="s">
        <v>12</v>
      </c>
      <c r="B20" s="3" t="s">
        <v>13</v>
      </c>
      <c r="C20" s="3" t="s">
        <v>14</v>
      </c>
      <c r="D20" s="3" t="s">
        <v>18</v>
      </c>
      <c r="E20" s="3" t="s">
        <v>15</v>
      </c>
      <c r="F20" s="3" t="s">
        <v>16</v>
      </c>
      <c r="G20" s="3" t="s">
        <v>17</v>
      </c>
      <c r="H20" s="6" t="s">
        <v>6</v>
      </c>
      <c r="I20" s="6" t="s">
        <v>46</v>
      </c>
      <c r="J20" s="6" t="s">
        <v>3</v>
      </c>
      <c r="K20" s="6" t="s">
        <v>5</v>
      </c>
      <c r="L20" s="6" t="s">
        <v>30</v>
      </c>
      <c r="M20" s="6" t="s">
        <v>31</v>
      </c>
      <c r="N20" s="6" t="s">
        <v>32</v>
      </c>
      <c r="O20" s="6" t="s">
        <v>28</v>
      </c>
      <c r="P20" s="5" t="s">
        <v>27</v>
      </c>
      <c r="Q20" s="3" t="s">
        <v>20</v>
      </c>
    </row>
    <row r="21" spans="1:18" x14ac:dyDescent="0.2">
      <c r="A21" t="str">
        <f>$K$1</f>
        <v>IBVS 5557</v>
      </c>
      <c r="C21" s="9">
        <f>+$C$4</f>
        <v>48305.198000000004</v>
      </c>
      <c r="D21" s="9" t="s">
        <v>19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-3.8170357475416153E-4</v>
      </c>
      <c r="Q21" s="2">
        <f>+C21-15018.5</f>
        <v>33286.698000000004</v>
      </c>
    </row>
    <row r="22" spans="1:18" x14ac:dyDescent="0.2">
      <c r="A22" s="31" t="s">
        <v>0</v>
      </c>
      <c r="B22" s="32" t="s">
        <v>4</v>
      </c>
      <c r="C22" s="33">
        <v>57987.4712</v>
      </c>
      <c r="D22" s="33">
        <v>1.1000000000000001E-3</v>
      </c>
      <c r="E22">
        <f>+(C22-C$7)/C$8</f>
        <v>1572.494498373467</v>
      </c>
      <c r="F22">
        <f>ROUND(2*E22,0)/2</f>
        <v>1572.5</v>
      </c>
      <c r="G22">
        <f>+C22-(C$7+F22*C$8)</f>
        <v>-3.387500000098953E-2</v>
      </c>
      <c r="K22">
        <f>+G22</f>
        <v>-3.387500000098953E-2</v>
      </c>
      <c r="O22">
        <f ca="1">+C$11+C$12*$F22</f>
        <v>-3.0240023411054258E-2</v>
      </c>
      <c r="Q22" s="2">
        <f>+C22-15018.5</f>
        <v>42968.9712</v>
      </c>
      <c r="R22" t="str">
        <f>IF(ABS(C22-C21)&lt;0.00001,1,"")</f>
        <v/>
      </c>
    </row>
    <row r="23" spans="1:18" x14ac:dyDescent="0.2">
      <c r="A23" s="34" t="s">
        <v>47</v>
      </c>
      <c r="B23" s="35" t="s">
        <v>4</v>
      </c>
      <c r="C23" s="36">
        <v>59123.490899999997</v>
      </c>
      <c r="D23" s="34">
        <v>1.5E-3</v>
      </c>
      <c r="E23">
        <f>+(C23-C$7)/C$8</f>
        <v>1756.9950481300957</v>
      </c>
      <c r="F23">
        <f>ROUND(2*E23,0)/2</f>
        <v>1757</v>
      </c>
      <c r="G23">
        <f>+C23-(C$7+F23*C$8)</f>
        <v>-3.04900000046473E-2</v>
      </c>
      <c r="K23">
        <f>+G23</f>
        <v>-3.04900000046473E-2</v>
      </c>
      <c r="O23">
        <f ca="1">+C$11+C$12*$F23</f>
        <v>-3.3743273019828421E-2</v>
      </c>
      <c r="Q23" s="2">
        <f>+C23-15018.5</f>
        <v>44104.990899999997</v>
      </c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hyperlinks>
    <hyperlink ref="H63967" r:id="rId1" display="http://vsolj.cetus-net.org/bulletin.html"/>
    <hyperlink ref="H63960" r:id="rId2" display="https://www.aavso.org/ejaavso"/>
    <hyperlink ref="I63967" r:id="rId3" display="http://vsolj.cetus-net.org/bulletin.html"/>
    <hyperlink ref="AQ57618" r:id="rId4" display="http://cdsbib.u-strasbg.fr/cgi-bin/cdsbib?1990RMxAA..21..381G"/>
    <hyperlink ref="H63964" r:id="rId5" display="https://www.aavso.org/ejaavso"/>
    <hyperlink ref="AP4982" r:id="rId6" display="http://cdsbib.u-strasbg.fr/cgi-bin/cdsbib?1990RMxAA..21..381G"/>
    <hyperlink ref="AP4985" r:id="rId7" display="http://cdsbib.u-strasbg.fr/cgi-bin/cdsbib?1990RMxAA..21..381G"/>
    <hyperlink ref="AP4983" r:id="rId8" display="http://cdsbib.u-strasbg.fr/cgi-bin/cdsbib?1990RMxAA..21..381G"/>
    <hyperlink ref="AP4967" r:id="rId9" display="http://cdsbib.u-strasbg.fr/cgi-bin/cdsbib?1990RMxAA..21..381G"/>
    <hyperlink ref="AQ5196" r:id="rId10" display="http://cdsbib.u-strasbg.fr/cgi-bin/cdsbib?1990RMxAA..21..381G"/>
    <hyperlink ref="AQ5200" r:id="rId11" display="http://cdsbib.u-strasbg.fr/cgi-bin/cdsbib?1990RMxAA..21..381G"/>
    <hyperlink ref="AQ64880" r:id="rId12" display="http://cdsbib.u-strasbg.fr/cgi-bin/cdsbib?1990RMxAA..21..381G"/>
    <hyperlink ref="I2088" r:id="rId13" display="http://vsolj.cetus-net.org/bulletin.html"/>
    <hyperlink ref="H2088" r:id="rId14" display="http://vsolj.cetus-net.org/bulletin.html"/>
    <hyperlink ref="AQ5" r:id="rId15" display="http://cdsbib.u-strasbg.fr/cgi-bin/cdsbib?1990RMxAA..21..381G"/>
    <hyperlink ref="AQ4" r:id="rId16" display="http://cdsbib.u-strasbg.fr/cgi-bin/cdsbib?1990RMxAA..21..381G"/>
    <hyperlink ref="AP3258" r:id="rId17" display="http://cdsbib.u-strasbg.fr/cgi-bin/cdsbib?1990RMxAA..21..381G"/>
    <hyperlink ref="AP3276" r:id="rId18" display="http://cdsbib.u-strasbg.fr/cgi-bin/cdsbib?1990RMxAA..21..381G"/>
    <hyperlink ref="AP3277" r:id="rId19" display="http://cdsbib.u-strasbg.fr/cgi-bin/cdsbib?1990RMxAA..21..381G"/>
    <hyperlink ref="AP3273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2023-01-17T01:57:49Z</dcterms:modified>
</cp:coreProperties>
</file>