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0A0CE3-D140-4516-AB61-3F494188D2D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6" i="2"/>
  <c r="F36" i="2" s="1"/>
  <c r="G36" i="2" s="1"/>
  <c r="K36" i="2" s="1"/>
  <c r="Q36" i="2"/>
  <c r="E34" i="2"/>
  <c r="F34" i="2"/>
  <c r="G34" i="2"/>
  <c r="K34" i="2"/>
  <c r="Q34" i="2"/>
  <c r="E35" i="2"/>
  <c r="F35" i="2"/>
  <c r="G35" i="2"/>
  <c r="K35" i="2"/>
  <c r="Q35" i="2"/>
  <c r="E35" i="1"/>
  <c r="F35" i="1"/>
  <c r="G35" i="1"/>
  <c r="K35" i="1"/>
  <c r="Q35" i="1"/>
  <c r="E33" i="1"/>
  <c r="F33" i="1"/>
  <c r="G33" i="1"/>
  <c r="K33" i="1"/>
  <c r="Q33" i="1"/>
  <c r="E34" i="1"/>
  <c r="F34" i="1"/>
  <c r="G34" i="1"/>
  <c r="K34" i="1"/>
  <c r="Q3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C8" i="2"/>
  <c r="E22" i="2"/>
  <c r="F22" i="2"/>
  <c r="G22" i="2"/>
  <c r="K22" i="2"/>
  <c r="D8" i="2"/>
  <c r="C9" i="2"/>
  <c r="D9" i="2"/>
  <c r="F16" i="2"/>
  <c r="F17" i="2" s="1"/>
  <c r="C17" i="2"/>
  <c r="E21" i="2"/>
  <c r="F21" i="2"/>
  <c r="G21" i="2"/>
  <c r="I21" i="2"/>
  <c r="Q21" i="2"/>
  <c r="Q22" i="2"/>
  <c r="E23" i="2"/>
  <c r="F23" i="2"/>
  <c r="G23" i="2"/>
  <c r="K23" i="2"/>
  <c r="Q23" i="2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E28" i="2"/>
  <c r="F28" i="2"/>
  <c r="G28" i="2"/>
  <c r="K28" i="2"/>
  <c r="Q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22" i="1"/>
  <c r="F22" i="1"/>
  <c r="G22" i="1"/>
  <c r="K22" i="1"/>
  <c r="E21" i="1"/>
  <c r="F21" i="1"/>
  <c r="G21" i="1"/>
  <c r="K21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1" i="1"/>
  <c r="Q22" i="1"/>
  <c r="Q29" i="1"/>
  <c r="Q30" i="1"/>
  <c r="Q31" i="1"/>
  <c r="Q32" i="1"/>
  <c r="Q23" i="1"/>
  <c r="Q24" i="1"/>
  <c r="Q25" i="1"/>
  <c r="Q28" i="1"/>
  <c r="Q26" i="1"/>
  <c r="Q27" i="1"/>
  <c r="D8" i="1"/>
  <c r="F16" i="1"/>
  <c r="F17" i="1" s="1"/>
  <c r="C17" i="1"/>
  <c r="C11" i="1"/>
  <c r="C12" i="1"/>
  <c r="C12" i="2"/>
  <c r="C11" i="2"/>
  <c r="O36" i="1" l="1"/>
  <c r="O36" i="2"/>
  <c r="O33" i="1"/>
  <c r="O29" i="1"/>
  <c r="O34" i="1"/>
  <c r="O23" i="1"/>
  <c r="O21" i="1"/>
  <c r="O27" i="1"/>
  <c r="O26" i="1"/>
  <c r="O25" i="1"/>
  <c r="O24" i="1"/>
  <c r="O22" i="1"/>
  <c r="C15" i="1"/>
  <c r="O32" i="1"/>
  <c r="O31" i="1"/>
  <c r="O30" i="1"/>
  <c r="O28" i="1"/>
  <c r="O35" i="1"/>
  <c r="O21" i="2"/>
  <c r="O25" i="2"/>
  <c r="O31" i="2"/>
  <c r="O27" i="2"/>
  <c r="O33" i="2"/>
  <c r="O22" i="2"/>
  <c r="O24" i="2"/>
  <c r="O30" i="2"/>
  <c r="O32" i="2"/>
  <c r="O35" i="2"/>
  <c r="O34" i="2"/>
  <c r="O29" i="2"/>
  <c r="O26" i="2"/>
  <c r="O28" i="2"/>
  <c r="C15" i="2"/>
  <c r="O23" i="2"/>
  <c r="C16" i="2"/>
  <c r="D18" i="2" s="1"/>
  <c r="C16" i="1"/>
  <c r="D18" i="1" s="1"/>
  <c r="C18" i="2" l="1"/>
  <c r="F18" i="1"/>
  <c r="F19" i="1" s="1"/>
  <c r="C18" i="1"/>
  <c r="F18" i="2"/>
  <c r="F19" i="2" s="1"/>
</calcChain>
</file>

<file path=xl/sharedStrings.xml><?xml version="1.0" encoding="utf-8"?>
<sst xmlns="http://schemas.openxmlformats.org/spreadsheetml/2006/main" count="168" uniqueCount="65">
  <si>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</si>
  <si>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</si>
  <si>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</si>
  <si>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</si>
  <si>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</si>
  <si>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</si>
  <si>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</si>
  <si>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</si>
  <si>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</si>
  <si>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</si>
  <si>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</si>
  <si>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</si>
  <si>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</si>
  <si>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</si>
  <si>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</si>
  <si>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</si>
  <si>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</si>
  <si>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</si>
  <si>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</si>
  <si>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</si>
  <si>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</si>
  <si>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</si>
  <si>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</si>
  <si>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</si>
  <si>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</si>
  <si>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</si>
  <si>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</si>
  <si>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</si>
  <si>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</si>
  <si>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</si>
  <si>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</si>
  <si>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</si>
  <si>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</si>
  <si>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</si>
  <si>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</si>
  <si>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</si>
  <si>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</si>
  <si>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</si>
  <si>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</si>
  <si>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</si>
  <si>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</si>
  <si>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</si>
  <si>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V0505 Lac  </t>
  </si>
  <si>
    <t>2017K</t>
  </si>
  <si>
    <t>G3621-0711</t>
  </si>
  <si>
    <t xml:space="preserve">EW        </t>
  </si>
  <si>
    <t>pr_6</t>
  </si>
  <si>
    <t xml:space="preserve">G0      </t>
  </si>
  <si>
    <t>V0505 Lac   / GSC 3621-0711</t>
  </si>
  <si>
    <t>GCVS</t>
  </si>
  <si>
    <t>IBVS 6196</t>
  </si>
  <si>
    <t>I</t>
  </si>
  <si>
    <t>0.0009</t>
  </si>
  <si>
    <t>0.0015</t>
  </si>
  <si>
    <t>JAVSO..44..164</t>
  </si>
  <si>
    <t>II</t>
  </si>
  <si>
    <t>VSB-64</t>
  </si>
  <si>
    <t>V</t>
  </si>
  <si>
    <t>OEJV 0104</t>
  </si>
  <si>
    <t>IBVS 6050</t>
  </si>
  <si>
    <t>IBVS 6234</t>
  </si>
  <si>
    <t>OEJV 0211</t>
  </si>
  <si>
    <t>VSB 067</t>
  </si>
  <si>
    <t>RHN 2021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</si>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</sst>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5" xfId="42" applyFont="1" applyBorder="1" applyAlignment="1">
      <alignment horizontal="left"/>
    </xf>
    <xf numFmtId="0" fontId="16" fillId="0" borderId="0" xfId="0" applyFont="1" applyAlignment="1">
      <alignment vertical="center"/>
    </xf>
    <xf numFmtId="0" fontId="34" fillId="0" borderId="12" xfId="42" applyFont="1" applyBorder="1" applyAlignment="1">
      <alignment horizontal="left" wrapText="1"/>
    </xf>
    <xf numFmtId="0" fontId="4" fillId="0" borderId="0" xfId="0" applyFont="1" applyAlignment="1"/>
    <xf numFmtId="0" fontId="8" fillId="0" borderId="0" xfId="0" applyFont="1" applyAlignment="1">
      <alignment horizontal="center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15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166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16" fillId="26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FE-4207-8FAD-9559212940E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FE-4207-8FAD-9559212940E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FE-4207-8FAD-9559212940E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7.1007601945893839E-4</c:v>
                </c:pt>
                <c:pt idx="2">
                  <c:v>1.4162758234306239E-3</c:v>
                </c:pt>
                <c:pt idx="3">
                  <c:v>1.4547986793331802E-3</c:v>
                </c:pt>
                <c:pt idx="4">
                  <c:v>1.5603019492118619E-3</c:v>
                </c:pt>
                <c:pt idx="5">
                  <c:v>1.5073810354806483E-3</c:v>
                </c:pt>
                <c:pt idx="6">
                  <c:v>2.1128843072801828E-3</c:v>
                </c:pt>
                <c:pt idx="7">
                  <c:v>-2.1612525597447529E-3</c:v>
                </c:pt>
                <c:pt idx="8">
                  <c:v>5.6611962645547464E-4</c:v>
                </c:pt>
                <c:pt idx="9">
                  <c:v>1.0881326888920739E-3</c:v>
                </c:pt>
                <c:pt idx="10">
                  <c:v>1.569308020407334E-3</c:v>
                </c:pt>
                <c:pt idx="11">
                  <c:v>-4.025188711239025E-3</c:v>
                </c:pt>
                <c:pt idx="12">
                  <c:v>-5.6091487203957513E-4</c:v>
                </c:pt>
                <c:pt idx="13">
                  <c:v>3.171504897181876E-3</c:v>
                </c:pt>
                <c:pt idx="14">
                  <c:v>-1.8396873274468817E-3</c:v>
                </c:pt>
                <c:pt idx="15">
                  <c:v>-5.9736307157436386E-3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FE-4207-8FAD-9559212940E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FE-4207-8FAD-9559212940E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FE-4207-8FAD-9559212940E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4.0000000000000002E-4</c:v>
                  </c:pt>
                  <c:pt idx="9">
                    <c:v>1.8E-3</c:v>
                  </c:pt>
                  <c:pt idx="10">
                    <c:v>3.3999999999999998E-3</c:v>
                  </c:pt>
                  <c:pt idx="11">
                    <c:v>1.4E-3</c:v>
                  </c:pt>
                  <c:pt idx="12">
                    <c:v>5.9999999999999995E-4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FE-4207-8FAD-9559212940E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2.5544080919914715E-3</c:v>
                </c:pt>
                <c:pt idx="1">
                  <c:v>1.0917582006047077E-3</c:v>
                </c:pt>
                <c:pt idx="2">
                  <c:v>3.0400694032015844E-4</c:v>
                </c:pt>
                <c:pt idx="3">
                  <c:v>3.0323093992303029E-4</c:v>
                </c:pt>
                <c:pt idx="4">
                  <c:v>3.0312008272344055E-4</c:v>
                </c:pt>
                <c:pt idx="5">
                  <c:v>9.6703977087382424E-5</c:v>
                </c:pt>
                <c:pt idx="6">
                  <c:v>9.6593119887792688E-5</c:v>
                </c:pt>
                <c:pt idx="7">
                  <c:v>-1.194675621125716E-4</c:v>
                </c:pt>
                <c:pt idx="8">
                  <c:v>-1.3210528286579934E-4</c:v>
                </c:pt>
                <c:pt idx="9">
                  <c:v>-1.3254871166415829E-4</c:v>
                </c:pt>
                <c:pt idx="10">
                  <c:v>-1.7245730351645762E-4</c:v>
                </c:pt>
                <c:pt idx="11">
                  <c:v>-1.7256816071604736E-4</c:v>
                </c:pt>
                <c:pt idx="12">
                  <c:v>-1.9884131701881089E-4</c:v>
                </c:pt>
                <c:pt idx="13">
                  <c:v>-6.0358095272087815E-4</c:v>
                </c:pt>
                <c:pt idx="14">
                  <c:v>-1.1573126646715285E-3</c:v>
                </c:pt>
                <c:pt idx="15">
                  <c:v>-1.4648305363334116E-3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FE-4207-8FAD-9559212940E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6597</c:v>
                </c:pt>
                <c:pt idx="2">
                  <c:v>10150</c:v>
                </c:pt>
                <c:pt idx="3">
                  <c:v>10153.5</c:v>
                </c:pt>
                <c:pt idx="4">
                  <c:v>10154</c:v>
                </c:pt>
                <c:pt idx="5">
                  <c:v>11085</c:v>
                </c:pt>
                <c:pt idx="6">
                  <c:v>11085.5</c:v>
                </c:pt>
                <c:pt idx="7">
                  <c:v>12060</c:v>
                </c:pt>
                <c:pt idx="8">
                  <c:v>12117</c:v>
                </c:pt>
                <c:pt idx="9">
                  <c:v>12119</c:v>
                </c:pt>
                <c:pt idx="10">
                  <c:v>12299</c:v>
                </c:pt>
                <c:pt idx="11">
                  <c:v>12299.5</c:v>
                </c:pt>
                <c:pt idx="12">
                  <c:v>12418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FE-4207-8FAD-95592129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38800"/>
        <c:axId val="1"/>
      </c:scatterChart>
      <c:valAx>
        <c:axId val="66063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38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0-4A7A-8A52-C955AF687AE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B0-4A7A-8A52-C955AF687AE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B0-4A7A-8A52-C955AF687AE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-5.2109000003838446E-2</c:v>
                </c:pt>
                <c:pt idx="3">
                  <c:v>-7.985000000189757E-2</c:v>
                </c:pt>
                <c:pt idx="4">
                  <c:v>-7.9839500001980923E-2</c:v>
                </c:pt>
                <c:pt idx="5">
                  <c:v>-7.9738000000361353E-2</c:v>
                </c:pt>
                <c:pt idx="6">
                  <c:v>-8.7245000002440065E-2</c:v>
                </c:pt>
                <c:pt idx="7">
                  <c:v>-8.66435000061756E-2</c:v>
                </c:pt>
                <c:pt idx="8">
                  <c:v>-9.8720000001776498E-2</c:v>
                </c:pt>
                <c:pt idx="9">
                  <c:v>-9.6449000004213303E-2</c:v>
                </c:pt>
                <c:pt idx="10">
                  <c:v>-9.5943000000261236E-2</c:v>
                </c:pt>
                <c:pt idx="11">
                  <c:v>-9.6903000005113427E-2</c:v>
                </c:pt>
                <c:pt idx="12">
                  <c:v>-0.1025015000050189</c:v>
                </c:pt>
                <c:pt idx="13">
                  <c:v>-0.11086950000753859</c:v>
                </c:pt>
                <c:pt idx="14">
                  <c:v>-0.13587700000789482</c:v>
                </c:pt>
                <c:pt idx="15">
                  <c:v>-0.1511160000009113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B0-4A7A-8A52-C955AF687AE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B0-4A7A-8A52-C955AF687AE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B0-4A7A-8A52-C955AF687AE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1.8E-3</c:v>
                  </c:pt>
                  <c:pt idx="11">
                    <c:v>3.3999999999999998E-3</c:v>
                  </c:pt>
                  <c:pt idx="12">
                    <c:v>1.4E-3</c:v>
                  </c:pt>
                  <c:pt idx="13">
                    <c:v>0</c:v>
                  </c:pt>
                  <c:pt idx="14">
                    <c:v>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B0-4A7A-8A52-C955AF687AE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1.6084492060209898E-3</c:v>
                </c:pt>
                <c:pt idx="1">
                  <c:v>1.6084492060209898E-3</c:v>
                </c:pt>
                <c:pt idx="2">
                  <c:v>-5.2168732526275297E-2</c:v>
                </c:pt>
                <c:pt idx="3">
                  <c:v>-8.1131947123038783E-2</c:v>
                </c:pt>
                <c:pt idx="4">
                  <c:v>-8.1160478294186739E-2</c:v>
                </c:pt>
                <c:pt idx="5">
                  <c:v>-8.1164554175779294E-2</c:v>
                </c:pt>
                <c:pt idx="6">
                  <c:v>-8.875384570113444E-2</c:v>
                </c:pt>
                <c:pt idx="7">
                  <c:v>-8.8757921582726995E-2</c:v>
                </c:pt>
                <c:pt idx="8">
                  <c:v>-9.6701814806635256E-2</c:v>
                </c:pt>
                <c:pt idx="9">
                  <c:v>-9.7166465308187608E-2</c:v>
                </c:pt>
                <c:pt idx="10">
                  <c:v>-9.718276883455787E-2</c:v>
                </c:pt>
                <c:pt idx="11">
                  <c:v>-9.8650086207881085E-2</c:v>
                </c:pt>
                <c:pt idx="12">
                  <c:v>-9.8654162089473654E-2</c:v>
                </c:pt>
                <c:pt idx="13">
                  <c:v>-0.11450118972136451</c:v>
                </c:pt>
                <c:pt idx="14">
                  <c:v>-0.1348602182762243</c:v>
                </c:pt>
                <c:pt idx="15">
                  <c:v>-0.14616671381399826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B0-4A7A-8A52-C955AF687AE4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6597</c:v>
                </c:pt>
                <c:pt idx="3">
                  <c:v>10150</c:v>
                </c:pt>
                <c:pt idx="4">
                  <c:v>10153.5</c:v>
                </c:pt>
                <c:pt idx="5">
                  <c:v>10154</c:v>
                </c:pt>
                <c:pt idx="6">
                  <c:v>11085</c:v>
                </c:pt>
                <c:pt idx="7">
                  <c:v>11085.5</c:v>
                </c:pt>
                <c:pt idx="8">
                  <c:v>12060</c:v>
                </c:pt>
                <c:pt idx="9">
                  <c:v>12117</c:v>
                </c:pt>
                <c:pt idx="10">
                  <c:v>12119</c:v>
                </c:pt>
                <c:pt idx="11">
                  <c:v>12299</c:v>
                </c:pt>
                <c:pt idx="12">
                  <c:v>12299.5</c:v>
                </c:pt>
                <c:pt idx="13">
                  <c:v>14243.5</c:v>
                </c:pt>
                <c:pt idx="14">
                  <c:v>16741</c:v>
                </c:pt>
                <c:pt idx="15">
                  <c:v>18128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B0-4A7A-8A52-C955AF68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10360"/>
        <c:axId val="1"/>
      </c:scatterChart>
      <c:valAx>
        <c:axId val="66061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1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49ACBDA-F6DD-DD11-8AFE-F56909FF1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E3D11FA-781B-3753-977D-5FA3E8BB7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7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42</v>
      </c>
      <c r="G1" s="30" t="s">
        <v>43</v>
      </c>
      <c r="H1" s="35"/>
      <c r="I1" s="36" t="s">
        <v>44</v>
      </c>
      <c r="J1" s="37" t="s">
        <v>42</v>
      </c>
      <c r="K1" s="38">
        <v>22.424700000000001</v>
      </c>
      <c r="L1" s="38">
        <v>45.210520000000002</v>
      </c>
      <c r="M1" s="39">
        <v>53965.708100000003</v>
      </c>
      <c r="N1" s="39">
        <v>0.32699699999999998</v>
      </c>
      <c r="O1" s="38" t="s">
        <v>45</v>
      </c>
      <c r="P1" s="38">
        <v>10</v>
      </c>
      <c r="Q1" s="38">
        <v>10.27</v>
      </c>
      <c r="R1" s="40" t="s">
        <v>46</v>
      </c>
      <c r="S1" s="4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53965.708100000003</v>
      </c>
      <c r="D4" s="27">
        <v>0.32699699999999998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53965.708100000003</v>
      </c>
      <c r="D7" s="28" t="s">
        <v>49</v>
      </c>
    </row>
    <row r="8" spans="1:19" x14ac:dyDescent="0.2">
      <c r="A8" t="s">
        <v>4</v>
      </c>
      <c r="C8" s="8">
        <v>0.32698899347036142</v>
      </c>
      <c r="D8" s="28" t="str">
        <f>D7</f>
        <v>GCVS</v>
      </c>
    </row>
    <row r="9" spans="1:19" x14ac:dyDescent="0.2">
      <c r="A9" s="24" t="s">
        <v>33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INTERCEPT(INDIRECT($D$9):G991,INDIRECT($C$9):F991)</f>
        <v>2.5544080919914715E-3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SLOPE(INDIRECT($D$9):G991,INDIRECT($C$9):F991)</f>
        <v>-2.2171439917943971E-7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(C7+C11)+(C8+C12)*INT(MAX(F21:F3532))</f>
        <v>59893.363108800178</v>
      </c>
      <c r="E15" s="14" t="s">
        <v>35</v>
      </c>
      <c r="F15" s="31">
        <v>1</v>
      </c>
    </row>
    <row r="16" spans="1:19" x14ac:dyDescent="0.2">
      <c r="A16" s="16" t="s">
        <v>5</v>
      </c>
      <c r="B16" s="10"/>
      <c r="C16" s="17">
        <f ca="1">+C8+C12</f>
        <v>0.32698877175596225</v>
      </c>
      <c r="E16" s="14" t="s">
        <v>31</v>
      </c>
      <c r="F16" s="32">
        <f ca="1">NOW()+15018.5+$C$5/24</f>
        <v>60162.846544675922</v>
      </c>
    </row>
    <row r="17" spans="1:21" ht="13.5" thickBot="1" x14ac:dyDescent="0.25">
      <c r="A17" s="14" t="s">
        <v>28</v>
      </c>
      <c r="B17" s="10"/>
      <c r="C17" s="10">
        <f>COUNT(C21:C2190)</f>
        <v>16</v>
      </c>
      <c r="E17" s="14" t="s">
        <v>36</v>
      </c>
      <c r="F17" s="15">
        <f ca="1">ROUND(2*(F16-$C$7)/$C$8,0)/2+F15</f>
        <v>18953</v>
      </c>
    </row>
    <row r="18" spans="1:21" ht="14.25" thickTop="1" thickBot="1" x14ac:dyDescent="0.25">
      <c r="A18" s="16" t="s">
        <v>6</v>
      </c>
      <c r="B18" s="10"/>
      <c r="C18" s="19">
        <f ca="1">+C15</f>
        <v>59893.363108800178</v>
      </c>
      <c r="D18" s="20">
        <f ca="1">+C16</f>
        <v>0.32698877175596225</v>
      </c>
      <c r="E18" s="14" t="s">
        <v>37</v>
      </c>
      <c r="F18" s="23">
        <f ca="1">ROUND(2*(F16-$C$15)/$C$16,0)/2+F15</f>
        <v>825</v>
      </c>
    </row>
    <row r="19" spans="1:21" ht="13.5" thickTop="1" x14ac:dyDescent="0.2">
      <c r="E19" s="14" t="s">
        <v>32</v>
      </c>
      <c r="F19" s="18">
        <f ca="1">+$C$15+$C$16*F18-15018.5-$C$5/24</f>
        <v>45145.024678832182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s="56" t="s">
        <v>58</v>
      </c>
      <c r="B21" s="10"/>
      <c r="C21" s="8">
        <v>53965.708100000003</v>
      </c>
      <c r="D21" s="8" t="s">
        <v>14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K21">
        <f t="shared" ref="K21:K32" si="3">+G21</f>
        <v>0</v>
      </c>
      <c r="O21">
        <f t="shared" ref="O21:O32" ca="1" si="4">+C$11+C$12*$F21</f>
        <v>2.5544080919914715E-3</v>
      </c>
      <c r="Q21" s="2">
        <f t="shared" ref="Q21:Q32" si="5">+C21-15018.5</f>
        <v>38947.208100000003</v>
      </c>
    </row>
    <row r="22" spans="1:21" x14ac:dyDescent="0.2">
      <c r="A22" s="12" t="s">
        <v>59</v>
      </c>
      <c r="B22" s="10"/>
      <c r="C22" s="8">
        <v>56122.855199999998</v>
      </c>
      <c r="D22" s="8">
        <v>1E-3</v>
      </c>
      <c r="E22">
        <f t="shared" si="0"/>
        <v>6597.0021715593939</v>
      </c>
      <c r="F22">
        <f t="shared" si="1"/>
        <v>6597</v>
      </c>
      <c r="G22">
        <f t="shared" si="2"/>
        <v>7.1007601945893839E-4</v>
      </c>
      <c r="K22">
        <f t="shared" si="3"/>
        <v>7.1007601945893839E-4</v>
      </c>
      <c r="O22">
        <f t="shared" ca="1" si="4"/>
        <v>1.0917582006047077E-3</v>
      </c>
      <c r="Q22" s="2">
        <f t="shared" si="5"/>
        <v>41104.355199999998</v>
      </c>
    </row>
    <row r="23" spans="1:21" x14ac:dyDescent="0.2">
      <c r="A23" s="45" t="s">
        <v>54</v>
      </c>
      <c r="B23" s="46" t="s">
        <v>51</v>
      </c>
      <c r="C23" s="47">
        <v>57284.647799999999</v>
      </c>
      <c r="D23" s="47">
        <v>2.9999999999999997E-4</v>
      </c>
      <c r="E23">
        <f t="shared" si="0"/>
        <v>10150.004331264523</v>
      </c>
      <c r="F23">
        <f t="shared" si="1"/>
        <v>10150</v>
      </c>
      <c r="G23">
        <f t="shared" si="2"/>
        <v>1.4162758234306239E-3</v>
      </c>
      <c r="K23">
        <f t="shared" si="3"/>
        <v>1.4162758234306239E-3</v>
      </c>
      <c r="O23">
        <f t="shared" ca="1" si="4"/>
        <v>3.0400694032015844E-4</v>
      </c>
      <c r="Q23" s="2">
        <f t="shared" si="5"/>
        <v>42266.147799999999</v>
      </c>
    </row>
    <row r="24" spans="1:21" x14ac:dyDescent="0.2">
      <c r="A24" s="45" t="s">
        <v>54</v>
      </c>
      <c r="B24" s="46" t="s">
        <v>55</v>
      </c>
      <c r="C24" s="47">
        <v>57285.792300000001</v>
      </c>
      <c r="D24" s="47">
        <v>2.9999999999999997E-4</v>
      </c>
      <c r="E24">
        <f t="shared" si="0"/>
        <v>10153.504449075388</v>
      </c>
      <c r="F24">
        <f t="shared" si="1"/>
        <v>10153.5</v>
      </c>
      <c r="G24">
        <f t="shared" si="2"/>
        <v>1.4547986793331802E-3</v>
      </c>
      <c r="K24">
        <f t="shared" si="3"/>
        <v>1.4547986793331802E-3</v>
      </c>
      <c r="O24">
        <f t="shared" ca="1" si="4"/>
        <v>3.0323093992303029E-4</v>
      </c>
      <c r="Q24" s="2">
        <f t="shared" si="5"/>
        <v>42267.292300000001</v>
      </c>
    </row>
    <row r="25" spans="1:21" x14ac:dyDescent="0.2">
      <c r="A25" s="45" t="s">
        <v>54</v>
      </c>
      <c r="B25" s="46" t="s">
        <v>51</v>
      </c>
      <c r="C25" s="47">
        <v>57285.955900000001</v>
      </c>
      <c r="D25" s="47">
        <v>2.9999999999999997E-4</v>
      </c>
      <c r="E25">
        <f t="shared" si="0"/>
        <v>10154.0047717262</v>
      </c>
      <c r="F25">
        <f t="shared" si="1"/>
        <v>10154</v>
      </c>
      <c r="G25">
        <f t="shared" si="2"/>
        <v>1.5603019492118619E-3</v>
      </c>
      <c r="K25">
        <f t="shared" si="3"/>
        <v>1.5603019492118619E-3</v>
      </c>
      <c r="O25">
        <f t="shared" ca="1" si="4"/>
        <v>3.0312008272344055E-4</v>
      </c>
      <c r="Q25" s="2">
        <f t="shared" si="5"/>
        <v>42267.455900000001</v>
      </c>
    </row>
    <row r="26" spans="1:21" x14ac:dyDescent="0.2">
      <c r="A26" s="42" t="s">
        <v>50</v>
      </c>
      <c r="B26" s="43" t="s">
        <v>51</v>
      </c>
      <c r="C26" s="44">
        <v>57590.382599999997</v>
      </c>
      <c r="D26" s="44" t="s">
        <v>52</v>
      </c>
      <c r="E26">
        <f t="shared" si="0"/>
        <v>11085.004609883108</v>
      </c>
      <c r="F26">
        <f t="shared" si="1"/>
        <v>11085</v>
      </c>
      <c r="G26">
        <f t="shared" si="2"/>
        <v>1.5073810354806483E-3</v>
      </c>
      <c r="K26">
        <f t="shared" si="3"/>
        <v>1.5073810354806483E-3</v>
      </c>
      <c r="O26">
        <f t="shared" ca="1" si="4"/>
        <v>9.6703977087382424E-5</v>
      </c>
      <c r="Q26" s="2">
        <f t="shared" si="5"/>
        <v>42571.882599999997</v>
      </c>
    </row>
    <row r="27" spans="1:21" s="72" customFormat="1" ht="12" customHeight="1" x14ac:dyDescent="0.2">
      <c r="A27" s="60" t="s">
        <v>50</v>
      </c>
      <c r="B27" s="61" t="s">
        <v>51</v>
      </c>
      <c r="C27" s="62">
        <v>57590.546699999999</v>
      </c>
      <c r="D27" s="62" t="s">
        <v>53</v>
      </c>
      <c r="E27" s="72">
        <f t="shared" si="0"/>
        <v>11085.506461637382</v>
      </c>
      <c r="F27" s="72">
        <f t="shared" si="1"/>
        <v>11085.5</v>
      </c>
      <c r="G27" s="72">
        <f t="shared" si="2"/>
        <v>2.1128843072801828E-3</v>
      </c>
      <c r="K27" s="72">
        <f t="shared" si="3"/>
        <v>2.1128843072801828E-3</v>
      </c>
      <c r="O27" s="72">
        <f t="shared" ca="1" si="4"/>
        <v>9.6593119887792688E-5</v>
      </c>
      <c r="Q27" s="73">
        <f t="shared" si="5"/>
        <v>42572.046699999999</v>
      </c>
    </row>
    <row r="28" spans="1:21" s="72" customFormat="1" ht="12" customHeight="1" x14ac:dyDescent="0.2">
      <c r="A28" s="48" t="s">
        <v>56</v>
      </c>
      <c r="B28" s="49" t="s">
        <v>55</v>
      </c>
      <c r="C28" s="50">
        <v>57909.193200000002</v>
      </c>
      <c r="D28" s="51" t="s">
        <v>57</v>
      </c>
      <c r="E28" s="72">
        <f t="shared" si="0"/>
        <v>12059.99339044248</v>
      </c>
      <c r="F28" s="72">
        <f t="shared" si="1"/>
        <v>12060</v>
      </c>
      <c r="G28" s="72">
        <f t="shared" si="2"/>
        <v>-2.1612525597447529E-3</v>
      </c>
      <c r="K28" s="72">
        <f t="shared" si="3"/>
        <v>-2.1612525597447529E-3</v>
      </c>
      <c r="O28" s="72">
        <f t="shared" ca="1" si="4"/>
        <v>-1.194675621125716E-4</v>
      </c>
      <c r="Q28" s="73">
        <f t="shared" si="5"/>
        <v>42890.693200000002</v>
      </c>
    </row>
    <row r="29" spans="1:21" s="72" customFormat="1" ht="12" customHeight="1" x14ac:dyDescent="0.2">
      <c r="A29" s="12" t="s">
        <v>60</v>
      </c>
      <c r="B29" s="74"/>
      <c r="C29" s="75">
        <v>57927.834300000002</v>
      </c>
      <c r="D29" s="75">
        <v>4.0000000000000002E-4</v>
      </c>
      <c r="E29" s="72">
        <f t="shared" si="0"/>
        <v>12117.001731310964</v>
      </c>
      <c r="F29" s="72">
        <f t="shared" si="1"/>
        <v>12117</v>
      </c>
      <c r="G29" s="72">
        <f t="shared" si="2"/>
        <v>5.6611962645547464E-4</v>
      </c>
      <c r="K29" s="72">
        <f t="shared" si="3"/>
        <v>5.6611962645547464E-4</v>
      </c>
      <c r="O29" s="72">
        <f t="shared" ca="1" si="4"/>
        <v>-1.3210528286579934E-4</v>
      </c>
      <c r="Q29" s="73">
        <f t="shared" si="5"/>
        <v>42909.334300000002</v>
      </c>
    </row>
    <row r="30" spans="1:21" s="72" customFormat="1" ht="12" customHeight="1" x14ac:dyDescent="0.2">
      <c r="A30" s="55" t="s">
        <v>0</v>
      </c>
      <c r="B30" s="53" t="s">
        <v>51</v>
      </c>
      <c r="C30" s="54">
        <v>57928.488799999999</v>
      </c>
      <c r="D30" s="54">
        <v>1.8E-3</v>
      </c>
      <c r="E30" s="72">
        <f t="shared" si="0"/>
        <v>12119.003327734901</v>
      </c>
      <c r="F30" s="72">
        <f t="shared" si="1"/>
        <v>12119</v>
      </c>
      <c r="G30" s="72">
        <f t="shared" si="2"/>
        <v>1.0881326888920739E-3</v>
      </c>
      <c r="K30" s="72">
        <f t="shared" si="3"/>
        <v>1.0881326888920739E-3</v>
      </c>
      <c r="O30" s="72">
        <f t="shared" ca="1" si="4"/>
        <v>-1.3254871166415829E-4</v>
      </c>
      <c r="Q30" s="73">
        <f t="shared" si="5"/>
        <v>42909.988799999999</v>
      </c>
    </row>
    <row r="31" spans="1:21" s="72" customFormat="1" ht="12" customHeight="1" x14ac:dyDescent="0.2">
      <c r="A31" s="52" t="s">
        <v>0</v>
      </c>
      <c r="B31" s="53" t="s">
        <v>51</v>
      </c>
      <c r="C31" s="57">
        <v>57987.347300000001</v>
      </c>
      <c r="D31" s="57">
        <v>3.3999999999999998E-3</v>
      </c>
      <c r="E31" s="72">
        <f t="shared" si="0"/>
        <v>12299.004799268641</v>
      </c>
      <c r="F31" s="72">
        <f t="shared" si="1"/>
        <v>12299</v>
      </c>
      <c r="G31" s="72">
        <f t="shared" si="2"/>
        <v>1.569308020407334E-3</v>
      </c>
      <c r="K31" s="72">
        <f t="shared" si="3"/>
        <v>1.569308020407334E-3</v>
      </c>
      <c r="O31" s="72">
        <f t="shared" ca="1" si="4"/>
        <v>-1.7245730351645762E-4</v>
      </c>
      <c r="Q31" s="73">
        <f t="shared" si="5"/>
        <v>42968.847300000001</v>
      </c>
    </row>
    <row r="32" spans="1:21" s="72" customFormat="1" ht="12" customHeight="1" x14ac:dyDescent="0.2">
      <c r="A32" s="52" t="s">
        <v>0</v>
      </c>
      <c r="B32" s="53" t="s">
        <v>51</v>
      </c>
      <c r="C32" s="54">
        <v>57987.5052</v>
      </c>
      <c r="D32" s="54">
        <v>1.4E-3</v>
      </c>
      <c r="E32" s="72">
        <f t="shared" si="0"/>
        <v>12299.487690140051</v>
      </c>
      <c r="F32" s="72">
        <f t="shared" si="1"/>
        <v>12299.5</v>
      </c>
      <c r="G32" s="72">
        <f t="shared" si="2"/>
        <v>-4.025188711239025E-3</v>
      </c>
      <c r="K32" s="72">
        <f t="shared" si="3"/>
        <v>-4.025188711239025E-3</v>
      </c>
      <c r="O32" s="72">
        <f t="shared" ca="1" si="4"/>
        <v>-1.7256816071604736E-4</v>
      </c>
      <c r="Q32" s="73">
        <f t="shared" si="5"/>
        <v>42969.0052</v>
      </c>
    </row>
    <row r="33" spans="1:17" s="72" customFormat="1" ht="12" customHeight="1" x14ac:dyDescent="0.2">
      <c r="A33" s="63" t="s">
        <v>61</v>
      </c>
      <c r="B33" s="64" t="s">
        <v>51</v>
      </c>
      <c r="C33" s="65">
        <v>58026.256860000081</v>
      </c>
      <c r="D33" s="65">
        <v>5.9999999999999995E-4</v>
      </c>
      <c r="E33" s="72">
        <f>+(C33-C$7)/C$8</f>
        <v>12417.998284606267</v>
      </c>
      <c r="F33" s="72">
        <f>ROUND(2*E33,0)/2</f>
        <v>12418</v>
      </c>
      <c r="G33" s="72">
        <f>+C33-(C$7+F33*C$8)</f>
        <v>-5.6091487203957513E-4</v>
      </c>
      <c r="K33" s="72">
        <f>+G33</f>
        <v>-5.6091487203957513E-4</v>
      </c>
      <c r="O33" s="72">
        <f ca="1">+C$11+C$12*$F33</f>
        <v>-1.9884131701881089E-4</v>
      </c>
      <c r="Q33" s="73">
        <f>+C33-15018.5</f>
        <v>43007.756860000081</v>
      </c>
    </row>
    <row r="34" spans="1:17" s="72" customFormat="1" ht="12" customHeight="1" x14ac:dyDescent="0.2">
      <c r="A34" s="66" t="s">
        <v>62</v>
      </c>
      <c r="B34" s="67" t="s">
        <v>55</v>
      </c>
      <c r="C34" s="68">
        <v>58623.178999999996</v>
      </c>
      <c r="D34" s="68" t="s">
        <v>57</v>
      </c>
      <c r="E34" s="72">
        <f>+(C34-C$7)/C$8</f>
        <v>14243.509699118207</v>
      </c>
      <c r="F34" s="72">
        <f>ROUND(2*E34,0)/2</f>
        <v>14243.5</v>
      </c>
      <c r="G34" s="72">
        <f>+C34-(C$7+F34*C$8)</f>
        <v>3.171504897181876E-3</v>
      </c>
      <c r="K34" s="72">
        <f>+G34</f>
        <v>3.171504897181876E-3</v>
      </c>
      <c r="O34" s="72">
        <f ca="1">+C$11+C$12*$F34</f>
        <v>-6.0358095272087815E-4</v>
      </c>
      <c r="Q34" s="73">
        <f>+C34-15018.5</f>
        <v>43604.678999999996</v>
      </c>
    </row>
    <row r="35" spans="1:17" s="72" customFormat="1" ht="12" customHeight="1" x14ac:dyDescent="0.2">
      <c r="A35" s="69" t="s">
        <v>63</v>
      </c>
      <c r="C35" s="76">
        <v>59439.828999999998</v>
      </c>
      <c r="D35" s="75">
        <v>1E-4</v>
      </c>
      <c r="E35" s="72">
        <f>+(C35-C$7)/C$8</f>
        <v>16740.994373855505</v>
      </c>
      <c r="F35" s="72">
        <f>ROUND(2*E35,0)/2</f>
        <v>16741</v>
      </c>
      <c r="G35" s="72">
        <f>+C35-(C$7+F35*C$8)</f>
        <v>-1.8396873274468817E-3</v>
      </c>
      <c r="K35" s="72">
        <f>+G35</f>
        <v>-1.8396873274468817E-3</v>
      </c>
      <c r="O35" s="72">
        <f ca="1">+C$11+C$12*$F35</f>
        <v>-1.1573126646715285E-3</v>
      </c>
      <c r="Q35" s="73">
        <f>+C35-15018.5</f>
        <v>44421.328999999998</v>
      </c>
    </row>
    <row r="36" spans="1:17" s="72" customFormat="1" ht="12" customHeight="1" x14ac:dyDescent="0.2">
      <c r="A36" s="70" t="s">
        <v>64</v>
      </c>
      <c r="B36" s="71" t="s">
        <v>55</v>
      </c>
      <c r="C36" s="77">
        <v>59893.3586</v>
      </c>
      <c r="D36" s="78">
        <v>1E-4</v>
      </c>
      <c r="E36" s="72">
        <f>+(C36-C$7)/C$8</f>
        <v>18127.981731401254</v>
      </c>
      <c r="F36" s="72">
        <f>ROUND(2*E36,0)/2</f>
        <v>18128</v>
      </c>
      <c r="G36" s="72">
        <f>+C36-(C$7+F36*C$8)</f>
        <v>-5.9736307157436386E-3</v>
      </c>
      <c r="K36" s="72">
        <f>+G36</f>
        <v>-5.9736307157436386E-3</v>
      </c>
      <c r="O36" s="72">
        <f ca="1">+C$11+C$12*$F36</f>
        <v>-1.4648305363334116E-3</v>
      </c>
      <c r="Q36" s="73">
        <f>+C36-15018.5</f>
        <v>44874.8586</v>
      </c>
    </row>
    <row r="37" spans="1:17" s="72" customFormat="1" ht="12" customHeight="1" x14ac:dyDescent="0.2">
      <c r="C37" s="75"/>
      <c r="D37" s="75"/>
    </row>
    <row r="38" spans="1:17" s="72" customFormat="1" ht="12" customHeight="1" x14ac:dyDescent="0.2">
      <c r="C38" s="75"/>
      <c r="D38" s="75"/>
    </row>
    <row r="39" spans="1:17" s="72" customFormat="1" ht="12" customHeight="1" x14ac:dyDescent="0.2">
      <c r="C39" s="75"/>
      <c r="D39" s="75"/>
    </row>
    <row r="40" spans="1:17" s="72" customFormat="1" ht="12" customHeight="1" x14ac:dyDescent="0.2">
      <c r="C40" s="75"/>
      <c r="D40" s="75"/>
    </row>
    <row r="41" spans="1:17" s="72" customFormat="1" ht="12" customHeight="1" x14ac:dyDescent="0.2">
      <c r="C41" s="75"/>
      <c r="D41" s="75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3:D34" name="Range1"/>
  </protectedRanges>
  <phoneticPr fontId="7" type="noConversion"/>
  <hyperlinks>
    <hyperlink ref="H63967" r:id="rId1" display="http://vsolj.cetus-net.org/bulletin.html" xr:uid="{00000000-0004-0000-0000-000000000000}"/>
    <hyperlink ref="H63960" r:id="rId2" display="https://www.aavso.org/ejaavso" xr:uid="{00000000-0004-0000-0000-000001000000}"/>
    <hyperlink ref="I63967" r:id="rId3" display="http://vsolj.cetus-net.org/bulletin.html" xr:uid="{00000000-0004-0000-0000-000002000000}"/>
    <hyperlink ref="AQ57618" r:id="rId4" display="http://cdsbib.u-strasbg.fr/cgi-bin/cdsbib?1990RMxAA..21..381G" xr:uid="{00000000-0004-0000-0000-000003000000}"/>
    <hyperlink ref="H63964" r:id="rId5" display="https://www.aavso.org/ejaavso" xr:uid="{00000000-0004-0000-0000-000004000000}"/>
    <hyperlink ref="AP4982" r:id="rId6" display="http://cdsbib.u-strasbg.fr/cgi-bin/cdsbib?1990RMxAA..21..381G" xr:uid="{00000000-0004-0000-0000-000005000000}"/>
    <hyperlink ref="AP4985" r:id="rId7" display="http://cdsbib.u-strasbg.fr/cgi-bin/cdsbib?1990RMxAA..21..381G" xr:uid="{00000000-0004-0000-0000-000006000000}"/>
    <hyperlink ref="AP4983" r:id="rId8" display="http://cdsbib.u-strasbg.fr/cgi-bin/cdsbib?1990RMxAA..21..381G" xr:uid="{00000000-0004-0000-0000-000007000000}"/>
    <hyperlink ref="AP4967" r:id="rId9" display="http://cdsbib.u-strasbg.fr/cgi-bin/cdsbib?1990RMxAA..21..381G" xr:uid="{00000000-0004-0000-0000-000008000000}"/>
    <hyperlink ref="AQ5196" r:id="rId10" display="http://cdsbib.u-strasbg.fr/cgi-bin/cdsbib?1990RMxAA..21..381G" xr:uid="{00000000-0004-0000-0000-000009000000}"/>
    <hyperlink ref="AQ5200" r:id="rId11" display="http://cdsbib.u-strasbg.fr/cgi-bin/cdsbib?1990RMxAA..21..381G" xr:uid="{00000000-0004-0000-0000-00000A000000}"/>
    <hyperlink ref="AQ64880" r:id="rId12" display="http://cdsbib.u-strasbg.fr/cgi-bin/cdsbib?1990RMxAA..21..381G" xr:uid="{00000000-0004-0000-0000-00000B000000}"/>
    <hyperlink ref="I2088" r:id="rId13" display="http://vsolj.cetus-net.org/bulletin.html" xr:uid="{00000000-0004-0000-0000-00000C000000}"/>
    <hyperlink ref="H2088" r:id="rId14" display="http://vsolj.cetus-net.org/bulletin.html" xr:uid="{00000000-0004-0000-0000-00000D000000}"/>
    <hyperlink ref="AQ6" r:id="rId15" display="http://cdsbib.u-strasbg.fr/cgi-bin/cdsbib?1990RMxAA..21..381G" xr:uid="{00000000-0004-0000-0000-00000E000000}"/>
    <hyperlink ref="AQ5" r:id="rId16" display="http://cdsbib.u-strasbg.fr/cgi-bin/cdsbib?1990RMxAA..21..381G" xr:uid="{00000000-0004-0000-0000-00000F000000}"/>
    <hyperlink ref="AP3258" r:id="rId17" display="http://cdsbib.u-strasbg.fr/cgi-bin/cdsbib?1990RMxAA..21..381G" xr:uid="{00000000-0004-0000-0000-000010000000}"/>
    <hyperlink ref="AP3276" r:id="rId18" display="http://cdsbib.u-strasbg.fr/cgi-bin/cdsbib?1990RMxAA..21..381G" xr:uid="{00000000-0004-0000-0000-000011000000}"/>
    <hyperlink ref="AP3277" r:id="rId19" display="http://cdsbib.u-strasbg.fr/cgi-bin/cdsbib?1990RMxAA..21..381G" xr:uid="{00000000-0004-0000-0000-000012000000}"/>
    <hyperlink ref="AP32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F8" sqref="F8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42</v>
      </c>
      <c r="G1" s="30" t="s">
        <v>43</v>
      </c>
      <c r="H1" s="35"/>
      <c r="I1" s="36" t="s">
        <v>44</v>
      </c>
      <c r="J1" s="37" t="s">
        <v>42</v>
      </c>
      <c r="K1" s="38">
        <v>22.424700000000001</v>
      </c>
      <c r="L1" s="38">
        <v>45.210520000000002</v>
      </c>
      <c r="M1" s="39">
        <v>53965.708100000003</v>
      </c>
      <c r="N1" s="39">
        <v>0.32699699999999998</v>
      </c>
      <c r="O1" s="38" t="s">
        <v>45</v>
      </c>
      <c r="P1" s="38">
        <v>10</v>
      </c>
      <c r="Q1" s="38">
        <v>10.27</v>
      </c>
      <c r="R1" s="40" t="s">
        <v>46</v>
      </c>
      <c r="S1" s="4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8" t="s">
        <v>1</v>
      </c>
      <c r="C4" s="26">
        <v>53965.708100000003</v>
      </c>
      <c r="D4" s="27">
        <v>0.32699699999999998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8" t="s">
        <v>2</v>
      </c>
    </row>
    <row r="7" spans="1:19" x14ac:dyDescent="0.2">
      <c r="A7" t="s">
        <v>3</v>
      </c>
      <c r="C7" s="8">
        <v>53965.708100000003</v>
      </c>
      <c r="D7" s="28" t="s">
        <v>49</v>
      </c>
    </row>
    <row r="8" spans="1:19" x14ac:dyDescent="0.2">
      <c r="A8" t="s">
        <v>4</v>
      </c>
      <c r="C8" s="8">
        <f>N1</f>
        <v>0.32699699999999998</v>
      </c>
      <c r="D8" s="28" t="str">
        <f>D7</f>
        <v>GCVS</v>
      </c>
    </row>
    <row r="9" spans="1:19" x14ac:dyDescent="0.2">
      <c r="A9" s="14" t="s">
        <v>33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1.6084492060209898E-3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-8.1517631851290414E-6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59893.363549286194</v>
      </c>
      <c r="E15" s="14" t="s">
        <v>35</v>
      </c>
      <c r="F15" s="31">
        <v>1</v>
      </c>
    </row>
    <row r="16" spans="1:19" x14ac:dyDescent="0.2">
      <c r="A16" s="12" t="s">
        <v>5</v>
      </c>
      <c r="B16" s="10"/>
      <c r="C16" s="13">
        <f ca="1">+C8+C12</f>
        <v>0.32698884823681484</v>
      </c>
      <c r="E16" s="14" t="s">
        <v>31</v>
      </c>
      <c r="F16" s="59">
        <f ca="1">NOW()+15018.5+$C$5/24</f>
        <v>60162.846544675922</v>
      </c>
    </row>
    <row r="17" spans="1:21" ht="13.5" thickBot="1" x14ac:dyDescent="0.25">
      <c r="A17" s="14" t="s">
        <v>28</v>
      </c>
      <c r="B17" s="10"/>
      <c r="C17" s="10">
        <f>COUNT(C21:C2191)</f>
        <v>16</v>
      </c>
      <c r="E17" s="14" t="s">
        <v>36</v>
      </c>
      <c r="F17" s="21">
        <f ca="1">ROUND(2*(F16-$C$7)/$C$8,0)/2+F15</f>
        <v>18952.5</v>
      </c>
    </row>
    <row r="18" spans="1:21" ht="14.25" thickTop="1" thickBot="1" x14ac:dyDescent="0.25">
      <c r="A18" s="12" t="s">
        <v>6</v>
      </c>
      <c r="B18" s="10"/>
      <c r="C18" s="19">
        <f ca="1">+C15</f>
        <v>59893.363549286194</v>
      </c>
      <c r="D18" s="20">
        <f ca="1">+C16</f>
        <v>0.32698884823681484</v>
      </c>
      <c r="E18" s="14" t="s">
        <v>37</v>
      </c>
      <c r="F18" s="23">
        <f ca="1">ROUND(2*(F16-$C$15)/$C$16,0)/2+F15</f>
        <v>825</v>
      </c>
    </row>
    <row r="19" spans="1:21" ht="13.5" thickTop="1" x14ac:dyDescent="0.2">
      <c r="E19" s="14" t="s">
        <v>32</v>
      </c>
      <c r="F19" s="18">
        <f ca="1">+$C$15+$C$16*F18-15018.5-$C$5/24</f>
        <v>45145.025182414902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7" t="s">
        <v>22</v>
      </c>
      <c r="Q20" s="4" t="s">
        <v>15</v>
      </c>
      <c r="U20" s="25" t="s">
        <v>34</v>
      </c>
    </row>
    <row r="21" spans="1:21" s="72" customFormat="1" ht="12" customHeight="1" x14ac:dyDescent="0.2">
      <c r="A21" s="72" t="s">
        <v>49</v>
      </c>
      <c r="C21" s="75">
        <v>53965.708100000003</v>
      </c>
      <c r="D21" s="75" t="s">
        <v>14</v>
      </c>
      <c r="E21" s="72">
        <f t="shared" ref="E21:E33" si="0">+(C21-C$7)/C$8</f>
        <v>0</v>
      </c>
      <c r="F21" s="72">
        <f t="shared" ref="F21:F26" si="1">ROUND(2*E21,0)/2</f>
        <v>0</v>
      </c>
      <c r="G21" s="72">
        <f t="shared" ref="G21:G33" si="2">+C21-(C$7+F21*C$8)</f>
        <v>0</v>
      </c>
      <c r="I21" s="72">
        <f>+G21</f>
        <v>0</v>
      </c>
      <c r="O21" s="72">
        <f t="shared" ref="O21:O33" ca="1" si="3">+C$11+C$12*$F21</f>
        <v>1.6084492060209898E-3</v>
      </c>
      <c r="Q21" s="73">
        <f t="shared" ref="Q21:Q33" si="4">+C21-15018.5</f>
        <v>38947.208100000003</v>
      </c>
    </row>
    <row r="22" spans="1:21" s="72" customFormat="1" ht="12" customHeight="1" x14ac:dyDescent="0.2">
      <c r="A22" s="56" t="s">
        <v>58</v>
      </c>
      <c r="B22" s="74"/>
      <c r="C22" s="75">
        <v>53965.708100000003</v>
      </c>
      <c r="D22" s="75" t="s">
        <v>14</v>
      </c>
      <c r="E22" s="72">
        <f t="shared" si="0"/>
        <v>0</v>
      </c>
      <c r="F22" s="72">
        <f t="shared" si="1"/>
        <v>0</v>
      </c>
      <c r="G22" s="72">
        <f t="shared" si="2"/>
        <v>0</v>
      </c>
      <c r="K22" s="72">
        <f t="shared" ref="K22:K33" si="5">+G22</f>
        <v>0</v>
      </c>
      <c r="O22" s="72">
        <f t="shared" ca="1" si="3"/>
        <v>1.6084492060209898E-3</v>
      </c>
      <c r="Q22" s="73">
        <f t="shared" si="4"/>
        <v>38947.208100000003</v>
      </c>
    </row>
    <row r="23" spans="1:21" s="72" customFormat="1" ht="12" customHeight="1" x14ac:dyDescent="0.2">
      <c r="A23" s="12" t="s">
        <v>59</v>
      </c>
      <c r="B23" s="74"/>
      <c r="C23" s="75">
        <v>56122.855199999998</v>
      </c>
      <c r="D23" s="75">
        <v>1E-3</v>
      </c>
      <c r="E23" s="72">
        <f t="shared" si="0"/>
        <v>6596.8406437979393</v>
      </c>
      <c r="F23" s="72">
        <f t="shared" si="1"/>
        <v>6597</v>
      </c>
      <c r="G23" s="72">
        <f t="shared" si="2"/>
        <v>-5.2109000003838446E-2</v>
      </c>
      <c r="K23" s="72">
        <f t="shared" si="5"/>
        <v>-5.2109000003838446E-2</v>
      </c>
      <c r="O23" s="72">
        <f t="shared" ca="1" si="3"/>
        <v>-5.2168732526275297E-2</v>
      </c>
      <c r="Q23" s="73">
        <f t="shared" si="4"/>
        <v>41104.355199999998</v>
      </c>
    </row>
    <row r="24" spans="1:21" s="72" customFormat="1" ht="12" customHeight="1" x14ac:dyDescent="0.2">
      <c r="A24" s="45" t="s">
        <v>54</v>
      </c>
      <c r="B24" s="46" t="s">
        <v>51</v>
      </c>
      <c r="C24" s="47">
        <v>57284.647799999999</v>
      </c>
      <c r="D24" s="47">
        <v>2.9999999999999997E-4</v>
      </c>
      <c r="E24" s="72">
        <f t="shared" si="0"/>
        <v>10149.755808157248</v>
      </c>
      <c r="F24" s="72">
        <f t="shared" si="1"/>
        <v>10150</v>
      </c>
      <c r="G24" s="72">
        <f t="shared" si="2"/>
        <v>-7.985000000189757E-2</v>
      </c>
      <c r="K24" s="72">
        <f t="shared" si="5"/>
        <v>-7.985000000189757E-2</v>
      </c>
      <c r="O24" s="72">
        <f t="shared" ca="1" si="3"/>
        <v>-8.1131947123038783E-2</v>
      </c>
      <c r="Q24" s="73">
        <f t="shared" si="4"/>
        <v>42266.147799999999</v>
      </c>
    </row>
    <row r="25" spans="1:21" s="72" customFormat="1" ht="12" customHeight="1" x14ac:dyDescent="0.2">
      <c r="A25" s="45" t="s">
        <v>54</v>
      </c>
      <c r="B25" s="46" t="s">
        <v>55</v>
      </c>
      <c r="C25" s="47">
        <v>57285.792300000001</v>
      </c>
      <c r="D25" s="47">
        <v>2.9999999999999997E-4</v>
      </c>
      <c r="E25" s="72">
        <f t="shared" si="0"/>
        <v>10153.25584026764</v>
      </c>
      <c r="F25" s="72">
        <f t="shared" si="1"/>
        <v>10153.5</v>
      </c>
      <c r="G25" s="72">
        <f t="shared" si="2"/>
        <v>-7.9839500001980923E-2</v>
      </c>
      <c r="K25" s="72">
        <f t="shared" si="5"/>
        <v>-7.9839500001980923E-2</v>
      </c>
      <c r="O25" s="72">
        <f t="shared" ca="1" si="3"/>
        <v>-8.1160478294186739E-2</v>
      </c>
      <c r="Q25" s="73">
        <f t="shared" si="4"/>
        <v>42267.292300000001</v>
      </c>
    </row>
    <row r="26" spans="1:21" s="72" customFormat="1" ht="12" customHeight="1" x14ac:dyDescent="0.2">
      <c r="A26" s="45" t="s">
        <v>54</v>
      </c>
      <c r="B26" s="46" t="s">
        <v>51</v>
      </c>
      <c r="C26" s="47">
        <v>57285.955900000001</v>
      </c>
      <c r="D26" s="47">
        <v>2.9999999999999997E-4</v>
      </c>
      <c r="E26" s="72">
        <f t="shared" si="0"/>
        <v>10153.756150668041</v>
      </c>
      <c r="F26" s="72">
        <f t="shared" si="1"/>
        <v>10154</v>
      </c>
      <c r="G26" s="72">
        <f t="shared" si="2"/>
        <v>-7.9738000000361353E-2</v>
      </c>
      <c r="K26" s="72">
        <f t="shared" si="5"/>
        <v>-7.9738000000361353E-2</v>
      </c>
      <c r="O26" s="72">
        <f t="shared" ca="1" si="3"/>
        <v>-8.1164554175779294E-2</v>
      </c>
      <c r="Q26" s="73">
        <f t="shared" si="4"/>
        <v>42267.455900000001</v>
      </c>
    </row>
    <row r="27" spans="1:21" s="72" customFormat="1" ht="12" customHeight="1" x14ac:dyDescent="0.2">
      <c r="A27" s="60" t="s">
        <v>50</v>
      </c>
      <c r="B27" s="61" t="s">
        <v>51</v>
      </c>
      <c r="C27" s="62">
        <v>57590.382599999997</v>
      </c>
      <c r="D27" s="62" t="s">
        <v>52</v>
      </c>
      <c r="E27" s="72">
        <f t="shared" si="0"/>
        <v>11084.733193270868</v>
      </c>
      <c r="F27" s="79">
        <f t="shared" ref="F27:F33" si="6">ROUND(2*E27,0)/2+0.5</f>
        <v>11085</v>
      </c>
      <c r="G27" s="72">
        <f t="shared" si="2"/>
        <v>-8.7245000002440065E-2</v>
      </c>
      <c r="K27" s="72">
        <f t="shared" si="5"/>
        <v>-8.7245000002440065E-2</v>
      </c>
      <c r="O27" s="72">
        <f t="shared" ca="1" si="3"/>
        <v>-8.875384570113444E-2</v>
      </c>
      <c r="Q27" s="73">
        <f t="shared" si="4"/>
        <v>42571.882599999997</v>
      </c>
    </row>
    <row r="28" spans="1:21" s="72" customFormat="1" ht="12" customHeight="1" x14ac:dyDescent="0.2">
      <c r="A28" s="60" t="s">
        <v>50</v>
      </c>
      <c r="B28" s="61" t="s">
        <v>51</v>
      </c>
      <c r="C28" s="62">
        <v>57590.546699999999</v>
      </c>
      <c r="D28" s="62" t="s">
        <v>53</v>
      </c>
      <c r="E28" s="72">
        <f t="shared" si="0"/>
        <v>11085.23503273729</v>
      </c>
      <c r="F28" s="79">
        <f t="shared" si="6"/>
        <v>11085.5</v>
      </c>
      <c r="G28" s="72">
        <f t="shared" si="2"/>
        <v>-8.66435000061756E-2</v>
      </c>
      <c r="K28" s="72">
        <f t="shared" si="5"/>
        <v>-8.66435000061756E-2</v>
      </c>
      <c r="O28" s="72">
        <f t="shared" ca="1" si="3"/>
        <v>-8.8757921582726995E-2</v>
      </c>
      <c r="Q28" s="73">
        <f t="shared" si="4"/>
        <v>42572.046699999999</v>
      </c>
    </row>
    <row r="29" spans="1:21" s="72" customFormat="1" ht="12" customHeight="1" x14ac:dyDescent="0.2">
      <c r="A29" s="48" t="s">
        <v>56</v>
      </c>
      <c r="B29" s="49" t="s">
        <v>55</v>
      </c>
      <c r="C29" s="50">
        <v>57909.193200000002</v>
      </c>
      <c r="D29" s="51" t="s">
        <v>57</v>
      </c>
      <c r="E29" s="72">
        <f t="shared" si="0"/>
        <v>12059.698101205817</v>
      </c>
      <c r="F29" s="79">
        <f t="shared" si="6"/>
        <v>12060</v>
      </c>
      <c r="G29" s="72">
        <f t="shared" si="2"/>
        <v>-9.8720000001776498E-2</v>
      </c>
      <c r="K29" s="72">
        <f t="shared" si="5"/>
        <v>-9.8720000001776498E-2</v>
      </c>
      <c r="O29" s="72">
        <f t="shared" ca="1" si="3"/>
        <v>-9.6701814806635256E-2</v>
      </c>
      <c r="Q29" s="73">
        <f t="shared" si="4"/>
        <v>42890.693200000002</v>
      </c>
    </row>
    <row r="30" spans="1:21" s="72" customFormat="1" ht="12" customHeight="1" x14ac:dyDescent="0.2">
      <c r="A30" s="12" t="s">
        <v>60</v>
      </c>
      <c r="B30" s="74"/>
      <c r="C30" s="75">
        <v>57927.834300000002</v>
      </c>
      <c r="D30" s="75">
        <v>4.0000000000000002E-4</v>
      </c>
      <c r="E30" s="72">
        <f t="shared" si="0"/>
        <v>12116.705046223662</v>
      </c>
      <c r="F30" s="79">
        <f t="shared" si="6"/>
        <v>12117</v>
      </c>
      <c r="G30" s="72">
        <f t="shared" si="2"/>
        <v>-9.6449000004213303E-2</v>
      </c>
      <c r="K30" s="72">
        <f t="shared" si="5"/>
        <v>-9.6449000004213303E-2</v>
      </c>
      <c r="O30" s="72">
        <f t="shared" ca="1" si="3"/>
        <v>-9.7166465308187608E-2</v>
      </c>
      <c r="Q30" s="73">
        <f t="shared" si="4"/>
        <v>42909.334300000002</v>
      </c>
    </row>
    <row r="31" spans="1:21" s="72" customFormat="1" ht="12" customHeight="1" x14ac:dyDescent="0.2">
      <c r="A31" s="55" t="s">
        <v>0</v>
      </c>
      <c r="B31" s="53" t="s">
        <v>51</v>
      </c>
      <c r="C31" s="54">
        <v>57928.488799999999</v>
      </c>
      <c r="D31" s="54">
        <v>1.8E-3</v>
      </c>
      <c r="E31" s="72">
        <f t="shared" si="0"/>
        <v>12118.706593638461</v>
      </c>
      <c r="F31" s="79">
        <f t="shared" si="6"/>
        <v>12119</v>
      </c>
      <c r="G31" s="72">
        <f t="shared" si="2"/>
        <v>-9.5943000000261236E-2</v>
      </c>
      <c r="K31" s="72">
        <f t="shared" si="5"/>
        <v>-9.5943000000261236E-2</v>
      </c>
      <c r="O31" s="72">
        <f t="shared" ca="1" si="3"/>
        <v>-9.718276883455787E-2</v>
      </c>
      <c r="Q31" s="73">
        <f t="shared" si="4"/>
        <v>42909.988799999999</v>
      </c>
    </row>
    <row r="32" spans="1:21" s="72" customFormat="1" ht="12" customHeight="1" x14ac:dyDescent="0.2">
      <c r="A32" s="52" t="s">
        <v>0</v>
      </c>
      <c r="B32" s="53" t="s">
        <v>51</v>
      </c>
      <c r="C32" s="57">
        <v>57987.347300000001</v>
      </c>
      <c r="D32" s="57">
        <v>3.3999999999999998E-3</v>
      </c>
      <c r="E32" s="72">
        <f t="shared" si="0"/>
        <v>12298.703657831717</v>
      </c>
      <c r="F32" s="79">
        <f t="shared" si="6"/>
        <v>12299</v>
      </c>
      <c r="G32" s="72">
        <f t="shared" si="2"/>
        <v>-9.6903000005113427E-2</v>
      </c>
      <c r="K32" s="72">
        <f t="shared" si="5"/>
        <v>-9.6903000005113427E-2</v>
      </c>
      <c r="O32" s="72">
        <f t="shared" ca="1" si="3"/>
        <v>-9.8650086207881085E-2</v>
      </c>
      <c r="Q32" s="73">
        <f t="shared" si="4"/>
        <v>42968.847300000001</v>
      </c>
    </row>
    <row r="33" spans="1:17" s="72" customFormat="1" ht="12" customHeight="1" x14ac:dyDescent="0.2">
      <c r="A33" s="52" t="s">
        <v>0</v>
      </c>
      <c r="B33" s="53" t="s">
        <v>51</v>
      </c>
      <c r="C33" s="54">
        <v>57987.5052</v>
      </c>
      <c r="D33" s="54">
        <v>1.4E-3</v>
      </c>
      <c r="E33" s="72">
        <f t="shared" si="0"/>
        <v>12299.186536879532</v>
      </c>
      <c r="F33" s="79">
        <f t="shared" si="6"/>
        <v>12299.5</v>
      </c>
      <c r="G33" s="72">
        <f t="shared" si="2"/>
        <v>-0.1025015000050189</v>
      </c>
      <c r="K33" s="72">
        <f t="shared" si="5"/>
        <v>-0.1025015000050189</v>
      </c>
      <c r="O33" s="72">
        <f t="shared" ca="1" si="3"/>
        <v>-9.8654162089473654E-2</v>
      </c>
      <c r="Q33" s="73">
        <f t="shared" si="4"/>
        <v>42969.0052</v>
      </c>
    </row>
    <row r="34" spans="1:17" s="72" customFormat="1" ht="12" customHeight="1" x14ac:dyDescent="0.2">
      <c r="A34" s="66" t="s">
        <v>62</v>
      </c>
      <c r="B34" s="67" t="s">
        <v>55</v>
      </c>
      <c r="C34" s="68">
        <v>58623.178999999996</v>
      </c>
      <c r="D34" s="68" t="s">
        <v>57</v>
      </c>
      <c r="E34" s="72">
        <f>+(C34-C$7)/C$8</f>
        <v>14243.16094643068</v>
      </c>
      <c r="F34" s="79">
        <f>ROUND(2*E34,0)/2+0.5</f>
        <v>14243.5</v>
      </c>
      <c r="G34" s="72">
        <f>+C34-(C$7+F34*C$8)</f>
        <v>-0.11086950000753859</v>
      </c>
      <c r="K34" s="72">
        <f>+G34</f>
        <v>-0.11086950000753859</v>
      </c>
      <c r="O34" s="72">
        <f ca="1">+C$11+C$12*$F34</f>
        <v>-0.11450118972136451</v>
      </c>
      <c r="Q34" s="73">
        <f>+C34-15018.5</f>
        <v>43604.678999999996</v>
      </c>
    </row>
    <row r="35" spans="1:17" s="72" customFormat="1" ht="12" customHeight="1" x14ac:dyDescent="0.2">
      <c r="A35" s="69" t="s">
        <v>63</v>
      </c>
      <c r="C35" s="76">
        <v>59439.828999999998</v>
      </c>
      <c r="D35" s="75">
        <v>1E-4</v>
      </c>
      <c r="E35" s="72">
        <f>+(C35-C$7)/C$8</f>
        <v>16740.584470193899</v>
      </c>
      <c r="F35" s="79">
        <f>ROUND(2*E35,0)/2+0.5</f>
        <v>16741</v>
      </c>
      <c r="G35" s="72">
        <f>+C35-(C$7+F35*C$8)</f>
        <v>-0.13587700000789482</v>
      </c>
      <c r="K35" s="72">
        <f>+G35</f>
        <v>-0.13587700000789482</v>
      </c>
      <c r="O35" s="72">
        <f ca="1">+C$11+C$12*$F35</f>
        <v>-0.1348602182762243</v>
      </c>
      <c r="Q35" s="73">
        <f>+C35-15018.5</f>
        <v>44421.328999999998</v>
      </c>
    </row>
    <row r="36" spans="1:17" s="72" customFormat="1" ht="12" customHeight="1" x14ac:dyDescent="0.2">
      <c r="A36" s="70" t="s">
        <v>64</v>
      </c>
      <c r="B36" s="71" t="s">
        <v>55</v>
      </c>
      <c r="C36" s="77">
        <v>59893.3586</v>
      </c>
      <c r="D36" s="78">
        <v>1E-4</v>
      </c>
      <c r="E36" s="72">
        <f>+(C36-C$7)/C$8</f>
        <v>18127.537867319872</v>
      </c>
      <c r="F36" s="72">
        <f>ROUND(2*E36,0)/2+0.5</f>
        <v>18128</v>
      </c>
      <c r="G36" s="72">
        <f>+C36-(C$7+F36*C$8)</f>
        <v>-0.1511160000009113</v>
      </c>
      <c r="K36" s="72">
        <f>+G36</f>
        <v>-0.1511160000009113</v>
      </c>
      <c r="O36" s="72">
        <f ca="1">+C$11+C$12*$F36</f>
        <v>-0.14616671381399826</v>
      </c>
      <c r="Q36" s="73">
        <f>+C36-15018.5</f>
        <v>44874.8586</v>
      </c>
    </row>
    <row r="37" spans="1:17" s="72" customFormat="1" ht="12" customHeight="1" x14ac:dyDescent="0.2">
      <c r="C37" s="75"/>
      <c r="D37" s="75"/>
    </row>
    <row r="38" spans="1:17" s="72" customFormat="1" ht="12" customHeight="1" x14ac:dyDescent="0.2">
      <c r="C38" s="75"/>
      <c r="D38" s="75"/>
    </row>
    <row r="39" spans="1:17" s="72" customFormat="1" ht="12" customHeight="1" x14ac:dyDescent="0.2">
      <c r="C39" s="75"/>
      <c r="D39" s="75"/>
    </row>
    <row r="40" spans="1:17" s="72" customFormat="1" ht="12" customHeight="1" x14ac:dyDescent="0.2">
      <c r="C40" s="75"/>
      <c r="D40" s="75"/>
    </row>
    <row r="41" spans="1:17" s="72" customFormat="1" ht="12" customHeight="1" x14ac:dyDescent="0.2">
      <c r="C41" s="75"/>
      <c r="D41" s="75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4:D34" name="Range1"/>
  </protectedRanges>
  <phoneticPr fontId="7" type="noConversion"/>
  <hyperlinks>
    <hyperlink ref="H63968" r:id="rId1" display="http://vsolj.cetus-net.org/bulletin.html" xr:uid="{00000000-0004-0000-0100-000000000000}"/>
    <hyperlink ref="H63961" r:id="rId2" display="https://www.aavso.org/ejaavso" xr:uid="{00000000-0004-0000-0100-000001000000}"/>
    <hyperlink ref="I63968" r:id="rId3" display="http://vsolj.cetus-net.org/bulletin.html" xr:uid="{00000000-0004-0000-0100-000002000000}"/>
    <hyperlink ref="AQ57619" r:id="rId4" display="http://cdsbib.u-strasbg.fr/cgi-bin/cdsbib?1990RMxAA..21..381G" xr:uid="{00000000-0004-0000-0100-000003000000}"/>
    <hyperlink ref="H63965" r:id="rId5" display="https://www.aavso.org/ejaavso" xr:uid="{00000000-0004-0000-0100-000004000000}"/>
    <hyperlink ref="AP4983" r:id="rId6" display="http://cdsbib.u-strasbg.fr/cgi-bin/cdsbib?1990RMxAA..21..381G" xr:uid="{00000000-0004-0000-0100-000005000000}"/>
    <hyperlink ref="AP4986" r:id="rId7" display="http://cdsbib.u-strasbg.fr/cgi-bin/cdsbib?1990RMxAA..21..381G" xr:uid="{00000000-0004-0000-0100-000006000000}"/>
    <hyperlink ref="AP4984" r:id="rId8" display="http://cdsbib.u-strasbg.fr/cgi-bin/cdsbib?1990RMxAA..21..381G" xr:uid="{00000000-0004-0000-0100-000007000000}"/>
    <hyperlink ref="AP4968" r:id="rId9" display="http://cdsbib.u-strasbg.fr/cgi-bin/cdsbib?1990RMxAA..21..381G" xr:uid="{00000000-0004-0000-0100-000008000000}"/>
    <hyperlink ref="AQ5197" r:id="rId10" display="http://cdsbib.u-strasbg.fr/cgi-bin/cdsbib?1990RMxAA..21..381G" xr:uid="{00000000-0004-0000-0100-000009000000}"/>
    <hyperlink ref="AQ5201" r:id="rId11" display="http://cdsbib.u-strasbg.fr/cgi-bin/cdsbib?1990RMxAA..21..381G" xr:uid="{00000000-0004-0000-0100-00000A000000}"/>
    <hyperlink ref="AQ64881" r:id="rId12" display="http://cdsbib.u-strasbg.fr/cgi-bin/cdsbib?1990RMxAA..21..381G" xr:uid="{00000000-0004-0000-0100-00000B000000}"/>
    <hyperlink ref="I2089" r:id="rId13" display="http://vsolj.cetus-net.org/bulletin.html" xr:uid="{00000000-0004-0000-0100-00000C000000}"/>
    <hyperlink ref="H2089" r:id="rId14" display="http://vsolj.cetus-net.org/bulletin.html" xr:uid="{00000000-0004-0000-0100-00000D000000}"/>
    <hyperlink ref="AQ6" r:id="rId15" display="http://cdsbib.u-strasbg.fr/cgi-bin/cdsbib?1990RMxAA..21..381G" xr:uid="{00000000-0004-0000-0100-00000E000000}"/>
    <hyperlink ref="AQ5" r:id="rId16" display="http://cdsbib.u-strasbg.fr/cgi-bin/cdsbib?1990RMxAA..21..381G" xr:uid="{00000000-0004-0000-0100-00000F000000}"/>
    <hyperlink ref="AP3259" r:id="rId17" display="http://cdsbib.u-strasbg.fr/cgi-bin/cdsbib?1990RMxAA..21..381G" xr:uid="{00000000-0004-0000-0100-000010000000}"/>
    <hyperlink ref="AP3277" r:id="rId18" display="http://cdsbib.u-strasbg.fr/cgi-bin/cdsbib?1990RMxAA..21..381G" xr:uid="{00000000-0004-0000-0100-000011000000}"/>
    <hyperlink ref="AP3278" r:id="rId19" display="http://cdsbib.u-strasbg.fr/cgi-bin/cdsbib?1990RMxAA..21..381G" xr:uid="{00000000-0004-0000-0100-000012000000}"/>
    <hyperlink ref="AP327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2023-08-06T08:19:01Z</dcterms:modified>
</cp:coreProperties>
</file>