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5338D1C-E8DB-419F-9846-26DC75ACA58B}" xr6:coauthVersionLast="47" xr6:coauthVersionMax="47" xr10:uidLastSave="{00000000-0000-0000-0000-000000000000}"/>
  <bookViews>
    <workbookView xWindow="14160" yWindow="540" windowWidth="14325" windowHeight="145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F11" i="1"/>
  <c r="C21" i="1"/>
  <c r="E21" i="1"/>
  <c r="F21" i="1"/>
  <c r="A21" i="1"/>
  <c r="H20" i="1"/>
  <c r="G11" i="1"/>
  <c r="E14" i="1"/>
  <c r="E15" i="1" s="1"/>
  <c r="C17" i="1"/>
  <c r="Q21" i="1"/>
  <c r="G21" i="1"/>
  <c r="H21" i="1"/>
  <c r="C11" i="1"/>
  <c r="C12" i="1"/>
  <c r="C16" i="1" l="1"/>
  <c r="D18" i="1" s="1"/>
  <c r="C15" i="1"/>
  <c r="O22" i="1"/>
  <c r="S22" i="1" s="1"/>
  <c r="O21" i="1"/>
  <c r="S21" i="1" s="1"/>
  <c r="S19" i="1" l="1"/>
  <c r="E16" i="1"/>
  <c r="E17" i="1" s="1"/>
  <c r="C18" i="1"/>
</calcChain>
</file>

<file path=xl/sharedStrings.xml><?xml version="1.0" encoding="utf-8"?>
<sst xmlns="http://schemas.openxmlformats.org/spreadsheetml/2006/main" count="55" uniqueCount="52">
  <si>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</si>
  <si>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</si>
  <si>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</si>
  <si>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</si>
  <si>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</si>
  <si>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</si>
  <si>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</si>
  <si>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</si>
  <si>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</si>
  <si>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</si>
  <si>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</si>
  <si>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</si>
  <si>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</si>
  <si>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</si>
  <si>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</si>
  <si>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</si>
  <si>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</si>
  <si>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</si>
  <si>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</si>
  <si>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</si>
  <si>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</si>
  <si>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</si>
  <si>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</si>
  <si>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</si>
  <si>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</si>
  <si>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</si>
  <si>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</si>
  <si>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</si>
  <si>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</si>
  <si>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</si>
  <si>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</si>
  <si>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</si>
  <si>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</si>
  <si>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</si>
  <si>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</si>
  <si>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</si>
  <si>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</si>
  <si>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</si>
  <si>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</si>
  <si>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</si>
  <si>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</si>
  <si>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</si>
  <si>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</si>
  <si>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G3618-0307</t>
  </si>
  <si>
    <t>G3618-0307_Lac.xls</t>
  </si>
  <si>
    <t>EW</t>
  </si>
  <si>
    <t>Lac</t>
  </si>
  <si>
    <t>VSX</t>
  </si>
  <si>
    <t>IBVS 6010</t>
  </si>
  <si>
    <t>I</t>
  </si>
  <si>
    <t>.0008</t>
  </si>
  <si>
    <t>V0663 Lac / GSC 3618-0307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</si>
</sst>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3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5" fillId="2" borderId="0" xfId="0" applyFont="1" applyFill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GSC 3618-0307 -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300751879699248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947-418D-9F54-79A2287BBF6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0.19230000011157244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947-418D-9F54-79A2287BBF6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947-418D-9F54-79A2287BBF6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947-418D-9F54-79A2287BBF6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947-418D-9F54-79A2287BBF6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947-418D-9F54-79A2287BBF6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947-418D-9F54-79A2287BBF6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0.19230000011157244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947-418D-9F54-79A2287BBF6D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4400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947-418D-9F54-79A2287BBF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1012336"/>
        <c:axId val="1"/>
      </c:scatterChart>
      <c:valAx>
        <c:axId val="6710123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7101233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C6F249D-5B49-23C8-0CCB-7BAC7D7C5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selection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  <c r="E1" t="s">
        <v>44</v>
      </c>
    </row>
    <row r="2" spans="1:7" x14ac:dyDescent="0.2">
      <c r="A2" t="s">
        <v>24</v>
      </c>
      <c r="B2" t="s">
        <v>45</v>
      </c>
      <c r="C2" s="31" t="s">
        <v>42</v>
      </c>
      <c r="D2" s="3" t="s">
        <v>46</v>
      </c>
      <c r="E2" s="32" t="s">
        <v>43</v>
      </c>
      <c r="F2" t="e">
        <v>#N/A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41</v>
      </c>
      <c r="D4" s="29" t="s">
        <v>41</v>
      </c>
    </row>
    <row r="6" spans="1:7" x14ac:dyDescent="0.2">
      <c r="A6" s="5" t="s">
        <v>1</v>
      </c>
    </row>
    <row r="7" spans="1:7" x14ac:dyDescent="0.2">
      <c r="A7" t="s">
        <v>2</v>
      </c>
      <c r="C7" s="8">
        <v>51304.879999999888</v>
      </c>
      <c r="D7" s="30" t="s">
        <v>47</v>
      </c>
    </row>
    <row r="8" spans="1:7" x14ac:dyDescent="0.2">
      <c r="A8" t="s">
        <v>3</v>
      </c>
      <c r="C8" s="8">
        <v>0.87192999999999998</v>
      </c>
      <c r="D8" s="30" t="s">
        <v>47</v>
      </c>
    </row>
    <row r="9" spans="1:7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3.5" thickBot="1" x14ac:dyDescent="0.25">
      <c r="A10" s="10"/>
      <c r="B10" s="10"/>
      <c r="C10" s="4" t="s">
        <v>20</v>
      </c>
      <c r="D10" s="4" t="s">
        <v>21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4.3704545479902831E-5</v>
      </c>
      <c r="D12" s="3"/>
      <c r="E12" s="10"/>
    </row>
    <row r="13" spans="1:7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x14ac:dyDescent="0.2">
      <c r="A14" s="10"/>
      <c r="B14" s="10"/>
      <c r="C14" s="10"/>
      <c r="D14" s="14" t="s">
        <v>33</v>
      </c>
      <c r="E14" s="15">
        <f ca="1">NOW()+15018.5+$C$9/24</f>
        <v>60186.644675231481</v>
      </c>
    </row>
    <row r="15" spans="1:7" x14ac:dyDescent="0.2">
      <c r="A15" s="12" t="s">
        <v>17</v>
      </c>
      <c r="B15" s="10"/>
      <c r="C15" s="13">
        <f ca="1">(C7+C11)+(C8+C12)*INT(MAX(F21:F3533))</f>
        <v>55141.564299999998</v>
      </c>
      <c r="D15" s="14" t="s">
        <v>39</v>
      </c>
      <c r="E15" s="15">
        <f ca="1">ROUND(2*(E14-$C$7)/$C$8,0)/2+E13</f>
        <v>10187.5</v>
      </c>
    </row>
    <row r="16" spans="1:7" x14ac:dyDescent="0.2">
      <c r="A16" s="16" t="s">
        <v>4</v>
      </c>
      <c r="B16" s="10"/>
      <c r="C16" s="17">
        <f ca="1">+C8+C12</f>
        <v>0.87197370454547984</v>
      </c>
      <c r="D16" s="14" t="s">
        <v>40</v>
      </c>
      <c r="E16" s="24">
        <f ca="1">ROUND(2*(E14-$C$15)/$C$16,0)/2+E13</f>
        <v>5787</v>
      </c>
    </row>
    <row r="17" spans="1:19" ht="13.5" thickBot="1" x14ac:dyDescent="0.25">
      <c r="A17" s="14" t="s">
        <v>30</v>
      </c>
      <c r="B17" s="10"/>
      <c r="C17" s="10">
        <f>COUNT(C21:C2191)</f>
        <v>2</v>
      </c>
      <c r="D17" s="14" t="s">
        <v>34</v>
      </c>
      <c r="E17" s="18">
        <f ca="1">+$C$15+$C$16*E16-15018.5-$C$9/24</f>
        <v>45169.571961538029</v>
      </c>
    </row>
    <row r="18" spans="1:19" ht="14.25" thickTop="1" thickBot="1" x14ac:dyDescent="0.25">
      <c r="A18" s="16" t="s">
        <v>5</v>
      </c>
      <c r="B18" s="10"/>
      <c r="C18" s="19">
        <f ca="1">+C15</f>
        <v>55141.564299999998</v>
      </c>
      <c r="D18" s="20">
        <f ca="1">+C16</f>
        <v>0.87197370454547984</v>
      </c>
      <c r="E18" s="21" t="s">
        <v>35</v>
      </c>
    </row>
    <row r="19" spans="1:19" ht="13.5" thickTop="1" x14ac:dyDescent="0.2">
      <c r="A19" s="25" t="s">
        <v>36</v>
      </c>
      <c r="E19" s="26">
        <v>21</v>
      </c>
      <c r="S19">
        <f ca="1">SQRT(SUM(S21:S50)/(COUNT(S21:S50)-1))</f>
        <v>0</v>
      </c>
    </row>
    <row r="20" spans="1:19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29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x14ac:dyDescent="0.2">
      <c r="A21" t="str">
        <f>D7</f>
        <v>VSX</v>
      </c>
      <c r="C21" s="8">
        <f>C$7</f>
        <v>51304.879999999888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36286.379999999888</v>
      </c>
      <c r="S21">
        <f ca="1">+(O21-G21)^2</f>
        <v>0</v>
      </c>
    </row>
    <row r="22" spans="1:19" x14ac:dyDescent="0.2">
      <c r="A22" s="33" t="s">
        <v>48</v>
      </c>
      <c r="B22" s="34" t="s">
        <v>49</v>
      </c>
      <c r="C22" s="33">
        <v>55141.564299999998</v>
      </c>
      <c r="D22" s="33" t="s">
        <v>50</v>
      </c>
      <c r="E22">
        <f>+(C22-C$7)/C$8</f>
        <v>4400.2205452273811</v>
      </c>
      <c r="F22">
        <f>ROUND(2*E22,0)/2</f>
        <v>4400</v>
      </c>
      <c r="G22">
        <f>+C22-(C$7+F22*C$8)</f>
        <v>0.19230000011157244</v>
      </c>
      <c r="I22">
        <f>+G22</f>
        <v>0.19230000011157244</v>
      </c>
      <c r="O22">
        <f ca="1">+C$11+C$12*$F22</f>
        <v>0.19230000011157244</v>
      </c>
      <c r="Q22" s="2">
        <f>+C22-15018.5</f>
        <v>40123.064299999998</v>
      </c>
      <c r="S22">
        <f ca="1">+(O22-G22)^2</f>
        <v>0</v>
      </c>
    </row>
    <row r="23" spans="1:19" x14ac:dyDescent="0.2">
      <c r="C23" s="8"/>
      <c r="D23" s="8"/>
      <c r="Q23" s="2"/>
    </row>
    <row r="24" spans="1:19" x14ac:dyDescent="0.2">
      <c r="C24" s="8"/>
      <c r="D24" s="8"/>
      <c r="Q24" s="2"/>
    </row>
    <row r="25" spans="1:19" x14ac:dyDescent="0.2">
      <c r="C25" s="8"/>
      <c r="D25" s="8"/>
      <c r="Q25" s="2"/>
    </row>
    <row r="26" spans="1:19" x14ac:dyDescent="0.2">
      <c r="C26" s="8"/>
      <c r="D26" s="8"/>
      <c r="Q26" s="2"/>
    </row>
    <row r="27" spans="1:19" x14ac:dyDescent="0.2">
      <c r="C27" s="8"/>
      <c r="D27" s="8"/>
      <c r="Q27" s="2"/>
    </row>
    <row r="28" spans="1:19" x14ac:dyDescent="0.2">
      <c r="C28" s="8"/>
      <c r="D28" s="8"/>
      <c r="Q28" s="2"/>
    </row>
    <row r="29" spans="1:19" x14ac:dyDescent="0.2">
      <c r="C29" s="8"/>
      <c r="D29" s="8"/>
      <c r="Q29" s="2"/>
    </row>
    <row r="30" spans="1:19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2023-08-30T03:28:19Z</dcterms:modified>
</cp:coreProperties>
</file>