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D652DC-342E-4CC4-99C5-FDA7B927C5EC}" xr6:coauthVersionLast="47" xr6:coauthVersionMax="47" xr10:uidLastSave="{00000000-0000-0000-0000-000000000000}"/>
  <bookViews>
    <workbookView xWindow="14160" yWindow="54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E23" i="1"/>
  <c r="F23" i="1"/>
  <c r="G23" i="1"/>
  <c r="K23" i="1"/>
  <c r="E21" i="1"/>
  <c r="F21" i="1"/>
  <c r="G21" i="1"/>
  <c r="I21" i="1"/>
  <c r="E22" i="1"/>
  <c r="F22" i="1"/>
  <c r="G22" i="1"/>
  <c r="K22" i="1"/>
  <c r="E9" i="1"/>
  <c r="D9" i="1"/>
  <c r="Q21" i="1"/>
  <c r="Q22" i="1"/>
  <c r="F16" i="1"/>
  <c r="F17" i="1" s="1"/>
  <c r="C17" i="1"/>
  <c r="C11" i="1"/>
  <c r="C12" i="1"/>
  <c r="C16" i="1" l="1"/>
  <c r="D18" i="1" s="1"/>
  <c r="O21" i="1"/>
  <c r="C15" i="1"/>
  <c r="O22" i="1"/>
  <c r="O23" i="1"/>
  <c r="C18" i="1" l="1"/>
  <c r="F18" i="1"/>
  <c r="F19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<sst xmlns="http://schemas.openxmlformats.org/spreadsheetml/2006/main" count="60" uniqueCount="53">
  <si>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</si>
  <si>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</si>
  <si>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</si>
  <si>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</si>
  <si>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</si>
  <si>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</si>
  <si>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</si>
  <si>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</si>
  <si>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</si>
  <si>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</si>
  <si>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</si>
  <si>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</si>
  <si>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</si>
  <si>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</si>
  <si>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</si>
  <si>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</si>
  <si>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</si>
  <si>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</si>
  <si>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</si>
  <si>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</si>
  <si>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</si>
  <si>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</si>
  <si>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</si>
  <si>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</si>
  <si>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</si>
  <si>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</si>
  <si>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</si>
  <si>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</si>
  <si>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</si>
  <si>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</si>
  <si>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</si>
  <si>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</si>
  <si>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</si>
  <si>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</si>
  <si>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</si>
  <si>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</si>
  <si>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</si>
  <si>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</si>
  <si>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</si>
  <si>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</si>
  <si>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</si>
  <si>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</si>
  <si>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G3223-1180</t>
  </si>
  <si>
    <t>2018H</t>
  </si>
  <si>
    <t>EW</t>
  </si>
  <si>
    <t>pr_5</t>
  </si>
  <si>
    <t>~</t>
  </si>
  <si>
    <t>Gettel</t>
  </si>
  <si>
    <t>Lac</t>
  </si>
  <si>
    <t>GSC 3223-1180</t>
  </si>
  <si>
    <t>IBVS 6070</t>
  </si>
  <si>
    <t>I</t>
  </si>
  <si>
    <t>RHN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</si>
</sst>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3223-1180 -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A8-4F1B-BEF4-BDD5CC8473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A8-4F1B-BEF4-BDD5CC8473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A8-4F1B-BEF4-BDD5CC8473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-3.356499997607898E-3</c:v>
                </c:pt>
                <c:pt idx="2">
                  <c:v>-6.8045000007259659E-3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A8-4F1B-BEF4-BDD5CC8473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8-4F1B-BEF4-BDD5CC8473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8-4F1B-BEF4-BDD5CC8473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A8-4F1B-BEF4-BDD5CC8473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-1.6781081941132118E-3</c:v>
                </c:pt>
                <c:pt idx="1">
                  <c:v>-1.6783218590051012E-3</c:v>
                </c:pt>
                <c:pt idx="2">
                  <c:v>-6.8045699452155507E-3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8-4F1B-BEF4-BDD5CC8473D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A8-4F1B-BEF4-BDD5CC84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28664"/>
        <c:axId val="1"/>
      </c:scatterChart>
      <c:valAx>
        <c:axId val="57722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2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0F56D5-C294-B2BB-981C-C594C3C9E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42</v>
      </c>
      <c r="G1" s="30" t="s">
        <v>43</v>
      </c>
      <c r="H1" s="31"/>
      <c r="I1" s="38" t="s">
        <v>42</v>
      </c>
      <c r="J1" s="37" t="s">
        <v>42</v>
      </c>
      <c r="K1" s="39">
        <v>22.5517</v>
      </c>
      <c r="L1" s="33">
        <v>42.163400000000003</v>
      </c>
      <c r="M1" s="34">
        <v>56159.422700000003</v>
      </c>
      <c r="N1" s="34">
        <v>0.275113</v>
      </c>
      <c r="O1" s="32" t="s">
        <v>44</v>
      </c>
      <c r="P1" s="40">
        <v>11.41</v>
      </c>
      <c r="Q1" s="40">
        <v>99</v>
      </c>
      <c r="R1" s="41" t="s">
        <v>45</v>
      </c>
      <c r="S1" s="32" t="s">
        <v>46</v>
      </c>
    </row>
    <row r="2" spans="1:19" x14ac:dyDescent="0.2">
      <c r="A2" t="s">
        <v>23</v>
      </c>
      <c r="B2" t="s">
        <v>44</v>
      </c>
      <c r="C2" s="29"/>
      <c r="D2" s="3" t="s">
        <v>48</v>
      </c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56159.422700000003</v>
      </c>
      <c r="D7" s="32" t="s">
        <v>47</v>
      </c>
    </row>
    <row r="8" spans="1:19" x14ac:dyDescent="0.2">
      <c r="A8" t="s">
        <v>3</v>
      </c>
      <c r="C8" s="8">
        <v>0.275113</v>
      </c>
      <c r="D8" s="32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INTERCEPT(INDIRECT($E$9):G991,INDIRECT($D$9):F991)</f>
        <v>-1.6781081941132118E-3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SLOPE(INDIRECT($E$9):G991,INDIRECT($D$9):F991)</f>
        <v>-4.2732978377879704E-7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59459.671443643725</v>
      </c>
      <c r="E15" s="14" t="s">
        <v>34</v>
      </c>
      <c r="F15" s="35">
        <v>1</v>
      </c>
    </row>
    <row r="16" spans="1:19" x14ac:dyDescent="0.2">
      <c r="A16" s="16" t="s">
        <v>4</v>
      </c>
      <c r="B16" s="10"/>
      <c r="C16" s="17">
        <f ca="1">+C8+C12</f>
        <v>0.27511257267021622</v>
      </c>
      <c r="E16" s="14" t="s">
        <v>30</v>
      </c>
      <c r="F16" s="36">
        <f ca="1">NOW()+15018.5+$C$5/24</f>
        <v>60186.643410185185</v>
      </c>
    </row>
    <row r="17" spans="1:21" ht="13.5" thickBot="1" x14ac:dyDescent="0.25">
      <c r="A17" s="14" t="s">
        <v>27</v>
      </c>
      <c r="B17" s="10"/>
      <c r="C17" s="10">
        <f>COUNT(C21:C2190)</f>
        <v>3</v>
      </c>
      <c r="E17" s="14" t="s">
        <v>35</v>
      </c>
      <c r="F17" s="15">
        <f ca="1">ROUND(2*(F16-$C$7)/$C$8,0)/2+F15</f>
        <v>14639.5</v>
      </c>
    </row>
    <row r="18" spans="1:21" ht="14.25" thickTop="1" thickBot="1" x14ac:dyDescent="0.25">
      <c r="A18" s="16" t="s">
        <v>5</v>
      </c>
      <c r="B18" s="10"/>
      <c r="C18" s="19">
        <f ca="1">+C15</f>
        <v>59459.671443643725</v>
      </c>
      <c r="D18" s="20">
        <f ca="1">+C16</f>
        <v>0.27511257267021622</v>
      </c>
      <c r="E18" s="14" t="s">
        <v>36</v>
      </c>
      <c r="F18" s="23">
        <f ca="1">ROUND(2*(F16-$C$15)/$C$16,0)/2+F15</f>
        <v>2643.5</v>
      </c>
    </row>
    <row r="19" spans="1:21" ht="13.5" thickTop="1" x14ac:dyDescent="0.2">
      <c r="E19" s="14" t="s">
        <v>31</v>
      </c>
      <c r="F19" s="18">
        <f ca="1">+$C$15+$C$16*F18-15018.5-$C$5/24</f>
        <v>45168.82736283078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2" t="s">
        <v>50</v>
      </c>
      <c r="B21" s="43" t="s">
        <v>51</v>
      </c>
      <c r="C21" s="44">
        <v>56159.422700000003</v>
      </c>
      <c r="D21" s="44">
        <v>1E-3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-1.6781081941132118E-3</v>
      </c>
      <c r="Q21" s="2">
        <f>+C21-15018.5</f>
        <v>41140.922700000003</v>
      </c>
    </row>
    <row r="22" spans="1:21" x14ac:dyDescent="0.2">
      <c r="A22" s="42" t="s">
        <v>50</v>
      </c>
      <c r="B22" s="43" t="s">
        <v>51</v>
      </c>
      <c r="C22" s="44">
        <v>56159.556900000003</v>
      </c>
      <c r="D22" s="44">
        <v>8.0000000000000004E-4</v>
      </c>
      <c r="E22">
        <f>+(C22-C$7)/C$8</f>
        <v>0.48779955872830111</v>
      </c>
      <c r="F22">
        <f>ROUND(2*E22,0)/2</f>
        <v>0.5</v>
      </c>
      <c r="G22">
        <f>+C22-(C$7+F22*C$8)</f>
        <v>-3.356499997607898E-3</v>
      </c>
      <c r="K22">
        <f>+G22</f>
        <v>-3.356499997607898E-3</v>
      </c>
      <c r="O22">
        <f ca="1">+C$11+C$12*$F22</f>
        <v>-1.6783218590051012E-3</v>
      </c>
      <c r="Q22" s="2">
        <f>+C22-15018.5</f>
        <v>41141.056900000003</v>
      </c>
    </row>
    <row r="23" spans="1:21" x14ac:dyDescent="0.2">
      <c r="A23" s="5" t="s">
        <v>52</v>
      </c>
      <c r="C23" s="8">
        <v>59459.809000000001</v>
      </c>
      <c r="D23" s="8">
        <v>2E-3</v>
      </c>
      <c r="E23">
        <f>+(C23-C$7)/C$8</f>
        <v>11996.475266526839</v>
      </c>
      <c r="F23">
        <f>ROUND(2*E23,0)/2</f>
        <v>11996.5</v>
      </c>
      <c r="G23">
        <f>+C23-(C$7+F23*C$8)</f>
        <v>-6.8045000007259659E-3</v>
      </c>
      <c r="K23">
        <f>+G23</f>
        <v>-6.8045000007259659E-3</v>
      </c>
      <c r="O23">
        <f ca="1">+C$11+C$12*$F23</f>
        <v>-6.8045699452155507E-3</v>
      </c>
      <c r="Q23" s="2">
        <f>+C23-15018.5</f>
        <v>44441.309000000001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2023-08-30T03:26:30Z</dcterms:modified>
</cp:coreProperties>
</file>