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74BF8CB-9F30-45F1-84DA-6B99B6C15D5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4" r:id="rId1"/>
    <sheet name="A (old)" sheetId="1" r:id="rId2"/>
    <sheet name="B" sheetId="2" r:id="rId3"/>
    <sheet name="C" sheetId="5" r:id="rId4"/>
    <sheet name="D" sheetId="6" r:id="rId5"/>
    <sheet name="BAV" sheetId="7" r:id="rId6"/>
  </sheets>
  <calcPr calcId="181029"/>
</workbook>
</file>

<file path=xl/calcChain.xml><?xml version="1.0" encoding="utf-8"?>
<calcChain xmlns="http://schemas.openxmlformats.org/spreadsheetml/2006/main">
  <c r="E129" i="4" l="1"/>
  <c r="F129" i="4"/>
  <c r="G129" i="4" s="1"/>
  <c r="K129" i="4" s="1"/>
  <c r="Q129" i="4"/>
  <c r="E127" i="4"/>
  <c r="F127" i="4"/>
  <c r="G127" i="4"/>
  <c r="K127" i="4"/>
  <c r="Q127" i="4"/>
  <c r="E128" i="4"/>
  <c r="F128" i="4"/>
  <c r="G128" i="4"/>
  <c r="K128" i="4"/>
  <c r="Q128" i="4"/>
  <c r="Q126" i="4"/>
  <c r="E126" i="4"/>
  <c r="F126" i="4"/>
  <c r="G126" i="4"/>
  <c r="K126" i="4"/>
  <c r="E125" i="4"/>
  <c r="F125" i="4"/>
  <c r="G125" i="4"/>
  <c r="K125" i="4"/>
  <c r="Q125" i="4"/>
  <c r="E124" i="4"/>
  <c r="F124" i="4"/>
  <c r="G124" i="4"/>
  <c r="K124" i="4"/>
  <c r="Q124" i="4"/>
  <c r="E122" i="4"/>
  <c r="F122" i="4"/>
  <c r="G122" i="4"/>
  <c r="K122" i="4"/>
  <c r="E123" i="4"/>
  <c r="F123" i="4"/>
  <c r="G123" i="4"/>
  <c r="K123" i="4"/>
  <c r="Q122" i="4"/>
  <c r="Q123" i="4"/>
  <c r="E120" i="4"/>
  <c r="F120" i="4"/>
  <c r="G120" i="4"/>
  <c r="K120" i="4"/>
  <c r="Q120" i="4"/>
  <c r="E121" i="4"/>
  <c r="F121" i="4"/>
  <c r="G121" i="4"/>
  <c r="K121" i="4"/>
  <c r="Q121" i="4"/>
  <c r="E27" i="4"/>
  <c r="F27" i="4"/>
  <c r="G27" i="4"/>
  <c r="J27" i="4"/>
  <c r="E29" i="4"/>
  <c r="F29" i="4"/>
  <c r="G29" i="4"/>
  <c r="J29" i="4"/>
  <c r="E30" i="4"/>
  <c r="F30" i="4"/>
  <c r="G30" i="4"/>
  <c r="J30" i="4"/>
  <c r="E33" i="4"/>
  <c r="F33" i="4"/>
  <c r="G33" i="4"/>
  <c r="J33" i="4"/>
  <c r="E34" i="4"/>
  <c r="F34" i="4"/>
  <c r="G34" i="4"/>
  <c r="J34" i="4"/>
  <c r="E35" i="4"/>
  <c r="F35" i="4"/>
  <c r="G35" i="4"/>
  <c r="J35" i="4"/>
  <c r="E36" i="4"/>
  <c r="F36" i="4"/>
  <c r="G36" i="4"/>
  <c r="J36" i="4"/>
  <c r="E37" i="4"/>
  <c r="F37" i="4"/>
  <c r="G37" i="4"/>
  <c r="J37" i="4"/>
  <c r="E38" i="4"/>
  <c r="F38" i="4"/>
  <c r="G38" i="4"/>
  <c r="J38" i="4"/>
  <c r="E46" i="4"/>
  <c r="F46" i="4"/>
  <c r="G46" i="4"/>
  <c r="J46" i="4"/>
  <c r="E48" i="4"/>
  <c r="F48" i="4"/>
  <c r="G48" i="4"/>
  <c r="J48" i="4"/>
  <c r="E49" i="4"/>
  <c r="F49" i="4"/>
  <c r="G49" i="4"/>
  <c r="I49" i="4"/>
  <c r="E51" i="4"/>
  <c r="F51" i="4"/>
  <c r="G51" i="4"/>
  <c r="I51" i="4"/>
  <c r="E59" i="4"/>
  <c r="F59" i="4"/>
  <c r="G59" i="4"/>
  <c r="K59" i="4"/>
  <c r="E61" i="4"/>
  <c r="F61" i="4"/>
  <c r="G61" i="4"/>
  <c r="K61" i="4"/>
  <c r="E63" i="4"/>
  <c r="F63" i="4"/>
  <c r="G63" i="4"/>
  <c r="K63" i="4"/>
  <c r="E64" i="4"/>
  <c r="F64" i="4"/>
  <c r="G64" i="4"/>
  <c r="K64" i="4"/>
  <c r="E65" i="4"/>
  <c r="F65" i="4"/>
  <c r="G65" i="4"/>
  <c r="K65" i="4"/>
  <c r="E66" i="4"/>
  <c r="F66" i="4"/>
  <c r="G66" i="4"/>
  <c r="K66" i="4"/>
  <c r="E67" i="4"/>
  <c r="F67" i="4"/>
  <c r="G67" i="4"/>
  <c r="K67" i="4"/>
  <c r="E68" i="4"/>
  <c r="F68" i="4"/>
  <c r="G68" i="4"/>
  <c r="K68" i="4"/>
  <c r="E69" i="4"/>
  <c r="F69" i="4"/>
  <c r="G69" i="4"/>
  <c r="K69" i="4"/>
  <c r="E71" i="4"/>
  <c r="F71" i="4"/>
  <c r="G71" i="4"/>
  <c r="K71" i="4"/>
  <c r="E72" i="4"/>
  <c r="F72" i="4"/>
  <c r="G72" i="4"/>
  <c r="K72" i="4"/>
  <c r="E73" i="4"/>
  <c r="F73" i="4"/>
  <c r="G73" i="4"/>
  <c r="K73" i="4"/>
  <c r="E74" i="4"/>
  <c r="F74" i="4"/>
  <c r="G74" i="4"/>
  <c r="K74" i="4"/>
  <c r="E75" i="4"/>
  <c r="F75" i="4"/>
  <c r="G75" i="4"/>
  <c r="K75" i="4"/>
  <c r="E76" i="4"/>
  <c r="F76" i="4"/>
  <c r="G76" i="4"/>
  <c r="K76" i="4"/>
  <c r="E77" i="4"/>
  <c r="F77" i="4"/>
  <c r="G77" i="4"/>
  <c r="K77" i="4"/>
  <c r="E78" i="4"/>
  <c r="F78" i="4"/>
  <c r="G78" i="4"/>
  <c r="K78" i="4"/>
  <c r="E79" i="4"/>
  <c r="F79" i="4"/>
  <c r="G79" i="4"/>
  <c r="K79" i="4"/>
  <c r="E80" i="4"/>
  <c r="F80" i="4"/>
  <c r="G80" i="4"/>
  <c r="K80" i="4"/>
  <c r="E81" i="4"/>
  <c r="F81" i="4"/>
  <c r="G81" i="4"/>
  <c r="K81" i="4"/>
  <c r="E82" i="4"/>
  <c r="F82" i="4"/>
  <c r="G82" i="4"/>
  <c r="K82" i="4"/>
  <c r="E83" i="4"/>
  <c r="F83" i="4"/>
  <c r="G83" i="4"/>
  <c r="K83" i="4"/>
  <c r="E84" i="4"/>
  <c r="F84" i="4"/>
  <c r="G84" i="4"/>
  <c r="K84" i="4"/>
  <c r="E85" i="4"/>
  <c r="F85" i="4"/>
  <c r="G85" i="4"/>
  <c r="K85" i="4"/>
  <c r="E86" i="4"/>
  <c r="F86" i="4"/>
  <c r="G86" i="4"/>
  <c r="K86" i="4"/>
  <c r="E88" i="4"/>
  <c r="F88" i="4"/>
  <c r="G88" i="4"/>
  <c r="K88" i="4"/>
  <c r="E110" i="4"/>
  <c r="F110" i="4"/>
  <c r="G110" i="4"/>
  <c r="K110" i="4"/>
  <c r="E113" i="4"/>
  <c r="F113" i="4"/>
  <c r="G113" i="4"/>
  <c r="K113" i="4"/>
  <c r="E119" i="4"/>
  <c r="F119" i="4"/>
  <c r="G119" i="4"/>
  <c r="J119" i="4"/>
  <c r="E39" i="4"/>
  <c r="F39" i="4"/>
  <c r="G39" i="4"/>
  <c r="S39" i="4"/>
  <c r="E40" i="4"/>
  <c r="F40" i="4"/>
  <c r="E41" i="4"/>
  <c r="E42" i="4"/>
  <c r="F42" i="4"/>
  <c r="E43" i="4"/>
  <c r="F43" i="4"/>
  <c r="G43" i="4"/>
  <c r="J43" i="4"/>
  <c r="E44" i="4"/>
  <c r="F44" i="4"/>
  <c r="G44" i="4"/>
  <c r="S44" i="4"/>
  <c r="E45" i="4"/>
  <c r="E47" i="4"/>
  <c r="F47" i="4"/>
  <c r="G47" i="4"/>
  <c r="J47" i="4"/>
  <c r="E50" i="4"/>
  <c r="F50" i="4"/>
  <c r="G50" i="4"/>
  <c r="J50" i="4"/>
  <c r="E52" i="4"/>
  <c r="F52" i="4"/>
  <c r="E53" i="4"/>
  <c r="F53" i="4"/>
  <c r="G53" i="4"/>
  <c r="J53" i="4"/>
  <c r="E54" i="4"/>
  <c r="F54" i="4"/>
  <c r="G54" i="4"/>
  <c r="J54" i="4"/>
  <c r="E55" i="4"/>
  <c r="F55" i="4"/>
  <c r="G55" i="4"/>
  <c r="K55" i="4"/>
  <c r="E56" i="4"/>
  <c r="F56" i="4"/>
  <c r="G56" i="4"/>
  <c r="J56" i="4"/>
  <c r="E57" i="4"/>
  <c r="F57" i="4"/>
  <c r="G57" i="4"/>
  <c r="J57" i="4"/>
  <c r="E58" i="4"/>
  <c r="F58" i="4"/>
  <c r="G58" i="4"/>
  <c r="K58" i="4"/>
  <c r="E60" i="4"/>
  <c r="F60" i="4"/>
  <c r="G60" i="4"/>
  <c r="J60" i="4"/>
  <c r="E62" i="4"/>
  <c r="F62" i="4"/>
  <c r="G62" i="4"/>
  <c r="K62" i="4"/>
  <c r="E70" i="4"/>
  <c r="F70" i="4"/>
  <c r="G70" i="4"/>
  <c r="J70" i="4"/>
  <c r="E87" i="4"/>
  <c r="F87" i="4"/>
  <c r="G87" i="4"/>
  <c r="K87" i="4"/>
  <c r="E89" i="4"/>
  <c r="F89" i="4"/>
  <c r="G89" i="4"/>
  <c r="K89" i="4"/>
  <c r="E90" i="4"/>
  <c r="F90" i="4"/>
  <c r="G90" i="4"/>
  <c r="K90" i="4"/>
  <c r="E91" i="4"/>
  <c r="F91" i="4"/>
  <c r="G91" i="4"/>
  <c r="K91" i="4"/>
  <c r="E92" i="4"/>
  <c r="F92" i="4"/>
  <c r="G92" i="4"/>
  <c r="K92" i="4"/>
  <c r="E93" i="4"/>
  <c r="F93" i="4"/>
  <c r="G93" i="4"/>
  <c r="K93" i="4"/>
  <c r="E94" i="4"/>
  <c r="F94" i="4"/>
  <c r="G94" i="4"/>
  <c r="K94" i="4"/>
  <c r="E95" i="4"/>
  <c r="F95" i="4"/>
  <c r="G95" i="4"/>
  <c r="K95" i="4"/>
  <c r="E96" i="4"/>
  <c r="F96" i="4"/>
  <c r="G96" i="4"/>
  <c r="K96" i="4"/>
  <c r="E97" i="4"/>
  <c r="F97" i="4"/>
  <c r="G97" i="4"/>
  <c r="K97" i="4"/>
  <c r="E98" i="4"/>
  <c r="F98" i="4"/>
  <c r="G98" i="4"/>
  <c r="K98" i="4"/>
  <c r="E99" i="4"/>
  <c r="F99" i="4"/>
  <c r="G99" i="4"/>
  <c r="K99" i="4"/>
  <c r="E100" i="4"/>
  <c r="F100" i="4"/>
  <c r="G100" i="4"/>
  <c r="K100" i="4"/>
  <c r="E101" i="4"/>
  <c r="F101" i="4"/>
  <c r="G101" i="4"/>
  <c r="K101" i="4"/>
  <c r="E102" i="4"/>
  <c r="F102" i="4"/>
  <c r="G102" i="4"/>
  <c r="K102" i="4"/>
  <c r="E103" i="4"/>
  <c r="F103" i="4"/>
  <c r="G103" i="4"/>
  <c r="K103" i="4"/>
  <c r="E104" i="4"/>
  <c r="F104" i="4"/>
  <c r="G104" i="4"/>
  <c r="K104" i="4"/>
  <c r="E105" i="4"/>
  <c r="F105" i="4"/>
  <c r="G105" i="4"/>
  <c r="K105" i="4"/>
  <c r="E106" i="4"/>
  <c r="F106" i="4"/>
  <c r="G106" i="4"/>
  <c r="K106" i="4"/>
  <c r="E107" i="4"/>
  <c r="F107" i="4"/>
  <c r="G107" i="4"/>
  <c r="K107" i="4"/>
  <c r="E108" i="4"/>
  <c r="F108" i="4"/>
  <c r="G108" i="4"/>
  <c r="K108" i="4"/>
  <c r="E109" i="4"/>
  <c r="F109" i="4"/>
  <c r="G109" i="4"/>
  <c r="K109" i="4"/>
  <c r="E111" i="4"/>
  <c r="F111" i="4"/>
  <c r="G111" i="4"/>
  <c r="K111" i="4"/>
  <c r="E112" i="4"/>
  <c r="F112" i="4"/>
  <c r="G112" i="4"/>
  <c r="K112" i="4"/>
  <c r="E114" i="4"/>
  <c r="F114" i="4"/>
  <c r="G114" i="4"/>
  <c r="K114" i="4"/>
  <c r="E115" i="4"/>
  <c r="F115" i="4"/>
  <c r="G115" i="4"/>
  <c r="J115" i="4"/>
  <c r="E116" i="4"/>
  <c r="F116" i="4"/>
  <c r="G116" i="4"/>
  <c r="J116" i="4"/>
  <c r="E117" i="4"/>
  <c r="F117" i="4"/>
  <c r="G117" i="4"/>
  <c r="J117" i="4"/>
  <c r="E118" i="4"/>
  <c r="F118" i="4"/>
  <c r="G118" i="4"/>
  <c r="J118" i="4"/>
  <c r="Q27" i="4"/>
  <c r="Q29" i="4"/>
  <c r="Q30" i="4"/>
  <c r="Q33" i="4"/>
  <c r="Q34" i="4"/>
  <c r="Q35" i="4"/>
  <c r="Q36" i="4"/>
  <c r="Q37" i="4"/>
  <c r="Q38" i="4"/>
  <c r="Q46" i="4"/>
  <c r="Q48" i="4"/>
  <c r="Q49" i="4"/>
  <c r="Q51" i="4"/>
  <c r="Q59" i="4"/>
  <c r="Q61" i="4"/>
  <c r="Q63" i="4"/>
  <c r="Q64" i="4"/>
  <c r="Q65" i="4"/>
  <c r="Q66" i="4"/>
  <c r="Q67" i="4"/>
  <c r="Q68" i="4"/>
  <c r="Q69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8" i="4"/>
  <c r="Q110" i="4"/>
  <c r="Q113" i="4"/>
  <c r="Q119" i="4"/>
  <c r="G102" i="7"/>
  <c r="C102" i="7"/>
  <c r="E102" i="7"/>
  <c r="G60" i="7"/>
  <c r="C60" i="7"/>
  <c r="E60" i="7"/>
  <c r="G59" i="7"/>
  <c r="C59" i="7"/>
  <c r="G58" i="7"/>
  <c r="C58" i="7"/>
  <c r="G57" i="7"/>
  <c r="C57" i="7"/>
  <c r="E57" i="7"/>
  <c r="G56" i="7"/>
  <c r="C56" i="7"/>
  <c r="G101" i="7"/>
  <c r="C101" i="7"/>
  <c r="E101" i="7"/>
  <c r="G55" i="7"/>
  <c r="C55" i="7"/>
  <c r="E55" i="7"/>
  <c r="G54" i="7"/>
  <c r="C54" i="7"/>
  <c r="E54" i="7"/>
  <c r="G100" i="7"/>
  <c r="C100" i="7"/>
  <c r="E100" i="7"/>
  <c r="G53" i="7"/>
  <c r="C53" i="7"/>
  <c r="E53" i="7"/>
  <c r="G52" i="7"/>
  <c r="C52" i="7"/>
  <c r="E52" i="7"/>
  <c r="G51" i="7"/>
  <c r="C51" i="7"/>
  <c r="G50" i="7"/>
  <c r="C50" i="7"/>
  <c r="G49" i="7"/>
  <c r="C49" i="7"/>
  <c r="E49" i="7"/>
  <c r="G48" i="7"/>
  <c r="C48" i="7"/>
  <c r="E48" i="7"/>
  <c r="G47" i="7"/>
  <c r="C47" i="7"/>
  <c r="E47" i="7"/>
  <c r="G46" i="7"/>
  <c r="C46" i="7"/>
  <c r="G45" i="7"/>
  <c r="C45" i="7"/>
  <c r="E45" i="7"/>
  <c r="G44" i="7"/>
  <c r="C44" i="7"/>
  <c r="G43" i="7"/>
  <c r="C43" i="7"/>
  <c r="E43" i="7"/>
  <c r="G42" i="7"/>
  <c r="C42" i="7"/>
  <c r="E42" i="7"/>
  <c r="G41" i="7"/>
  <c r="C41" i="7"/>
  <c r="G40" i="7"/>
  <c r="C40" i="7"/>
  <c r="E40" i="7"/>
  <c r="G39" i="7"/>
  <c r="C39" i="7"/>
  <c r="E39" i="7"/>
  <c r="G38" i="7"/>
  <c r="C38" i="7"/>
  <c r="E38" i="7"/>
  <c r="G37" i="7"/>
  <c r="C37" i="7"/>
  <c r="E37" i="7"/>
  <c r="G36" i="7"/>
  <c r="C36" i="7"/>
  <c r="E36" i="7"/>
  <c r="G35" i="7"/>
  <c r="C35" i="7"/>
  <c r="G34" i="7"/>
  <c r="C34" i="7"/>
  <c r="E34" i="7"/>
  <c r="G33" i="7"/>
  <c r="C33" i="7"/>
  <c r="G99" i="7"/>
  <c r="C99" i="7"/>
  <c r="E99" i="7"/>
  <c r="G32" i="7"/>
  <c r="C32" i="7"/>
  <c r="E32" i="7"/>
  <c r="G98" i="7"/>
  <c r="C98" i="7"/>
  <c r="E98" i="7"/>
  <c r="G97" i="7"/>
  <c r="C97" i="7"/>
  <c r="E97" i="7"/>
  <c r="G96" i="7"/>
  <c r="C96" i="7"/>
  <c r="G95" i="7"/>
  <c r="C95" i="7"/>
  <c r="E95" i="7"/>
  <c r="G94" i="7"/>
  <c r="C94" i="7"/>
  <c r="E94" i="7"/>
  <c r="G93" i="7"/>
  <c r="C93" i="7"/>
  <c r="G92" i="7"/>
  <c r="C92" i="7"/>
  <c r="G91" i="7"/>
  <c r="C91" i="7"/>
  <c r="E91" i="7"/>
  <c r="G90" i="7"/>
  <c r="C90" i="7"/>
  <c r="E90" i="7"/>
  <c r="G89" i="7"/>
  <c r="C89" i="7"/>
  <c r="G88" i="7"/>
  <c r="C88" i="7"/>
  <c r="E88" i="7"/>
  <c r="G87" i="7"/>
  <c r="C87" i="7"/>
  <c r="G86" i="7"/>
  <c r="C86" i="7"/>
  <c r="E86" i="7"/>
  <c r="G85" i="7"/>
  <c r="C85" i="7"/>
  <c r="E85" i="7"/>
  <c r="G84" i="7"/>
  <c r="C84" i="7"/>
  <c r="G83" i="7"/>
  <c r="C83" i="7"/>
  <c r="E83" i="7"/>
  <c r="G31" i="7"/>
  <c r="C31" i="7"/>
  <c r="E31" i="7"/>
  <c r="G82" i="7"/>
  <c r="C82" i="7"/>
  <c r="G81" i="7"/>
  <c r="C81" i="7"/>
  <c r="E81" i="7"/>
  <c r="G80" i="7"/>
  <c r="C80" i="7"/>
  <c r="E80" i="7"/>
  <c r="G79" i="7"/>
  <c r="C79" i="7"/>
  <c r="E79" i="7"/>
  <c r="G78" i="7"/>
  <c r="C78" i="7"/>
  <c r="E78" i="7"/>
  <c r="G77" i="7"/>
  <c r="C77" i="7"/>
  <c r="E77" i="7"/>
  <c r="G76" i="7"/>
  <c r="C76" i="7"/>
  <c r="E76" i="7"/>
  <c r="G30" i="7"/>
  <c r="C30" i="7"/>
  <c r="E30" i="7"/>
  <c r="G75" i="7"/>
  <c r="C75" i="7"/>
  <c r="E75" i="7"/>
  <c r="G29" i="7"/>
  <c r="C29" i="7"/>
  <c r="G74" i="7"/>
  <c r="C74" i="7"/>
  <c r="E74" i="7"/>
  <c r="G28" i="7"/>
  <c r="C28" i="7"/>
  <c r="E28" i="7"/>
  <c r="G27" i="7"/>
  <c r="C27" i="7"/>
  <c r="E27" i="7"/>
  <c r="G26" i="7"/>
  <c r="C26" i="7"/>
  <c r="E26" i="7"/>
  <c r="G25" i="7"/>
  <c r="C25" i="7"/>
  <c r="E25" i="7"/>
  <c r="G24" i="7"/>
  <c r="C24" i="7"/>
  <c r="G73" i="7"/>
  <c r="C73" i="7"/>
  <c r="E73" i="7"/>
  <c r="G23" i="7"/>
  <c r="C23" i="7"/>
  <c r="E23" i="7"/>
  <c r="G72" i="7"/>
  <c r="C72" i="7"/>
  <c r="E72" i="7"/>
  <c r="G71" i="7"/>
  <c r="C71" i="7"/>
  <c r="E71" i="7"/>
  <c r="G70" i="7"/>
  <c r="C70" i="7"/>
  <c r="G22" i="7"/>
  <c r="C22" i="7"/>
  <c r="G21" i="7"/>
  <c r="C21" i="7"/>
  <c r="E21" i="7"/>
  <c r="G20" i="7"/>
  <c r="C20" i="7"/>
  <c r="E20" i="7"/>
  <c r="G19" i="7"/>
  <c r="C19" i="7"/>
  <c r="E19" i="7"/>
  <c r="G18" i="7"/>
  <c r="C18" i="7"/>
  <c r="G17" i="7"/>
  <c r="C17" i="7"/>
  <c r="G16" i="7"/>
  <c r="C16" i="7"/>
  <c r="E16" i="7"/>
  <c r="G69" i="7"/>
  <c r="C69" i="7"/>
  <c r="E69" i="7"/>
  <c r="G68" i="7"/>
  <c r="C68" i="7"/>
  <c r="E68" i="7"/>
  <c r="G67" i="7"/>
  <c r="C67" i="7"/>
  <c r="E67" i="7"/>
  <c r="G66" i="7"/>
  <c r="C66" i="7"/>
  <c r="E66" i="7"/>
  <c r="G65" i="7"/>
  <c r="C65" i="7"/>
  <c r="E65" i="7"/>
  <c r="G64" i="7"/>
  <c r="C64" i="7"/>
  <c r="E64" i="7"/>
  <c r="G15" i="7"/>
  <c r="C15" i="7"/>
  <c r="E15" i="7"/>
  <c r="E32" i="4"/>
  <c r="G63" i="7"/>
  <c r="C63" i="7"/>
  <c r="E63" i="7"/>
  <c r="G62" i="7"/>
  <c r="C62" i="7"/>
  <c r="E62" i="7"/>
  <c r="G61" i="7"/>
  <c r="C61" i="7"/>
  <c r="E61" i="7"/>
  <c r="G14" i="7"/>
  <c r="C14" i="7"/>
  <c r="E25" i="4"/>
  <c r="G13" i="7"/>
  <c r="C13" i="7"/>
  <c r="E24" i="4"/>
  <c r="F24" i="4"/>
  <c r="G12" i="7"/>
  <c r="C12" i="7"/>
  <c r="E22" i="4"/>
  <c r="F22" i="4"/>
  <c r="G22" i="4"/>
  <c r="S22" i="4"/>
  <c r="G11" i="7"/>
  <c r="C11" i="7"/>
  <c r="E21" i="4"/>
  <c r="F21" i="4"/>
  <c r="H102" i="7"/>
  <c r="B102" i="7"/>
  <c r="D102" i="7"/>
  <c r="A102" i="7"/>
  <c r="H60" i="7"/>
  <c r="B60" i="7"/>
  <c r="D60" i="7"/>
  <c r="A60" i="7"/>
  <c r="H59" i="7"/>
  <c r="B59" i="7"/>
  <c r="D59" i="7"/>
  <c r="A59" i="7"/>
  <c r="H58" i="7"/>
  <c r="B58" i="7"/>
  <c r="D58" i="7"/>
  <c r="A58" i="7"/>
  <c r="H57" i="7"/>
  <c r="B57" i="7"/>
  <c r="D57" i="7"/>
  <c r="A57" i="7"/>
  <c r="H56" i="7"/>
  <c r="B56" i="7"/>
  <c r="D56" i="7"/>
  <c r="A56" i="7"/>
  <c r="H101" i="7"/>
  <c r="B101" i="7"/>
  <c r="D101" i="7"/>
  <c r="A101" i="7"/>
  <c r="H55" i="7"/>
  <c r="B55" i="7"/>
  <c r="D55" i="7"/>
  <c r="A55" i="7"/>
  <c r="H54" i="7"/>
  <c r="B54" i="7"/>
  <c r="D54" i="7"/>
  <c r="A54" i="7"/>
  <c r="H100" i="7"/>
  <c r="B100" i="7"/>
  <c r="D100" i="7"/>
  <c r="A100" i="7"/>
  <c r="H53" i="7"/>
  <c r="B53" i="7"/>
  <c r="D53" i="7"/>
  <c r="A53" i="7"/>
  <c r="H52" i="7"/>
  <c r="B52" i="7"/>
  <c r="D52" i="7"/>
  <c r="A52" i="7"/>
  <c r="H51" i="7"/>
  <c r="B51" i="7"/>
  <c r="D51" i="7"/>
  <c r="A51" i="7"/>
  <c r="H50" i="7"/>
  <c r="B50" i="7"/>
  <c r="D50" i="7"/>
  <c r="A50" i="7"/>
  <c r="H49" i="7"/>
  <c r="B49" i="7"/>
  <c r="D49" i="7"/>
  <c r="A49" i="7"/>
  <c r="H48" i="7"/>
  <c r="B48" i="7"/>
  <c r="D48" i="7"/>
  <c r="A48" i="7"/>
  <c r="H47" i="7"/>
  <c r="B47" i="7"/>
  <c r="D47" i="7"/>
  <c r="A47" i="7"/>
  <c r="H46" i="7"/>
  <c r="B46" i="7"/>
  <c r="D46" i="7"/>
  <c r="A46" i="7"/>
  <c r="H45" i="7"/>
  <c r="B45" i="7"/>
  <c r="D45" i="7"/>
  <c r="A45" i="7"/>
  <c r="H44" i="7"/>
  <c r="B44" i="7"/>
  <c r="D44" i="7"/>
  <c r="A44" i="7"/>
  <c r="H43" i="7"/>
  <c r="B43" i="7"/>
  <c r="F43" i="7"/>
  <c r="D43" i="7"/>
  <c r="A43" i="7"/>
  <c r="H42" i="7"/>
  <c r="B42" i="7"/>
  <c r="F42" i="7"/>
  <c r="D42" i="7"/>
  <c r="A42" i="7"/>
  <c r="H41" i="7"/>
  <c r="B41" i="7"/>
  <c r="F41" i="7"/>
  <c r="D41" i="7"/>
  <c r="A41" i="7"/>
  <c r="H40" i="7"/>
  <c r="B40" i="7"/>
  <c r="F40" i="7"/>
  <c r="D40" i="7"/>
  <c r="A40" i="7"/>
  <c r="H39" i="7"/>
  <c r="B39" i="7"/>
  <c r="F39" i="7"/>
  <c r="D39" i="7"/>
  <c r="A39" i="7"/>
  <c r="H38" i="7"/>
  <c r="B38" i="7"/>
  <c r="D38" i="7"/>
  <c r="A38" i="7"/>
  <c r="H37" i="7"/>
  <c r="B37" i="7"/>
  <c r="D37" i="7"/>
  <c r="A37" i="7"/>
  <c r="H36" i="7"/>
  <c r="B36" i="7"/>
  <c r="D36" i="7"/>
  <c r="A36" i="7"/>
  <c r="H35" i="7"/>
  <c r="B35" i="7"/>
  <c r="D35" i="7"/>
  <c r="A35" i="7"/>
  <c r="H34" i="7"/>
  <c r="B34" i="7"/>
  <c r="D34" i="7"/>
  <c r="A34" i="7"/>
  <c r="H33" i="7"/>
  <c r="B33" i="7"/>
  <c r="D33" i="7"/>
  <c r="A33" i="7"/>
  <c r="H99" i="7"/>
  <c r="B99" i="7"/>
  <c r="D99" i="7"/>
  <c r="A99" i="7"/>
  <c r="H32" i="7"/>
  <c r="B32" i="7"/>
  <c r="D32" i="7"/>
  <c r="A32" i="7"/>
  <c r="H98" i="7"/>
  <c r="B98" i="7"/>
  <c r="D98" i="7"/>
  <c r="A98" i="7"/>
  <c r="H97" i="7"/>
  <c r="B97" i="7"/>
  <c r="D97" i="7"/>
  <c r="A97" i="7"/>
  <c r="H96" i="7"/>
  <c r="B96" i="7"/>
  <c r="D96" i="7"/>
  <c r="A96" i="7"/>
  <c r="H95" i="7"/>
  <c r="B95" i="7"/>
  <c r="D95" i="7"/>
  <c r="A95" i="7"/>
  <c r="H94" i="7"/>
  <c r="B94" i="7"/>
  <c r="D94" i="7"/>
  <c r="A94" i="7"/>
  <c r="H93" i="7"/>
  <c r="B93" i="7"/>
  <c r="D93" i="7"/>
  <c r="A93" i="7"/>
  <c r="H92" i="7"/>
  <c r="B92" i="7"/>
  <c r="D92" i="7"/>
  <c r="A92" i="7"/>
  <c r="H91" i="7"/>
  <c r="B91" i="7"/>
  <c r="D91" i="7"/>
  <c r="A91" i="7"/>
  <c r="H90" i="7"/>
  <c r="B90" i="7"/>
  <c r="D90" i="7"/>
  <c r="A90" i="7"/>
  <c r="H89" i="7"/>
  <c r="B89" i="7"/>
  <c r="D89" i="7"/>
  <c r="A89" i="7"/>
  <c r="H88" i="7"/>
  <c r="B88" i="7"/>
  <c r="D88" i="7"/>
  <c r="A88" i="7"/>
  <c r="H87" i="7"/>
  <c r="B87" i="7"/>
  <c r="D87" i="7"/>
  <c r="A87" i="7"/>
  <c r="H86" i="7"/>
  <c r="B86" i="7"/>
  <c r="D86" i="7"/>
  <c r="A86" i="7"/>
  <c r="H85" i="7"/>
  <c r="B85" i="7"/>
  <c r="D85" i="7"/>
  <c r="A85" i="7"/>
  <c r="H84" i="7"/>
  <c r="B84" i="7"/>
  <c r="D84" i="7"/>
  <c r="A84" i="7"/>
  <c r="H83" i="7"/>
  <c r="B83" i="7"/>
  <c r="D83" i="7"/>
  <c r="A83" i="7"/>
  <c r="H31" i="7"/>
  <c r="B31" i="7"/>
  <c r="D31" i="7"/>
  <c r="A31" i="7"/>
  <c r="H82" i="7"/>
  <c r="B82" i="7"/>
  <c r="D82" i="7"/>
  <c r="A82" i="7"/>
  <c r="H81" i="7"/>
  <c r="B81" i="7"/>
  <c r="D81" i="7"/>
  <c r="A81" i="7"/>
  <c r="H80" i="7"/>
  <c r="B80" i="7"/>
  <c r="D80" i="7"/>
  <c r="A80" i="7"/>
  <c r="H79" i="7"/>
  <c r="B79" i="7"/>
  <c r="D79" i="7"/>
  <c r="A79" i="7"/>
  <c r="H78" i="7"/>
  <c r="B78" i="7"/>
  <c r="D78" i="7"/>
  <c r="A78" i="7"/>
  <c r="H77" i="7"/>
  <c r="B77" i="7"/>
  <c r="D77" i="7"/>
  <c r="A77" i="7"/>
  <c r="H76" i="7"/>
  <c r="B76" i="7"/>
  <c r="D76" i="7"/>
  <c r="A76" i="7"/>
  <c r="H30" i="7"/>
  <c r="B30" i="7"/>
  <c r="D30" i="7"/>
  <c r="A30" i="7"/>
  <c r="H75" i="7"/>
  <c r="B75" i="7"/>
  <c r="D75" i="7"/>
  <c r="A75" i="7"/>
  <c r="H29" i="7"/>
  <c r="B29" i="7"/>
  <c r="D29" i="7"/>
  <c r="A29" i="7"/>
  <c r="H74" i="7"/>
  <c r="B74" i="7"/>
  <c r="D74" i="7"/>
  <c r="A74" i="7"/>
  <c r="H28" i="7"/>
  <c r="B28" i="7"/>
  <c r="D28" i="7"/>
  <c r="A28" i="7"/>
  <c r="H27" i="7"/>
  <c r="B27" i="7"/>
  <c r="D27" i="7"/>
  <c r="A27" i="7"/>
  <c r="H26" i="7"/>
  <c r="B26" i="7"/>
  <c r="D26" i="7"/>
  <c r="A26" i="7"/>
  <c r="H25" i="7"/>
  <c r="B25" i="7"/>
  <c r="D25" i="7"/>
  <c r="A25" i="7"/>
  <c r="H24" i="7"/>
  <c r="B24" i="7"/>
  <c r="D24" i="7"/>
  <c r="A24" i="7"/>
  <c r="H73" i="7"/>
  <c r="B73" i="7"/>
  <c r="D73" i="7"/>
  <c r="A73" i="7"/>
  <c r="H23" i="7"/>
  <c r="B23" i="7"/>
  <c r="D23" i="7"/>
  <c r="A23" i="7"/>
  <c r="H72" i="7"/>
  <c r="B72" i="7"/>
  <c r="D72" i="7"/>
  <c r="A72" i="7"/>
  <c r="H71" i="7"/>
  <c r="B71" i="7"/>
  <c r="D71" i="7"/>
  <c r="A71" i="7"/>
  <c r="H70" i="7"/>
  <c r="B70" i="7"/>
  <c r="D70" i="7"/>
  <c r="A70" i="7"/>
  <c r="H22" i="7"/>
  <c r="B22" i="7"/>
  <c r="D22" i="7"/>
  <c r="A22" i="7"/>
  <c r="H21" i="7"/>
  <c r="B21" i="7"/>
  <c r="D21" i="7"/>
  <c r="A21" i="7"/>
  <c r="H20" i="7"/>
  <c r="B20" i="7"/>
  <c r="D20" i="7"/>
  <c r="A20" i="7"/>
  <c r="H19" i="7"/>
  <c r="B19" i="7"/>
  <c r="D19" i="7"/>
  <c r="A19" i="7"/>
  <c r="H18" i="7"/>
  <c r="B18" i="7"/>
  <c r="D18" i="7"/>
  <c r="A18" i="7"/>
  <c r="H17" i="7"/>
  <c r="B17" i="7"/>
  <c r="D17" i="7"/>
  <c r="A17" i="7"/>
  <c r="H16" i="7"/>
  <c r="B16" i="7"/>
  <c r="D16" i="7"/>
  <c r="A16" i="7"/>
  <c r="H69" i="7"/>
  <c r="B69" i="7"/>
  <c r="D69" i="7"/>
  <c r="A69" i="7"/>
  <c r="H68" i="7"/>
  <c r="B68" i="7"/>
  <c r="D68" i="7"/>
  <c r="A68" i="7"/>
  <c r="H67" i="7"/>
  <c r="B67" i="7"/>
  <c r="D67" i="7"/>
  <c r="A67" i="7"/>
  <c r="H66" i="7"/>
  <c r="B66" i="7"/>
  <c r="D66" i="7"/>
  <c r="A66" i="7"/>
  <c r="H65" i="7"/>
  <c r="B65" i="7"/>
  <c r="D65" i="7"/>
  <c r="A65" i="7"/>
  <c r="H64" i="7"/>
  <c r="B64" i="7"/>
  <c r="D64" i="7"/>
  <c r="A64" i="7"/>
  <c r="H15" i="7"/>
  <c r="B15" i="7"/>
  <c r="D15" i="7"/>
  <c r="A15" i="7"/>
  <c r="H63" i="7"/>
  <c r="B63" i="7"/>
  <c r="D63" i="7"/>
  <c r="A63" i="7"/>
  <c r="H62" i="7"/>
  <c r="B62" i="7"/>
  <c r="D62" i="7"/>
  <c r="A62" i="7"/>
  <c r="H61" i="7"/>
  <c r="B61" i="7"/>
  <c r="D61" i="7"/>
  <c r="A61" i="7"/>
  <c r="H14" i="7"/>
  <c r="B14" i="7"/>
  <c r="D14" i="7"/>
  <c r="A14" i="7"/>
  <c r="H13" i="7"/>
  <c r="B13" i="7"/>
  <c r="D13" i="7"/>
  <c r="A13" i="7"/>
  <c r="H12" i="7"/>
  <c r="B12" i="7"/>
  <c r="D12" i="7"/>
  <c r="A12" i="7"/>
  <c r="H11" i="7"/>
  <c r="B11" i="7"/>
  <c r="D11" i="7"/>
  <c r="A11" i="7"/>
  <c r="C9" i="4"/>
  <c r="Q117" i="4"/>
  <c r="Q118" i="4"/>
  <c r="Q115" i="4"/>
  <c r="Q116" i="4"/>
  <c r="Q107" i="4"/>
  <c r="Q108" i="4"/>
  <c r="Q109" i="4"/>
  <c r="Q111" i="4"/>
  <c r="Q112" i="4"/>
  <c r="Q114" i="4"/>
  <c r="Q101" i="4"/>
  <c r="D9" i="4"/>
  <c r="Q25" i="4"/>
  <c r="Q70" i="4"/>
  <c r="Q87" i="4"/>
  <c r="Q96" i="4"/>
  <c r="Q89" i="4"/>
  <c r="Q90" i="4"/>
  <c r="Q91" i="4"/>
  <c r="Q92" i="4"/>
  <c r="Q93" i="4"/>
  <c r="Q94" i="4"/>
  <c r="Q95" i="4"/>
  <c r="Q97" i="4"/>
  <c r="Q98" i="4"/>
  <c r="Q99" i="4"/>
  <c r="Q100" i="4"/>
  <c r="Q102" i="4"/>
  <c r="Q103" i="4"/>
  <c r="Q104" i="4"/>
  <c r="Q105" i="4"/>
  <c r="Q106" i="4"/>
  <c r="E23" i="4"/>
  <c r="F23" i="4"/>
  <c r="E26" i="4"/>
  <c r="F26" i="4"/>
  <c r="E28" i="4"/>
  <c r="F28" i="4"/>
  <c r="E31" i="4"/>
  <c r="F31" i="4"/>
  <c r="F32" i="4"/>
  <c r="T32" i="4"/>
  <c r="F16" i="4"/>
  <c r="F17" i="4" s="1"/>
  <c r="C17" i="4"/>
  <c r="Q62" i="4"/>
  <c r="G32" i="4"/>
  <c r="S32" i="4"/>
  <c r="Q50" i="4"/>
  <c r="Q54" i="4"/>
  <c r="Q57" i="4"/>
  <c r="Q60" i="4"/>
  <c r="Q55" i="4"/>
  <c r="Q56" i="4"/>
  <c r="Q58" i="4"/>
  <c r="Q52" i="4"/>
  <c r="Q47" i="4"/>
  <c r="Q45" i="4"/>
  <c r="Q44" i="4"/>
  <c r="Q43" i="4"/>
  <c r="Q42" i="4"/>
  <c r="Q41" i="4"/>
  <c r="Q40" i="4"/>
  <c r="Q39" i="4"/>
  <c r="Q32" i="4"/>
  <c r="Q31" i="4"/>
  <c r="Q28" i="4"/>
  <c r="Q26" i="4"/>
  <c r="Q24" i="4"/>
  <c r="S23" i="4"/>
  <c r="Q23" i="4"/>
  <c r="Q22" i="4"/>
  <c r="S21" i="4"/>
  <c r="Q21" i="4"/>
  <c r="Q53" i="4"/>
  <c r="F26" i="6"/>
  <c r="G26" i="6"/>
  <c r="J26" i="6"/>
  <c r="F34" i="6"/>
  <c r="F36" i="6"/>
  <c r="E35" i="6"/>
  <c r="F35" i="6"/>
  <c r="S35" i="6"/>
  <c r="E34" i="6"/>
  <c r="E33" i="6"/>
  <c r="F33" i="6"/>
  <c r="E32" i="6"/>
  <c r="F32" i="6"/>
  <c r="S32" i="6"/>
  <c r="E31" i="6"/>
  <c r="F31" i="6"/>
  <c r="E30" i="6"/>
  <c r="F30" i="6"/>
  <c r="E29" i="6"/>
  <c r="F29" i="6"/>
  <c r="E28" i="6"/>
  <c r="F28" i="6"/>
  <c r="E27" i="6"/>
  <c r="F27" i="6"/>
  <c r="E26" i="6"/>
  <c r="E25" i="6"/>
  <c r="F25" i="6"/>
  <c r="E24" i="6"/>
  <c r="F24" i="6"/>
  <c r="E23" i="6"/>
  <c r="F23" i="6"/>
  <c r="S23" i="6"/>
  <c r="E22" i="6"/>
  <c r="F22" i="6"/>
  <c r="E21" i="6"/>
  <c r="F21" i="6"/>
  <c r="E36" i="6"/>
  <c r="E37" i="6"/>
  <c r="F37" i="6"/>
  <c r="S37" i="6"/>
  <c r="E38" i="6"/>
  <c r="F38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E30" i="5"/>
  <c r="F30" i="5"/>
  <c r="G30" i="5"/>
  <c r="J30" i="5"/>
  <c r="E31" i="5"/>
  <c r="F31" i="5"/>
  <c r="E32" i="5"/>
  <c r="F32" i="5"/>
  <c r="E33" i="5"/>
  <c r="F33" i="5"/>
  <c r="E34" i="5"/>
  <c r="F34" i="5"/>
  <c r="E35" i="5"/>
  <c r="F35" i="5"/>
  <c r="G35" i="5"/>
  <c r="J35" i="5"/>
  <c r="E36" i="5"/>
  <c r="F36" i="5"/>
  <c r="G36" i="5"/>
  <c r="J36" i="5"/>
  <c r="E37" i="5"/>
  <c r="F37" i="5"/>
  <c r="S38" i="5"/>
  <c r="E38" i="5"/>
  <c r="F38" i="5"/>
  <c r="G38" i="5"/>
  <c r="J38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S27" i="5"/>
  <c r="E28" i="5"/>
  <c r="F28" i="5"/>
  <c r="E29" i="5"/>
  <c r="F29" i="5"/>
  <c r="G29" i="5"/>
  <c r="I29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C7" i="2"/>
  <c r="E38" i="2"/>
  <c r="F38" i="2"/>
  <c r="S38" i="2"/>
  <c r="E33" i="2"/>
  <c r="F33" i="2"/>
  <c r="S33" i="2"/>
  <c r="O4" i="2"/>
  <c r="T6" i="2"/>
  <c r="AI6" i="2"/>
  <c r="X6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21" i="1"/>
  <c r="Q22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C7" i="1"/>
  <c r="E31" i="1"/>
  <c r="F31" i="1"/>
  <c r="F21" i="1"/>
  <c r="G21" i="1"/>
  <c r="C8" i="1"/>
  <c r="E21" i="1"/>
  <c r="Q38" i="1"/>
  <c r="Q29" i="1"/>
  <c r="Q23" i="1"/>
  <c r="J39" i="4"/>
  <c r="S47" i="4"/>
  <c r="G52" i="4"/>
  <c r="J52" i="4"/>
  <c r="T52" i="4"/>
  <c r="E44" i="7"/>
  <c r="J44" i="4"/>
  <c r="E24" i="7"/>
  <c r="J22" i="4"/>
  <c r="E96" i="7"/>
  <c r="E33" i="7"/>
  <c r="E50" i="7"/>
  <c r="E58" i="7"/>
  <c r="G40" i="4"/>
  <c r="J40" i="4"/>
  <c r="T40" i="4"/>
  <c r="G31" i="4"/>
  <c r="J31" i="4"/>
  <c r="T39" i="4"/>
  <c r="T31" i="4"/>
  <c r="E17" i="7"/>
  <c r="E29" i="7"/>
  <c r="E87" i="7"/>
  <c r="E41" i="7"/>
  <c r="E46" i="7"/>
  <c r="E56" i="7"/>
  <c r="E89" i="7"/>
  <c r="E70" i="7"/>
  <c r="E82" i="7"/>
  <c r="G25" i="5"/>
  <c r="G28" i="6"/>
  <c r="J28" i="6"/>
  <c r="S43" i="4"/>
  <c r="G32" i="6"/>
  <c r="J32" i="6"/>
  <c r="G24" i="5"/>
  <c r="J24" i="5"/>
  <c r="G35" i="6"/>
  <c r="J35" i="6"/>
  <c r="S36" i="6"/>
  <c r="T10" i="2"/>
  <c r="E28" i="1"/>
  <c r="F28" i="1"/>
  <c r="E24" i="1"/>
  <c r="F24" i="1"/>
  <c r="S24" i="1"/>
  <c r="W6" i="2"/>
  <c r="AH6" i="2"/>
  <c r="AS6" i="2"/>
  <c r="AO6" i="2"/>
  <c r="E37" i="2"/>
  <c r="F37" i="2"/>
  <c r="E29" i="2"/>
  <c r="F29" i="2"/>
  <c r="T43" i="4"/>
  <c r="AI10" i="2"/>
  <c r="AE10" i="2"/>
  <c r="AA10" i="2"/>
  <c r="W10" i="2"/>
  <c r="S10" i="2"/>
  <c r="S30" i="5"/>
  <c r="E12" i="7"/>
  <c r="E59" i="7"/>
  <c r="G37" i="6"/>
  <c r="J37" i="6"/>
  <c r="E35" i="1"/>
  <c r="F35" i="1"/>
  <c r="S35" i="1"/>
  <c r="AF10" i="2"/>
  <c r="X10" i="2"/>
  <c r="AN10" i="2"/>
  <c r="E34" i="1"/>
  <c r="F34" i="1"/>
  <c r="Y6" i="2"/>
  <c r="U6" i="2"/>
  <c r="Q6" i="2"/>
  <c r="AJ6" i="2"/>
  <c r="AF6" i="2"/>
  <c r="AQ6" i="2"/>
  <c r="AM6" i="2"/>
  <c r="E36" i="2"/>
  <c r="F36" i="2"/>
  <c r="G36" i="2"/>
  <c r="J36" i="2"/>
  <c r="E28" i="2"/>
  <c r="F28" i="2"/>
  <c r="G28" i="2"/>
  <c r="J28" i="2"/>
  <c r="E26" i="2"/>
  <c r="F26" i="2"/>
  <c r="T47" i="4"/>
  <c r="T44" i="4"/>
  <c r="AG10" i="2"/>
  <c r="AC10" i="2"/>
  <c r="Y10" i="2"/>
  <c r="Q10" i="2"/>
  <c r="AK10" i="2"/>
  <c r="S22" i="6"/>
  <c r="E11" i="7"/>
  <c r="E13" i="7"/>
  <c r="E35" i="7"/>
  <c r="E51" i="7"/>
  <c r="P10" i="2"/>
  <c r="AB10" i="2"/>
  <c r="AJ10" i="2"/>
  <c r="E33" i="1"/>
  <c r="F33" i="1"/>
  <c r="G33" i="1"/>
  <c r="J33" i="1"/>
  <c r="E29" i="1"/>
  <c r="F29" i="1"/>
  <c r="S29" i="1"/>
  <c r="E25" i="1"/>
  <c r="F25" i="1"/>
  <c r="AD6" i="2"/>
  <c r="Z6" i="2"/>
  <c r="V6" i="2"/>
  <c r="R6" i="2"/>
  <c r="AG6" i="2"/>
  <c r="AR6" i="2"/>
  <c r="AN6" i="2"/>
  <c r="T22" i="4"/>
  <c r="AH10" i="2"/>
  <c r="AD10" i="2"/>
  <c r="Z10" i="2"/>
  <c r="R10" i="2"/>
  <c r="E93" i="7"/>
  <c r="G22" i="6"/>
  <c r="J22" i="6"/>
  <c r="S31" i="4"/>
  <c r="J25" i="5"/>
  <c r="G34" i="5"/>
  <c r="J34" i="5"/>
  <c r="G27" i="6"/>
  <c r="J27" i="6"/>
  <c r="G28" i="1"/>
  <c r="J28" i="1"/>
  <c r="G24" i="4"/>
  <c r="J24" i="4"/>
  <c r="F41" i="4"/>
  <c r="E18" i="7"/>
  <c r="S29" i="5"/>
  <c r="S24" i="5"/>
  <c r="G30" i="6"/>
  <c r="J30" i="6"/>
  <c r="S36" i="5"/>
  <c r="S26" i="6"/>
  <c r="G36" i="6"/>
  <c r="J36" i="6"/>
  <c r="S35" i="5"/>
  <c r="E37" i="1"/>
  <c r="F37" i="1"/>
  <c r="E32" i="2"/>
  <c r="F32" i="2"/>
  <c r="G32" i="2"/>
  <c r="E27" i="2"/>
  <c r="F27" i="2"/>
  <c r="S27" i="2"/>
  <c r="E35" i="2"/>
  <c r="F35" i="2"/>
  <c r="G35" i="2"/>
  <c r="G42" i="4"/>
  <c r="J42" i="4"/>
  <c r="E34" i="2"/>
  <c r="F34" i="2"/>
  <c r="S34" i="2"/>
  <c r="J30" i="1"/>
  <c r="E23" i="1"/>
  <c r="F23" i="1"/>
  <c r="G23" i="1"/>
  <c r="G37" i="2"/>
  <c r="J37" i="2"/>
  <c r="G38" i="2"/>
  <c r="J38" i="2"/>
  <c r="S40" i="4"/>
  <c r="E24" i="2"/>
  <c r="F24" i="2"/>
  <c r="E38" i="1"/>
  <c r="F38" i="1"/>
  <c r="E23" i="2"/>
  <c r="F23" i="2"/>
  <c r="E31" i="2"/>
  <c r="F31" i="2"/>
  <c r="S31" i="2"/>
  <c r="AL10" i="2"/>
  <c r="AL6" i="2"/>
  <c r="AB6" i="2"/>
  <c r="S25" i="5"/>
  <c r="S28" i="6"/>
  <c r="E92" i="7"/>
  <c r="G22" i="5"/>
  <c r="J22" i="5"/>
  <c r="E84" i="7"/>
  <c r="G29" i="1"/>
  <c r="I29" i="1"/>
  <c r="E30" i="2"/>
  <c r="F30" i="2"/>
  <c r="E22" i="1"/>
  <c r="F22" i="1"/>
  <c r="G22" i="1"/>
  <c r="J22" i="1"/>
  <c r="F45" i="4"/>
  <c r="G45" i="4"/>
  <c r="S45" i="4"/>
  <c r="E22" i="7"/>
  <c r="G34" i="6"/>
  <c r="J34" i="6"/>
  <c r="E25" i="2"/>
  <c r="F25" i="2"/>
  <c r="E36" i="1"/>
  <c r="F36" i="1"/>
  <c r="G36" i="1"/>
  <c r="J32" i="4"/>
  <c r="E32" i="1"/>
  <c r="F32" i="1"/>
  <c r="E30" i="1"/>
  <c r="F30" i="1"/>
  <c r="G30" i="1"/>
  <c r="S30" i="1"/>
  <c r="E21" i="2"/>
  <c r="F21" i="2"/>
  <c r="G21" i="2"/>
  <c r="J21" i="2"/>
  <c r="G26" i="4"/>
  <c r="G41" i="4"/>
  <c r="S41" i="4"/>
  <c r="G37" i="1"/>
  <c r="J37" i="1"/>
  <c r="S22" i="1"/>
  <c r="S33" i="1"/>
  <c r="S24" i="4"/>
  <c r="S42" i="4"/>
  <c r="S28" i="2"/>
  <c r="J36" i="1"/>
  <c r="J32" i="2"/>
  <c r="G25" i="2"/>
  <c r="J25" i="2"/>
  <c r="S25" i="2"/>
  <c r="G31" i="2"/>
  <c r="J31" i="2"/>
  <c r="G38" i="1"/>
  <c r="J38" i="1"/>
  <c r="S35" i="2"/>
  <c r="J35" i="2"/>
  <c r="J45" i="4"/>
  <c r="H23" i="1"/>
  <c r="T45" i="4"/>
  <c r="G30" i="2"/>
  <c r="J30" i="2"/>
  <c r="S30" i="2"/>
  <c r="G23" i="2"/>
  <c r="H23" i="2"/>
  <c r="J41" i="4"/>
  <c r="S32" i="2"/>
  <c r="S23" i="1"/>
  <c r="S36" i="2"/>
  <c r="S34" i="1"/>
  <c r="S27" i="6"/>
  <c r="S22" i="5"/>
  <c r="G21" i="5"/>
  <c r="J21" i="5"/>
  <c r="G34" i="2"/>
  <c r="J34" i="2"/>
  <c r="G32" i="1"/>
  <c r="J32" i="1"/>
  <c r="S32" i="1"/>
  <c r="S38" i="1"/>
  <c r="G29" i="2"/>
  <c r="I29" i="2"/>
  <c r="S29" i="2"/>
  <c r="S33" i="5"/>
  <c r="G33" i="5"/>
  <c r="J33" i="5"/>
  <c r="S34" i="5"/>
  <c r="S30" i="6"/>
  <c r="G29" i="6"/>
  <c r="I29" i="6"/>
  <c r="S29" i="6"/>
  <c r="T41" i="4"/>
  <c r="T42" i="4"/>
  <c r="G26" i="2"/>
  <c r="J26" i="2"/>
  <c r="S26" i="2"/>
  <c r="G32" i="5"/>
  <c r="J32" i="5"/>
  <c r="S32" i="5"/>
  <c r="S24" i="6"/>
  <c r="G24" i="6"/>
  <c r="J24" i="6"/>
  <c r="T28" i="4"/>
  <c r="G28" i="4"/>
  <c r="G24" i="2"/>
  <c r="J24" i="2"/>
  <c r="S24" i="2"/>
  <c r="G27" i="2"/>
  <c r="J27" i="2"/>
  <c r="G33" i="2"/>
  <c r="J33" i="2"/>
  <c r="G28" i="5"/>
  <c r="J28" i="5"/>
  <c r="S28" i="5"/>
  <c r="G31" i="5"/>
  <c r="J31" i="5"/>
  <c r="S31" i="5"/>
  <c r="S25" i="6"/>
  <c r="G25" i="6"/>
  <c r="S26" i="4"/>
  <c r="J26" i="4"/>
  <c r="S37" i="2"/>
  <c r="S37" i="5"/>
  <c r="G37" i="5"/>
  <c r="J37" i="5"/>
  <c r="G31" i="6"/>
  <c r="J31" i="6"/>
  <c r="S31" i="6"/>
  <c r="S36" i="1"/>
  <c r="G35" i="1"/>
  <c r="J35" i="1"/>
  <c r="S37" i="1"/>
  <c r="G23" i="5"/>
  <c r="H23" i="5"/>
  <c r="S23" i="5"/>
  <c r="T23" i="4"/>
  <c r="T24" i="4"/>
  <c r="F25" i="4"/>
  <c r="G25" i="4"/>
  <c r="J25" i="4"/>
  <c r="E14" i="7"/>
  <c r="J21" i="1"/>
  <c r="G25" i="1"/>
  <c r="J25" i="1"/>
  <c r="S25" i="1"/>
  <c r="G31" i="1"/>
  <c r="J31" i="1"/>
  <c r="S31" i="1"/>
  <c r="G26" i="5"/>
  <c r="S26" i="5"/>
  <c r="G38" i="6"/>
  <c r="J38" i="6"/>
  <c r="S38" i="6"/>
  <c r="S34" i="6"/>
  <c r="G33" i="6"/>
  <c r="J33" i="6"/>
  <c r="S33" i="6"/>
  <c r="P6" i="2"/>
  <c r="G34" i="1"/>
  <c r="J34" i="1"/>
  <c r="V10" i="2"/>
  <c r="AK6" i="2"/>
  <c r="U10" i="2"/>
  <c r="E22" i="2"/>
  <c r="F22" i="2"/>
  <c r="S23" i="2"/>
  <c r="AC6" i="2"/>
  <c r="AE6" i="2"/>
  <c r="S6" i="2"/>
  <c r="AP6" i="2"/>
  <c r="G27" i="5"/>
  <c r="J27" i="5"/>
  <c r="E26" i="1"/>
  <c r="F26" i="1"/>
  <c r="AM10" i="2"/>
  <c r="AA6" i="2"/>
  <c r="E27" i="1"/>
  <c r="F27" i="1"/>
  <c r="G24" i="1"/>
  <c r="J24" i="1"/>
  <c r="G26" i="1"/>
  <c r="J26" i="1"/>
  <c r="S26" i="1"/>
  <c r="S19" i="4"/>
  <c r="T26" i="4"/>
  <c r="C12" i="5"/>
  <c r="C16" i="5"/>
  <c r="D18" i="5"/>
  <c r="J26" i="5"/>
  <c r="C11" i="5"/>
  <c r="C12" i="6"/>
  <c r="C16" i="6"/>
  <c r="D18" i="6"/>
  <c r="J25" i="6"/>
  <c r="C11" i="6"/>
  <c r="S27" i="1"/>
  <c r="G27" i="1"/>
  <c r="J27" i="1"/>
  <c r="S28" i="1"/>
  <c r="S28" i="4"/>
  <c r="J28" i="4"/>
  <c r="S22" i="2"/>
  <c r="G22" i="2"/>
  <c r="C12" i="1"/>
  <c r="C16" i="1"/>
  <c r="D18" i="1"/>
  <c r="J22" i="2"/>
  <c r="C12" i="2"/>
  <c r="C16" i="2"/>
  <c r="D18" i="2"/>
  <c r="C11" i="2"/>
  <c r="O29" i="6"/>
  <c r="R29" i="6"/>
  <c r="O35" i="6"/>
  <c r="R35" i="6"/>
  <c r="O38" i="6"/>
  <c r="R38" i="6"/>
  <c r="O23" i="6"/>
  <c r="R23" i="6"/>
  <c r="O22" i="6"/>
  <c r="R22" i="6"/>
  <c r="O34" i="6"/>
  <c r="R34" i="6"/>
  <c r="O28" i="6"/>
  <c r="R28" i="6"/>
  <c r="O21" i="6"/>
  <c r="R21" i="6"/>
  <c r="D9" i="6"/>
  <c r="O37" i="6"/>
  <c r="R37" i="6"/>
  <c r="O32" i="6"/>
  <c r="R32" i="6"/>
  <c r="O31" i="6"/>
  <c r="R31" i="6"/>
  <c r="O36" i="6"/>
  <c r="R36" i="6"/>
  <c r="O30" i="6"/>
  <c r="R30" i="6"/>
  <c r="O26" i="6"/>
  <c r="R26" i="6"/>
  <c r="O27" i="6"/>
  <c r="R27" i="6"/>
  <c r="O33" i="6"/>
  <c r="R33" i="6"/>
  <c r="O24" i="6"/>
  <c r="R24" i="6"/>
  <c r="C15" i="6"/>
  <c r="C18" i="6"/>
  <c r="O25" i="6"/>
  <c r="R25" i="6"/>
  <c r="C11" i="1"/>
  <c r="O34" i="5"/>
  <c r="R34" i="5"/>
  <c r="O33" i="5"/>
  <c r="R33" i="5"/>
  <c r="O24" i="5"/>
  <c r="R24" i="5"/>
  <c r="O30" i="5"/>
  <c r="R30" i="5"/>
  <c r="O32" i="5"/>
  <c r="R32" i="5"/>
  <c r="O28" i="5"/>
  <c r="R28" i="5"/>
  <c r="O21" i="5"/>
  <c r="R21" i="5"/>
  <c r="O26" i="5"/>
  <c r="R26" i="5"/>
  <c r="O29" i="5"/>
  <c r="R29" i="5"/>
  <c r="O36" i="5"/>
  <c r="R36" i="5"/>
  <c r="C15" i="5"/>
  <c r="C18" i="5"/>
  <c r="O37" i="5"/>
  <c r="R37" i="5"/>
  <c r="O23" i="5"/>
  <c r="R23" i="5"/>
  <c r="O35" i="5"/>
  <c r="R35" i="5"/>
  <c r="O38" i="5"/>
  <c r="R38" i="5"/>
  <c r="O31" i="5"/>
  <c r="R31" i="5"/>
  <c r="O27" i="5"/>
  <c r="R27" i="5"/>
  <c r="O22" i="5"/>
  <c r="R22" i="5"/>
  <c r="O25" i="5"/>
  <c r="R25" i="5"/>
  <c r="O33" i="1"/>
  <c r="R33" i="1"/>
  <c r="O22" i="1"/>
  <c r="R22" i="1"/>
  <c r="O27" i="1"/>
  <c r="R27" i="1"/>
  <c r="O38" i="1"/>
  <c r="R38" i="1"/>
  <c r="O29" i="1"/>
  <c r="R29" i="1"/>
  <c r="O36" i="1"/>
  <c r="R36" i="1"/>
  <c r="O23" i="1"/>
  <c r="R23" i="1"/>
  <c r="O26" i="1"/>
  <c r="R26" i="1"/>
  <c r="O25" i="1"/>
  <c r="R25" i="1"/>
  <c r="O30" i="1"/>
  <c r="R30" i="1"/>
  <c r="O21" i="1"/>
  <c r="R21" i="1"/>
  <c r="O34" i="1"/>
  <c r="R34" i="1"/>
  <c r="C15" i="1"/>
  <c r="C18" i="1"/>
  <c r="O35" i="1"/>
  <c r="R35" i="1"/>
  <c r="O24" i="1"/>
  <c r="R24" i="1"/>
  <c r="O32" i="1"/>
  <c r="R32" i="1"/>
  <c r="O31" i="1"/>
  <c r="R31" i="1"/>
  <c r="O28" i="1"/>
  <c r="R28" i="1"/>
  <c r="O37" i="1"/>
  <c r="R37" i="1"/>
  <c r="C15" i="2"/>
  <c r="C18" i="2"/>
  <c r="O38" i="2"/>
  <c r="R38" i="2"/>
  <c r="O34" i="2"/>
  <c r="R34" i="2"/>
  <c r="O25" i="2"/>
  <c r="R25" i="2"/>
  <c r="O27" i="2"/>
  <c r="R27" i="2"/>
  <c r="O37" i="2"/>
  <c r="R37" i="2"/>
  <c r="O23" i="2"/>
  <c r="R23" i="2"/>
  <c r="O32" i="2"/>
  <c r="R32" i="2"/>
  <c r="O22" i="2"/>
  <c r="R22" i="2"/>
  <c r="O35" i="2"/>
  <c r="R35" i="2"/>
  <c r="O28" i="2"/>
  <c r="R28" i="2"/>
  <c r="O26" i="2"/>
  <c r="R26" i="2"/>
  <c r="O30" i="2"/>
  <c r="R30" i="2"/>
  <c r="O31" i="2"/>
  <c r="R31" i="2"/>
  <c r="O36" i="2"/>
  <c r="R36" i="2"/>
  <c r="O24" i="2"/>
  <c r="R24" i="2"/>
  <c r="O21" i="2"/>
  <c r="R21" i="2"/>
  <c r="O29" i="2"/>
  <c r="R29" i="2"/>
  <c r="O33" i="2"/>
  <c r="R33" i="2"/>
  <c r="D9" i="5"/>
  <c r="D9" i="2"/>
  <c r="R15" i="1"/>
  <c r="R16" i="1"/>
  <c r="R19" i="1"/>
  <c r="R17" i="1"/>
  <c r="C11" i="4"/>
  <c r="C12" i="4"/>
  <c r="O129" i="4" l="1"/>
  <c r="C16" i="4"/>
  <c r="D18" i="4" s="1"/>
  <c r="O96" i="4"/>
  <c r="O64" i="4"/>
  <c r="O82" i="4"/>
  <c r="O71" i="4"/>
  <c r="O66" i="4"/>
  <c r="O84" i="4"/>
  <c r="O98" i="4"/>
  <c r="O115" i="4"/>
  <c r="O81" i="4"/>
  <c r="O120" i="4"/>
  <c r="O60" i="4"/>
  <c r="O74" i="4"/>
  <c r="O101" i="4"/>
  <c r="O25" i="4"/>
  <c r="C15" i="4"/>
  <c r="O102" i="4"/>
  <c r="O85" i="4"/>
  <c r="O95" i="4"/>
  <c r="O68" i="4"/>
  <c r="O46" i="4"/>
  <c r="O112" i="4"/>
  <c r="O113" i="4"/>
  <c r="O50" i="4"/>
  <c r="O92" i="4"/>
  <c r="O110" i="4"/>
  <c r="O103" i="4"/>
  <c r="O65" i="4"/>
  <c r="O58" i="4"/>
  <c r="O107" i="4"/>
  <c r="O79" i="4"/>
  <c r="O127" i="4"/>
  <c r="O49" i="4"/>
  <c r="O121" i="4"/>
  <c r="O97" i="4"/>
  <c r="O117" i="4"/>
  <c r="O69" i="4"/>
  <c r="O63" i="4"/>
  <c r="O62" i="4"/>
  <c r="O61" i="4"/>
  <c r="O37" i="4"/>
  <c r="O59" i="4"/>
  <c r="O72" i="4"/>
  <c r="O29" i="4"/>
  <c r="O77" i="4"/>
  <c r="O36" i="4"/>
  <c r="O27" i="4"/>
  <c r="O108" i="4"/>
  <c r="O48" i="4"/>
  <c r="O126" i="4"/>
  <c r="O53" i="4"/>
  <c r="O114" i="4"/>
  <c r="O56" i="4"/>
  <c r="O38" i="4"/>
  <c r="O93" i="4"/>
  <c r="O55" i="4"/>
  <c r="O124" i="4"/>
  <c r="O83" i="4"/>
  <c r="O54" i="4"/>
  <c r="O30" i="4"/>
  <c r="O118" i="4"/>
  <c r="O90" i="4"/>
  <c r="O57" i="4"/>
  <c r="O119" i="4"/>
  <c r="O73" i="4"/>
  <c r="O34" i="4"/>
  <c r="O123" i="4"/>
  <c r="O89" i="4"/>
  <c r="O104" i="4"/>
  <c r="O109" i="4"/>
  <c r="O105" i="4"/>
  <c r="O78" i="4"/>
  <c r="O70" i="4"/>
  <c r="O128" i="4"/>
  <c r="O100" i="4"/>
  <c r="O33" i="4"/>
  <c r="O99" i="4"/>
  <c r="O94" i="4"/>
  <c r="O106" i="4"/>
  <c r="O111" i="4"/>
  <c r="O91" i="4"/>
  <c r="O75" i="4"/>
  <c r="O87" i="4"/>
  <c r="O116" i="4"/>
  <c r="O35" i="4"/>
  <c r="O86" i="4"/>
  <c r="O52" i="4"/>
  <c r="S52" i="4" s="1"/>
  <c r="O122" i="4"/>
  <c r="O125" i="4"/>
  <c r="O88" i="4"/>
  <c r="O76" i="4"/>
  <c r="O51" i="4"/>
  <c r="O80" i="4"/>
  <c r="O67" i="4"/>
  <c r="C18" i="4" l="1"/>
  <c r="F18" i="4"/>
  <c r="F19" i="4" s="1"/>
  <c r="S16" i="4"/>
  <c r="S15" i="4"/>
  <c r="S17" i="4" l="1"/>
</calcChain>
</file>

<file path=xl/sharedStrings.xml><?xml version="1.0" encoding="utf-8"?>
<sst xmlns="http://schemas.openxmlformats.org/spreadsheetml/2006/main" count="1389" uniqueCount="484">
  <si>
    <t>IBVS 6244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</si>
  <si>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</si>
  <si>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</si>
  <si>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</si>
  <si>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</si>
  <si>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</si>
  <si>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</si>
  <si>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</si>
  <si>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</si>
  <si>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</si>
  <si>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</si>
  <si>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</si>
  <si>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</si>
  <si>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</si>
  <si>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</si>
  <si>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</si>
  <si>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</si>
  <si>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</si>
  <si>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</si>
  <si>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</si>
  <si>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</si>
  <si>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</si>
  <si>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</si>
  <si>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</si>
  <si>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</si>
  <si>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</si>
  <si>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</si>
  <si>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</si>
  <si>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</si>
  <si>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</si>
  <si>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</si>
  <si>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</si>
  <si>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AL Leo</t>
  </si>
  <si>
    <t>IBVS 5484</t>
  </si>
  <si>
    <t>Paschke A</t>
  </si>
  <si>
    <t>BBSAG Bull.95</t>
  </si>
  <si>
    <t>B</t>
  </si>
  <si>
    <t>BBSAG</t>
  </si>
  <si>
    <t>IBVS</t>
  </si>
  <si>
    <t>I</t>
  </si>
  <si>
    <t>p::</t>
  </si>
  <si>
    <t>Kurochkin (1948)</t>
  </si>
  <si>
    <t>II</t>
  </si>
  <si>
    <t>p</t>
  </si>
  <si>
    <t>E:</t>
  </si>
  <si>
    <t>Agerer</t>
  </si>
  <si>
    <t>E</t>
  </si>
  <si>
    <t>IBVS 3401</t>
  </si>
  <si>
    <t>IBVS 4383</t>
  </si>
  <si>
    <t>IBVS 4562</t>
  </si>
  <si>
    <t>IBVS 4711</t>
  </si>
  <si>
    <t>IBVS 4912</t>
  </si>
  <si>
    <t>n &gt;&gt;</t>
  </si>
  <si>
    <t>P =</t>
  </si>
  <si>
    <t>Sum diff2</t>
  </si>
  <si>
    <t>n&gt;&gt;</t>
  </si>
  <si>
    <t>BEST FIT</t>
  </si>
  <si>
    <t>WRONG; see page E</t>
  </si>
  <si>
    <t>IBVS 5643</t>
  </si>
  <si>
    <t>EA/D</t>
  </si>
  <si>
    <t>Found by ToMcat (period search software)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</si>
  <si>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</si>
  <si>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</si>
  <si>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</si>
  <si>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AL Leo / GSC 01415-01312</t>
  </si>
  <si>
    <t>IBVS 5657</t>
  </si>
  <si>
    <t># of data points:</t>
  </si>
  <si>
    <t>IBVS 5653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</si>
  <si>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</si>
  <si>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</si>
  <si>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</si>
  <si>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</si>
  <si>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</si>
  <si>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</si>
  <si>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</si>
  <si>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</si>
  <si>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5296</t>
  </si>
  <si>
    <t>IBVS 5945</t>
  </si>
  <si>
    <t>Add cycle</t>
  </si>
  <si>
    <t>Old Cycle</t>
  </si>
  <si>
    <t>PE</t>
  </si>
  <si>
    <t>IBVS 5959</t>
  </si>
  <si>
    <t>IBVS 5992</t>
  </si>
  <si>
    <t>IBVS 6014</t>
  </si>
  <si>
    <t>IBVS 6029</t>
  </si>
  <si>
    <t>IBVS 6046</t>
  </si>
  <si>
    <t>IBVS 6084</t>
  </si>
  <si>
    <t>IBVS 6149</t>
  </si>
  <si>
    <t>Minima from the Lichtenknecker Database of the BAV</t>
  </si>
  <si>
    <t>C</t>
  </si>
  <si>
    <t>CCD</t>
  </si>
  <si>
    <t>http://www.bav-astro.de/LkDB/index.php?lang=en&amp;sprache_dial=en</t>
  </si>
  <si>
    <t>F</t>
  </si>
  <si>
    <t>pg</t>
  </si>
  <si>
    <t>P</t>
  </si>
  <si>
    <t>V</t>
  </si>
  <si>
    <t>vis</t>
  </si>
  <si>
    <t>2419829.36 </t>
  </si>
  <si>
    <t> 02.03.1913 20:38 </t>
  </si>
  <si>
    <t> 0.51 </t>
  </si>
  <si>
    <t>P </t>
  </si>
  <si>
    <t> N.E.Kurochkin </t>
  </si>
  <si>
    <t> PZ 6.313 </t>
  </si>
  <si>
    <t>2420894.47 </t>
  </si>
  <si>
    <t> 31.01.1916 23:16 </t>
  </si>
  <si>
    <t>2426116.39 </t>
  </si>
  <si>
    <t> 19.05.1930 21:21 </t>
  </si>
  <si>
    <t> 0.49 </t>
  </si>
  <si>
    <t>2447609.473 </t>
  </si>
  <si>
    <t> 23.03.1989 23:21 </t>
  </si>
  <si>
    <t> 0.715 </t>
  </si>
  <si>
    <t>E </t>
  </si>
  <si>
    <t>B;V</t>
  </si>
  <si>
    <t> F.Agerer </t>
  </si>
  <si>
    <t>BAVM 53 </t>
  </si>
  <si>
    <t>2447613.4942 </t>
  </si>
  <si>
    <t> 27.03.1989 23:51 </t>
  </si>
  <si>
    <t> 0.5914 </t>
  </si>
  <si>
    <t>2447654.4306 </t>
  </si>
  <si>
    <t> 07.05.1989 22:20 </t>
  </si>
  <si>
    <t> 0.0838 </t>
  </si>
  <si>
    <t>2447824.6176 </t>
  </si>
  <si>
    <t> 25.10.1989 02:49 </t>
  </si>
  <si>
    <t> 0.3504 </t>
  </si>
  <si>
    <t>2447967.495 </t>
  </si>
  <si>
    <t> 16.03.1990 23:52 </t>
  </si>
  <si>
    <t> 0.246 </t>
  </si>
  <si>
    <t>?</t>
  </si>
  <si>
    <t> A.Paschke </t>
  </si>
  <si>
    <t> BBS 95 </t>
  </si>
  <si>
    <t>2449009.487 </t>
  </si>
  <si>
    <t> 21.01.1993 23:41 </t>
  </si>
  <si>
    <t> -0.079 </t>
  </si>
  <si>
    <t>G</t>
  </si>
  <si>
    <t>BAVM 62 </t>
  </si>
  <si>
    <t>2449009.496 </t>
  </si>
  <si>
    <t> 21.01.1993 23:54 </t>
  </si>
  <si>
    <t> -0.070 </t>
  </si>
  <si>
    <t>2449029.5605 </t>
  </si>
  <si>
    <t> 11.02.1993 01:27 </t>
  </si>
  <si>
    <t> -0.7271 </t>
  </si>
  <si>
    <t>2449029.5608 </t>
  </si>
  <si>
    <t> -0.7268 </t>
  </si>
  <si>
    <t>2449400.438 </t>
  </si>
  <si>
    <t> 16.02.1994 22:30 </t>
  </si>
  <si>
    <t> -0.773 </t>
  </si>
  <si>
    <t>BAVM 68 </t>
  </si>
  <si>
    <t>2449400.442 </t>
  </si>
  <si>
    <t> 16.02.1994 22:36 </t>
  </si>
  <si>
    <t> -0.769 </t>
  </si>
  <si>
    <t>2449688.6231 </t>
  </si>
  <si>
    <t> 02.12.1994 02:57 </t>
  </si>
  <si>
    <t> -0.6241 </t>
  </si>
  <si>
    <t>o</t>
  </si>
  <si>
    <t> W.Moschner </t>
  </si>
  <si>
    <t>BAVM 91 </t>
  </si>
  <si>
    <t>2449778.5311 </t>
  </si>
  <si>
    <t> 02.03.1995 00:44 </t>
  </si>
  <si>
    <t> 0.1793 </t>
  </si>
  <si>
    <t>2449778.5322 </t>
  </si>
  <si>
    <t> 02.03.1995 00:46 </t>
  </si>
  <si>
    <t> 0.1804 </t>
  </si>
  <si>
    <t>2450137.3612 </t>
  </si>
  <si>
    <t> 23.02.1996 20:40 </t>
  </si>
  <si>
    <t> 0.5188 </t>
  </si>
  <si>
    <t>2450137.3639 </t>
  </si>
  <si>
    <t> 23.02.1996 20:44 </t>
  </si>
  <si>
    <t> 0.5215 </t>
  </si>
  <si>
    <t>2450519.4784 </t>
  </si>
  <si>
    <t> 11.03.1997 23:28 </t>
  </si>
  <si>
    <t> 1.3512 </t>
  </si>
  <si>
    <t>BAVM 102 </t>
  </si>
  <si>
    <t>2450849.4099 </t>
  </si>
  <si>
    <t> 04.02.1998 21:50 </t>
  </si>
  <si>
    <t> -0.2693 </t>
  </si>
  <si>
    <t>BAVM 117 </t>
  </si>
  <si>
    <t>2451256.4101 </t>
  </si>
  <si>
    <t> 18.03.1999 21:50 </t>
  </si>
  <si>
    <t> 0.5797 </t>
  </si>
  <si>
    <t>BAVM 128 </t>
  </si>
  <si>
    <t>2451256.4105 </t>
  </si>
  <si>
    <t> 18.03.1999 21:51 </t>
  </si>
  <si>
    <t> 0.5801 </t>
  </si>
  <si>
    <t>2451305.384 </t>
  </si>
  <si>
    <t> 06.05.1999 21:12 </t>
  </si>
  <si>
    <t> -0.179 </t>
  </si>
  <si>
    <t> R.Diethelm </t>
  </si>
  <si>
    <t> BBS 120 </t>
  </si>
  <si>
    <t>2451610.4259 </t>
  </si>
  <si>
    <t> 06.03.2000 22:13 </t>
  </si>
  <si>
    <t> 0.2493 </t>
  </si>
  <si>
    <t>BAVM 152 </t>
  </si>
  <si>
    <t>2451955.617 </t>
  </si>
  <si>
    <t> 15.02.2001 02:48 </t>
  </si>
  <si>
    <t> -0.617 </t>
  </si>
  <si>
    <t> BBS 124 </t>
  </si>
  <si>
    <t>2452721.4439 </t>
  </si>
  <si>
    <t> 22.03.2003 22:39 </t>
  </si>
  <si>
    <t> 0.5681 </t>
  </si>
  <si>
    <t>-I</t>
  </si>
  <si>
    <t>BAVM 158 </t>
  </si>
  <si>
    <t>2453079.4736 </t>
  </si>
  <si>
    <t> 14.03.2004 23:21 </t>
  </si>
  <si>
    <t>6506</t>
  </si>
  <si>
    <t> 0.1072 </t>
  </si>
  <si>
    <t>BAVM 172 </t>
  </si>
  <si>
    <t>2453400.578 </t>
  </si>
  <si>
    <t> 30.01.2005 01:52 </t>
  </si>
  <si>
    <t>6583.5</t>
  </si>
  <si>
    <t> 0.021 </t>
  </si>
  <si>
    <t> A. Paschke </t>
  </si>
  <si>
    <t>IBVS 5653 </t>
  </si>
  <si>
    <t>2453445.5316 </t>
  </si>
  <si>
    <t> 16.03.2005 00:45 </t>
  </si>
  <si>
    <t>6594.5</t>
  </si>
  <si>
    <t> -0.6142 </t>
  </si>
  <si>
    <t>BAVM 173 </t>
  </si>
  <si>
    <t>2453859.7539 </t>
  </si>
  <si>
    <t> 04.05.2006 06:05 </t>
  </si>
  <si>
    <t>6694.5</t>
  </si>
  <si>
    <t> -0.8319 </t>
  </si>
  <si>
    <t>C </t>
  </si>
  <si>
    <t> R. Nelson </t>
  </si>
  <si>
    <t>IBVS 5760 </t>
  </si>
  <si>
    <t>2454093.3566 </t>
  </si>
  <si>
    <t> 23.12.2006 20:33 </t>
  </si>
  <si>
    <t>6751</t>
  </si>
  <si>
    <t> -1.3878 </t>
  </si>
  <si>
    <t> K. Nagai et al. </t>
  </si>
  <si>
    <t>VSB 45 </t>
  </si>
  <si>
    <t>2454174.4343 </t>
  </si>
  <si>
    <t> 14.03.2007 22:25 </t>
  </si>
  <si>
    <t>6770.5</t>
  </si>
  <si>
    <t> -1.1259 </t>
  </si>
  <si>
    <t>BAVM 186 </t>
  </si>
  <si>
    <t>2454570.9961 </t>
  </si>
  <si>
    <t> 14.04.2008 11:54 </t>
  </si>
  <si>
    <t>6866</t>
  </si>
  <si>
    <t> -0.3543 </t>
  </si>
  <si>
    <t>Ic</t>
  </si>
  <si>
    <t> K.Nakajima </t>
  </si>
  <si>
    <t>VSB 48 </t>
  </si>
  <si>
    <t>2455243.7065 </t>
  </si>
  <si>
    <t> 16.02.2010 04:57 </t>
  </si>
  <si>
    <t>7028.5</t>
  </si>
  <si>
    <t> -1.1089 </t>
  </si>
  <si>
    <t>IBVS 5945 </t>
  </si>
  <si>
    <t>2455251.7365 </t>
  </si>
  <si>
    <t> 24.02.2010 05:40 </t>
  </si>
  <si>
    <t>7030.5</t>
  </si>
  <si>
    <t> -1.3677 </t>
  </si>
  <si>
    <t> C.Lacy </t>
  </si>
  <si>
    <t>IBVS 5972 </t>
  </si>
  <si>
    <t>2455259.7643 </t>
  </si>
  <si>
    <t> 04.03.2010 06:20 </t>
  </si>
  <si>
    <t>7032.5</t>
  </si>
  <si>
    <t> -1.6287 </t>
  </si>
  <si>
    <t>2455259.7653 </t>
  </si>
  <si>
    <t> 04.03.2010 06:22 </t>
  </si>
  <si>
    <t> -1.6277 </t>
  </si>
  <si>
    <t>2455260.5666 </t>
  </si>
  <si>
    <t> 05.03.2010 01:35 </t>
  </si>
  <si>
    <t> -0.8264 </t>
  </si>
  <si>
    <t>2455267.7921 </t>
  </si>
  <si>
    <t> 12.03.2010 07:00 </t>
  </si>
  <si>
    <t>7034</t>
  </si>
  <si>
    <t> 0.1825 </t>
  </si>
  <si>
    <t>2455280.6366 </t>
  </si>
  <si>
    <t> 25.03.2010 03:16 </t>
  </si>
  <si>
    <t>7037.5</t>
  </si>
  <si>
    <t> -1.4784 </t>
  </si>
  <si>
    <t>2455284.6497 </t>
  </si>
  <si>
    <t> 29.03.2010 03:35 </t>
  </si>
  <si>
    <t>7038.5</t>
  </si>
  <si>
    <t> -1.6097 </t>
  </si>
  <si>
    <t>2455289.4659 </t>
  </si>
  <si>
    <t> 02.04.2010 23:10 </t>
  </si>
  <si>
    <t>7039.5</t>
  </si>
  <si>
    <t> -0.9379 </t>
  </si>
  <si>
    <t>BAVM 214 </t>
  </si>
  <si>
    <t>2455296.6915 </t>
  </si>
  <si>
    <t> 10.04.2010 04:35 </t>
  </si>
  <si>
    <t>7041</t>
  </si>
  <si>
    <t> 0.0711 </t>
  </si>
  <si>
    <t>2455300.7051 </t>
  </si>
  <si>
    <t> 14.04.2010 04:55 </t>
  </si>
  <si>
    <t>7042</t>
  </si>
  <si>
    <t> -0.0597 </t>
  </si>
  <si>
    <t>2455300.7055 </t>
  </si>
  <si>
    <t> -0.0593 </t>
  </si>
  <si>
    <t>2455349.6723 </t>
  </si>
  <si>
    <t> 02.06.2010 04:08 </t>
  </si>
  <si>
    <t>7054</t>
  </si>
  <si>
    <t> -0.8253 </t>
  </si>
  <si>
    <t>2455490.9584 </t>
  </si>
  <si>
    <t> 21.10.2010 11:00 </t>
  </si>
  <si>
    <t>7088</t>
  </si>
  <si>
    <t> -0.4488 </t>
  </si>
  <si>
    <t>2455519.8576 </t>
  </si>
  <si>
    <t> 19.11.2010 08:34 </t>
  </si>
  <si>
    <t>7095</t>
  </si>
  <si>
    <t> -0.5604 </t>
  </si>
  <si>
    <t>2455531.9001 </t>
  </si>
  <si>
    <t> 01.12.2010 09:36 </t>
  </si>
  <si>
    <t>7098</t>
  </si>
  <si>
    <t> -0.9511 </t>
  </si>
  <si>
    <t>2455539.9273 </t>
  </si>
  <si>
    <t> 09.12.2010 10:15 </t>
  </si>
  <si>
    <t>7100</t>
  </si>
  <si>
    <t> -1.2127 </t>
  </si>
  <si>
    <t>2455543.9408 </t>
  </si>
  <si>
    <t> 13.12.2010 10:34 </t>
  </si>
  <si>
    <t>7101</t>
  </si>
  <si>
    <t> -1.3436 </t>
  </si>
  <si>
    <t>2455543.9411 </t>
  </si>
  <si>
    <t> 13.12.2010 10:35 </t>
  </si>
  <si>
    <t> -1.3433 </t>
  </si>
  <si>
    <t>2455564.0097 </t>
  </si>
  <si>
    <t> 02.01.2011 12:13 </t>
  </si>
  <si>
    <t>7106</t>
  </si>
  <si>
    <t> -1.9967 </t>
  </si>
  <si>
    <t>2455564.0099 </t>
  </si>
  <si>
    <t> 02.01.2011 12:14 </t>
  </si>
  <si>
    <t> -1.9965 </t>
  </si>
  <si>
    <t>2455564.8123 </t>
  </si>
  <si>
    <t> 03.01.2011 07:29 </t>
  </si>
  <si>
    <t> -1.1941 </t>
  </si>
  <si>
    <t>2455568.8256 </t>
  </si>
  <si>
    <t> 07.01.2011 07:48 </t>
  </si>
  <si>
    <t>7107</t>
  </si>
  <si>
    <t> -1.3252 </t>
  </si>
  <si>
    <t>2455568.8262 </t>
  </si>
  <si>
    <t> 07.01.2011 07:49 </t>
  </si>
  <si>
    <t> -1.3246 </t>
  </si>
  <si>
    <t>2455580.8670 </t>
  </si>
  <si>
    <t> 19.01.2011 08:48 </t>
  </si>
  <si>
    <t>7110</t>
  </si>
  <si>
    <t> -1.7170 </t>
  </si>
  <si>
    <t>2455588.8908 </t>
  </si>
  <si>
    <t> 27.01.2011 09:22 </t>
  </si>
  <si>
    <t>7112</t>
  </si>
  <si>
    <t> -1.9820 </t>
  </si>
  <si>
    <t>IBVS 5992 </t>
  </si>
  <si>
    <t>2455588.8953 </t>
  </si>
  <si>
    <t> 27.01.2011 09:29 </t>
  </si>
  <si>
    <t> -1.9775 </t>
  </si>
  <si>
    <t>2455621.8084 </t>
  </si>
  <si>
    <t> 01.03.2011 07:24 </t>
  </si>
  <si>
    <t>7120</t>
  </si>
  <si>
    <t> -2.2196 </t>
  </si>
  <si>
    <t>IBVS 6014 </t>
  </si>
  <si>
    <t>2455622.6114 </t>
  </si>
  <si>
    <t> 02.03.2011 02:40 </t>
  </si>
  <si>
    <t> -1.4166 </t>
  </si>
  <si>
    <t>2455625.8225 </t>
  </si>
  <si>
    <t> 05.03.2011 07:44 </t>
  </si>
  <si>
    <t>7121</t>
  </si>
  <si>
    <t> -2.3499 </t>
  </si>
  <si>
    <t>2455626.6251 </t>
  </si>
  <si>
    <t> 06.03.2011 03:00 </t>
  </si>
  <si>
    <t> -1.5473 </t>
  </si>
  <si>
    <t>2455630.6391 </t>
  </si>
  <si>
    <t> 10.03.2011 03:20 </t>
  </si>
  <si>
    <t>7122</t>
  </si>
  <si>
    <t> -1.6777 </t>
  </si>
  <si>
    <t>2455634.6529 </t>
  </si>
  <si>
    <t> 14.03.2011 03:40 </t>
  </si>
  <si>
    <t>7123</t>
  </si>
  <si>
    <t> -1.8083 </t>
  </si>
  <si>
    <t>2455646.6939 </t>
  </si>
  <si>
    <t> 26.03.2011 04:39 </t>
  </si>
  <si>
    <t>7126</t>
  </si>
  <si>
    <t> -2.2005 </t>
  </si>
  <si>
    <t>2455654.7201 </t>
  </si>
  <si>
    <t> 03.04.2011 05:16 </t>
  </si>
  <si>
    <t>7128</t>
  </si>
  <si>
    <t> -2.4631 </t>
  </si>
  <si>
    <t>2455893.9434 </t>
  </si>
  <si>
    <t> 28.11.2011 10:38 </t>
  </si>
  <si>
    <t>7186</t>
  </si>
  <si>
    <t> -3.6150 </t>
  </si>
  <si>
    <t>2455926.8563 </t>
  </si>
  <si>
    <t> 31.12.2011 08:33 </t>
  </si>
  <si>
    <t>7193.5</t>
  </si>
  <si>
    <t> -1.7851 </t>
  </si>
  <si>
    <t>2455930.8700 </t>
  </si>
  <si>
    <t> 04.01.2012 08:52 </t>
  </si>
  <si>
    <t>7194.5</t>
  </si>
  <si>
    <t> -1.9158 </t>
  </si>
  <si>
    <t>2455934.8841 </t>
  </si>
  <si>
    <t> 08.01.2012 09:13 </t>
  </si>
  <si>
    <t>7195.5</t>
  </si>
  <si>
    <t> -2.0461 </t>
  </si>
  <si>
    <t>2455946.9253 </t>
  </si>
  <si>
    <t> 20.01.2012 10:12 </t>
  </si>
  <si>
    <t>7198.5</t>
  </si>
  <si>
    <t> -2.4381 </t>
  </si>
  <si>
    <t>IBVS 6029 </t>
  </si>
  <si>
    <t>2455946.9259 </t>
  </si>
  <si>
    <t> 20.01.2012 10:13 </t>
  </si>
  <si>
    <t> -2.4375 </t>
  </si>
  <si>
    <t>2455950.9395 </t>
  </si>
  <si>
    <t> 24.01.2012 10:32 </t>
  </si>
  <si>
    <t>7199.5</t>
  </si>
  <si>
    <t> -2.5683 </t>
  </si>
  <si>
    <t>2455955.7555 </t>
  </si>
  <si>
    <t> 29.01.2012 06:07 </t>
  </si>
  <si>
    <t>7200.5</t>
  </si>
  <si>
    <t> -1.8967 </t>
  </si>
  <si>
    <t>2455955.7557 </t>
  </si>
  <si>
    <t> 29.01.2012 06:08 </t>
  </si>
  <si>
    <t> -1.8965 </t>
  </si>
  <si>
    <t>2455967.7970 </t>
  </si>
  <si>
    <t> 10.02.2012 07:07 </t>
  </si>
  <si>
    <t>7203.5</t>
  </si>
  <si>
    <t> -2.2884 </t>
  </si>
  <si>
    <t>2455987.8671 </t>
  </si>
  <si>
    <t> 01.03.2012 08:48 </t>
  </si>
  <si>
    <t>7208.5</t>
  </si>
  <si>
    <t> -2.9403 </t>
  </si>
  <si>
    <t>IBVS 6046 </t>
  </si>
  <si>
    <t>2455995.8932 </t>
  </si>
  <si>
    <t> 09.03.2012 09:26 </t>
  </si>
  <si>
    <t>7210.5</t>
  </si>
  <si>
    <t> -3.2030 </t>
  </si>
  <si>
    <t>2456000.7102 </t>
  </si>
  <si>
    <t> 14.03.2012 05:02 </t>
  </si>
  <si>
    <t>7211.5</t>
  </si>
  <si>
    <t> -2.5304 </t>
  </si>
  <si>
    <t>2456014.3571 </t>
  </si>
  <si>
    <t> 27.03.2012 20:34 </t>
  </si>
  <si>
    <t>7215</t>
  </si>
  <si>
    <t> -3.3889 </t>
  </si>
  <si>
    <t> A.Liakos et al. </t>
  </si>
  <si>
    <t>IBVS 6095 </t>
  </si>
  <si>
    <t>2456041.6510 </t>
  </si>
  <si>
    <t> 24.04.2012 03:37 </t>
  </si>
  <si>
    <t>7221.5</t>
  </si>
  <si>
    <t> -3.0336 </t>
  </si>
  <si>
    <t>2456045.6646 </t>
  </si>
  <si>
    <t> 28.04.2012 03:57 </t>
  </si>
  <si>
    <t>7222.5</t>
  </si>
  <si>
    <t> -3.1644 </t>
  </si>
  <si>
    <t>2456047.2698 </t>
  </si>
  <si>
    <t> 29.04.2012 18:28 </t>
  </si>
  <si>
    <t>7223</t>
  </si>
  <si>
    <t> -3.6314 </t>
  </si>
  <si>
    <t>2456049.6784 </t>
  </si>
  <si>
    <t> 02.05.2012 04:16 </t>
  </si>
  <si>
    <t>7223.5</t>
  </si>
  <si>
    <t> -3.2950 </t>
  </si>
  <si>
    <t>2456356.3328 </t>
  </si>
  <si>
    <t> 04.03.2013 19:59 </t>
  </si>
  <si>
    <t>7297.5</t>
  </si>
  <si>
    <t> -3.3262 </t>
  </si>
  <si>
    <t>BAVM 232 </t>
  </si>
  <si>
    <t>2456371.5835 </t>
  </si>
  <si>
    <t> 20.03.2013 02:00 </t>
  </si>
  <si>
    <t>7301</t>
  </si>
  <si>
    <t> -2.5809 </t>
  </si>
  <si>
    <t>2456725.6029 </t>
  </si>
  <si>
    <t> 09.03.2014 02:28 </t>
  </si>
  <si>
    <t>7386.5</t>
  </si>
  <si>
    <t> -2.9077 </t>
  </si>
  <si>
    <t>BAVM 238 </t>
  </si>
  <si>
    <t>2456726.4048 </t>
  </si>
  <si>
    <t> 09.03.2014 21:42 </t>
  </si>
  <si>
    <t> -2.1058 </t>
  </si>
  <si>
    <t>2457080.4189 </t>
  </si>
  <si>
    <t> 26.02.2015 22:03 </t>
  </si>
  <si>
    <t>7472</t>
  </si>
  <si>
    <t> -2.4379 </t>
  </si>
  <si>
    <t>BAVM 241 (=IBVS 6157) </t>
  </si>
  <si>
    <t>IBVS 6157</t>
  </si>
  <si>
    <t>JAVSO..44..164</t>
  </si>
  <si>
    <t>VSB-64</t>
  </si>
  <si>
    <t>s5</t>
  </si>
  <si>
    <t>s6</t>
  </si>
  <si>
    <t>s7</t>
  </si>
  <si>
    <t>IBVS 5972</t>
  </si>
  <si>
    <t>IBVS 6095</t>
  </si>
  <si>
    <t>RHN 2020</t>
  </si>
  <si>
    <t>OEJV 0211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</si>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</sst>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2">
    <xf numFmtId="0" fontId="0" fillId="0" borderId="0">
      <alignment vertical="top"/>
    </xf>
    <xf numFmtId="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7" fillId="0" borderId="2" applyNumberFormat="0" applyFont="0" applyFill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left" wrapText="1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Alignment="1"/>
    <xf numFmtId="0" fontId="14" fillId="0" borderId="0" xfId="0" applyFont="1" applyAlignment="1"/>
    <xf numFmtId="0" fontId="15" fillId="0" borderId="3" xfId="0" applyFont="1" applyBorder="1" applyAlignment="1"/>
    <xf numFmtId="0" fontId="15" fillId="0" borderId="4" xfId="0" applyFont="1" applyBorder="1" applyAlignment="1"/>
    <xf numFmtId="0" fontId="5" fillId="0" borderId="1" xfId="0" applyFont="1" applyBorder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8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5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5" fillId="2" borderId="12" xfId="8" applyFill="1" applyBorder="1" applyAlignment="1" applyProtection="1">
      <alignment horizontal="right" vertical="top" wrapText="1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0" borderId="0" xfId="10" applyFont="1" applyAlignment="1">
      <alignment horizontal="left"/>
    </xf>
    <xf numFmtId="0" fontId="29" fillId="0" borderId="0" xfId="10" applyFont="1" applyAlignment="1">
      <alignment horizontal="center" wrapText="1"/>
    </xf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center"/>
    </xf>
    <xf numFmtId="0" fontId="29" fillId="0" borderId="0" xfId="9" applyFont="1"/>
    <xf numFmtId="0" fontId="29" fillId="0" borderId="0" xfId="9" applyFont="1" applyAlignment="1">
      <alignment horizontal="center"/>
    </xf>
    <xf numFmtId="0" fontId="29" fillId="0" borderId="0" xfId="9" applyFont="1" applyAlignment="1">
      <alignment horizontal="left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vertical="center" wrapText="1"/>
    </xf>
  </cellXfs>
  <cellStyles count="12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Normal_A_1" xfId="10" xr:uid="{00000000-0005-0000-0000-00000A000000}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681419645553155"/>
          <c:y val="3.3950572692174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1252092481413"/>
          <c:y val="0.14814859468012961"/>
          <c:w val="0.79469095227025055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0.24155100000280072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1-47C0-8154-920F3A7BA0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8">
                  <c:v>4.349176975665614E-3</c:v>
                </c:pt>
                <c:pt idx="30">
                  <c:v>2.4420813424512744E-3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1-47C0-8154-920F3A7BA0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9.1618000002199551E-2</c:v>
                </c:pt>
                <c:pt idx="1">
                  <c:v>1.5022638359369012E-2</c:v>
                </c:pt>
                <c:pt idx="3">
                  <c:v>-1.3212740737799322E-2</c:v>
                </c:pt>
                <c:pt idx="4">
                  <c:v>-3.5492572496877983E-3</c:v>
                </c:pt>
                <c:pt idx="5">
                  <c:v>3.7550199413090013E-3</c:v>
                </c:pt>
                <c:pt idx="6">
                  <c:v>3.8550199387827888E-3</c:v>
                </c:pt>
                <c:pt idx="7">
                  <c:v>-2.0613527522073127E-3</c:v>
                </c:pt>
                <c:pt idx="8">
                  <c:v>-4.6135274897096679E-4</c:v>
                </c:pt>
                <c:pt idx="9">
                  <c:v>1.5999999959603883E-3</c:v>
                </c:pt>
                <c:pt idx="10">
                  <c:v>2.9999999969732016E-3</c:v>
                </c:pt>
                <c:pt idx="11">
                  <c:v>-1.2127732123190071E-2</c:v>
                </c:pt>
                <c:pt idx="12">
                  <c:v>-1.4973742581787519E-3</c:v>
                </c:pt>
                <c:pt idx="13">
                  <c:v>7.5026257400168106E-3</c:v>
                </c:pt>
                <c:pt idx="14">
                  <c:v>3.0240116757340729E-3</c:v>
                </c:pt>
                <c:pt idx="15">
                  <c:v>3.3240116754313931E-3</c:v>
                </c:pt>
                <c:pt idx="16">
                  <c:v>5.7992237998405471E-3</c:v>
                </c:pt>
                <c:pt idx="17">
                  <c:v>9.7992238006554544E-3</c:v>
                </c:pt>
                <c:pt idx="18">
                  <c:v>3.6632586125051603E-4</c:v>
                </c:pt>
                <c:pt idx="19">
                  <c:v>-6.5786513732746243E-4</c:v>
                </c:pt>
                <c:pt idx="20">
                  <c:v>4.421348639880307E-4</c:v>
                </c:pt>
                <c:pt idx="21">
                  <c:v>-3.8954845804255456E-3</c:v>
                </c:pt>
                <c:pt idx="22">
                  <c:v>-1.1954845831496641E-3</c:v>
                </c:pt>
                <c:pt idx="23">
                  <c:v>-4.8296329623553902E-5</c:v>
                </c:pt>
                <c:pt idx="24">
                  <c:v>-2.5567115226294845E-3</c:v>
                </c:pt>
                <c:pt idx="25">
                  <c:v>-1.2430047136149369E-3</c:v>
                </c:pt>
                <c:pt idx="26">
                  <c:v>-1.0430047113914043E-3</c:v>
                </c:pt>
                <c:pt idx="27">
                  <c:v>-8.4300471644382924E-4</c:v>
                </c:pt>
                <c:pt idx="29">
                  <c:v>-2.2257567761698738E-3</c:v>
                </c:pt>
                <c:pt idx="31">
                  <c:v>-2.8818312857765704E-3</c:v>
                </c:pt>
                <c:pt idx="32">
                  <c:v>-3.7603061646223068E-3</c:v>
                </c:pt>
                <c:pt idx="33">
                  <c:v>-3.7603061646223068E-3</c:v>
                </c:pt>
                <c:pt idx="35">
                  <c:v>-3.9302266595768742E-3</c:v>
                </c:pt>
                <c:pt idx="36">
                  <c:v>-3.9302266595768742E-3</c:v>
                </c:pt>
                <c:pt idx="39">
                  <c:v>-6.5334894170518965E-3</c:v>
                </c:pt>
                <c:pt idx="49">
                  <c:v>-7.3852867353707552E-3</c:v>
                </c:pt>
                <c:pt idx="94">
                  <c:v>-7.3884103112504818E-3</c:v>
                </c:pt>
                <c:pt idx="95">
                  <c:v>-9.1121569930692203E-3</c:v>
                </c:pt>
                <c:pt idx="96">
                  <c:v>-6.4949090592563152E-3</c:v>
                </c:pt>
                <c:pt idx="97">
                  <c:v>-7.3540536250220612E-3</c:v>
                </c:pt>
                <c:pt idx="98">
                  <c:v>-1.0036805688287131E-2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1-47C0-8154-920F3A7BA0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4">
                  <c:v>-3.0181311594787985E-3</c:v>
                </c:pt>
                <c:pt idx="37">
                  <c:v>-5.3488209159695543E-3</c:v>
                </c:pt>
                <c:pt idx="38">
                  <c:v>-5.5598886028747074E-3</c:v>
                </c:pt>
                <c:pt idx="40">
                  <c:v>-7.7509032998932526E-3</c:v>
                </c:pt>
                <c:pt idx="41">
                  <c:v>-9.5140466728480533E-3</c:v>
                </c:pt>
                <c:pt idx="42">
                  <c:v>-7.1054923027986661E-3</c:v>
                </c:pt>
                <c:pt idx="43">
                  <c:v>-6.8969379208283499E-3</c:v>
                </c:pt>
                <c:pt idx="44">
                  <c:v>-5.8969379242626019E-3</c:v>
                </c:pt>
                <c:pt idx="45">
                  <c:v>-7.3560824894229881E-3</c:v>
                </c:pt>
                <c:pt idx="46">
                  <c:v>-6.6883835534099489E-3</c:v>
                </c:pt>
                <c:pt idx="47">
                  <c:v>-6.3346965544042177E-3</c:v>
                </c:pt>
                <c:pt idx="48">
                  <c:v>-7.030419357761275E-3</c:v>
                </c:pt>
                <c:pt idx="50">
                  <c:v>-6.6175878018839285E-3</c:v>
                </c:pt>
                <c:pt idx="51">
                  <c:v>-6.8133106105960906E-3</c:v>
                </c:pt>
                <c:pt idx="52">
                  <c:v>-6.4133106134249829E-3</c:v>
                </c:pt>
                <c:pt idx="53">
                  <c:v>-7.921128926682286E-3</c:v>
                </c:pt>
                <c:pt idx="54">
                  <c:v>-7.4305719244875945E-3</c:v>
                </c:pt>
                <c:pt idx="55">
                  <c:v>-7.5597761751851067E-3</c:v>
                </c:pt>
                <c:pt idx="56">
                  <c:v>-6.4469446151633747E-3</c:v>
                </c:pt>
                <c:pt idx="57">
                  <c:v>-6.8383902325876988E-3</c:v>
                </c:pt>
                <c:pt idx="58">
                  <c:v>-7.1341130533255637E-3</c:v>
                </c:pt>
                <c:pt idx="59">
                  <c:v>-6.8341130536282435E-3</c:v>
                </c:pt>
                <c:pt idx="60">
                  <c:v>-7.2127271123463288E-3</c:v>
                </c:pt>
                <c:pt idx="61">
                  <c:v>-7.0127271173987538E-3</c:v>
                </c:pt>
                <c:pt idx="62">
                  <c:v>-7.3718716812436469E-3</c:v>
                </c:pt>
                <c:pt idx="63">
                  <c:v>-7.8675944969290867E-3</c:v>
                </c:pt>
                <c:pt idx="64">
                  <c:v>-7.2675944902584888E-3</c:v>
                </c:pt>
                <c:pt idx="65">
                  <c:v>-7.8547629309468903E-3</c:v>
                </c:pt>
                <c:pt idx="66">
                  <c:v>-1.1646208549791481E-2</c:v>
                </c:pt>
                <c:pt idx="67">
                  <c:v>-7.1462085543316789E-3</c:v>
                </c:pt>
                <c:pt idx="68">
                  <c:v>-7.171135614044033E-3</c:v>
                </c:pt>
                <c:pt idx="69">
                  <c:v>-6.9302801784942858E-3</c:v>
                </c:pt>
                <c:pt idx="70">
                  <c:v>-6.8668584281112999E-3</c:v>
                </c:pt>
                <c:pt idx="71">
                  <c:v>-7.0260029897326604E-3</c:v>
                </c:pt>
                <c:pt idx="72">
                  <c:v>-6.8217258012737148E-3</c:v>
                </c:pt>
                <c:pt idx="73">
                  <c:v>-6.8174486150383018E-3</c:v>
                </c:pt>
                <c:pt idx="74">
                  <c:v>-7.2046170535031706E-3</c:v>
                </c:pt>
                <c:pt idx="75">
                  <c:v>-8.596062682045158E-3</c:v>
                </c:pt>
                <c:pt idx="76">
                  <c:v>-7.5211423099972308E-3</c:v>
                </c:pt>
                <c:pt idx="77">
                  <c:v>-7.7460693646571599E-3</c:v>
                </c:pt>
                <c:pt idx="78">
                  <c:v>-7.8417921758955345E-3</c:v>
                </c:pt>
                <c:pt idx="79">
                  <c:v>-7.5375149899628013E-3</c:v>
                </c:pt>
                <c:pt idx="80">
                  <c:v>-7.7246834262041375E-3</c:v>
                </c:pt>
                <c:pt idx="81">
                  <c:v>-7.1246834268094972E-3</c:v>
                </c:pt>
                <c:pt idx="82">
                  <c:v>-7.3204062427976169E-3</c:v>
                </c:pt>
                <c:pt idx="83">
                  <c:v>-7.8752736153546721E-3</c:v>
                </c:pt>
                <c:pt idx="84">
                  <c:v>-7.6752736131311394E-3</c:v>
                </c:pt>
                <c:pt idx="85">
                  <c:v>-7.7624420591746457E-3</c:v>
                </c:pt>
                <c:pt idx="86">
                  <c:v>-6.6410561121301726E-3</c:v>
                </c:pt>
                <c:pt idx="87">
                  <c:v>-8.1325017454219051E-3</c:v>
                </c:pt>
                <c:pt idx="88">
                  <c:v>-7.6873691141372547E-3</c:v>
                </c:pt>
                <c:pt idx="89">
                  <c:v>-7.6928266789764166E-3</c:v>
                </c:pt>
                <c:pt idx="90">
                  <c:v>-7.6037418039049953E-3</c:v>
                </c:pt>
                <c:pt idx="91">
                  <c:v>-7.799464619893115E-3</c:v>
                </c:pt>
                <c:pt idx="92">
                  <c:v>-8.117753743135836E-3</c:v>
                </c:pt>
                <c:pt idx="93">
                  <c:v>-7.7951874336577021E-3</c:v>
                </c:pt>
                <c:pt idx="99">
                  <c:v>-9.0733839388121851E-3</c:v>
                </c:pt>
                <c:pt idx="100">
                  <c:v>-8.2577740686247125E-3</c:v>
                </c:pt>
                <c:pt idx="101">
                  <c:v>-9.3229596895980649E-3</c:v>
                </c:pt>
                <c:pt idx="102">
                  <c:v>-8.7033508243621327E-3</c:v>
                </c:pt>
                <c:pt idx="103">
                  <c:v>-1.089068538567517E-2</c:v>
                </c:pt>
                <c:pt idx="104">
                  <c:v>-1.166929944884032E-2</c:v>
                </c:pt>
                <c:pt idx="105">
                  <c:v>-1.1965022262302227E-2</c:v>
                </c:pt>
                <c:pt idx="106">
                  <c:v>-9.8794782315962948E-3</c:v>
                </c:pt>
                <c:pt idx="107">
                  <c:v>-1.0120930790435523E-2</c:v>
                </c:pt>
                <c:pt idx="108">
                  <c:v>-1.0450440204294864E-2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1-47C0-8154-920F3A7BA0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1-47C0-8154-920F3A7BA0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1-47C0-8154-920F3A7BA0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1-47C0-8154-920F3A7BA0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4">
                  <c:v>2.9972577722219263E-3</c:v>
                </c:pt>
                <c:pt idx="6">
                  <c:v>2.9921800666443312E-3</c:v>
                </c:pt>
                <c:pt idx="8">
                  <c:v>2.9403874697528621E-3</c:v>
                </c:pt>
                <c:pt idx="9">
                  <c:v>2.7250927532628325E-3</c:v>
                </c:pt>
                <c:pt idx="12">
                  <c:v>1.2261540667567775E-3</c:v>
                </c:pt>
                <c:pt idx="13">
                  <c:v>1.2261540667567775E-3</c:v>
                </c:pt>
                <c:pt idx="14">
                  <c:v>1.2007655388688023E-3</c:v>
                </c:pt>
                <c:pt idx="15">
                  <c:v>1.2007655388688023E-3</c:v>
                </c:pt>
                <c:pt idx="16">
                  <c:v>7.3158554349902084E-4</c:v>
                </c:pt>
                <c:pt idx="17">
                  <c:v>7.3158554349902084E-4</c:v>
                </c:pt>
                <c:pt idx="25">
                  <c:v>-1.6163455155809242E-3</c:v>
                </c:pt>
                <c:pt idx="27">
                  <c:v>-1.6163455155809242E-3</c:v>
                </c:pt>
                <c:pt idx="28">
                  <c:v>-1.678293523627584E-3</c:v>
                </c:pt>
                <c:pt idx="29">
                  <c:v>-2.0641991475248067E-3</c:v>
                </c:pt>
                <c:pt idx="30">
                  <c:v>-2.5008818271979793E-3</c:v>
                </c:pt>
                <c:pt idx="31">
                  <c:v>-3.4697080514031128E-3</c:v>
                </c:pt>
                <c:pt idx="32">
                  <c:v>-3.9226393889245899E-3</c:v>
                </c:pt>
                <c:pt idx="33">
                  <c:v>-3.9226393889245899E-3</c:v>
                </c:pt>
                <c:pt idx="34">
                  <c:v>-4.3288558351321929E-3</c:v>
                </c:pt>
                <c:pt idx="35">
                  <c:v>-4.3857261376012572E-3</c:v>
                </c:pt>
                <c:pt idx="36">
                  <c:v>-4.3857261376012572E-3</c:v>
                </c:pt>
                <c:pt idx="37">
                  <c:v>-4.9097453532090654E-3</c:v>
                </c:pt>
                <c:pt idx="38">
                  <c:v>-5.2052678178250971E-3</c:v>
                </c:pt>
                <c:pt idx="39">
                  <c:v>-5.3078374704925158E-3</c:v>
                </c:pt>
                <c:pt idx="40">
                  <c:v>-5.8095147815589061E-3</c:v>
                </c:pt>
                <c:pt idx="41">
                  <c:v>-6.6605382363638336E-3</c:v>
                </c:pt>
                <c:pt idx="42">
                  <c:v>-6.6706936475190246E-3</c:v>
                </c:pt>
                <c:pt idx="43">
                  <c:v>-6.6808490586742139E-3</c:v>
                </c:pt>
                <c:pt idx="44">
                  <c:v>-6.6808490586742139E-3</c:v>
                </c:pt>
                <c:pt idx="45">
                  <c:v>-6.6818645997897327E-3</c:v>
                </c:pt>
                <c:pt idx="46">
                  <c:v>-6.6910044698294032E-3</c:v>
                </c:pt>
                <c:pt idx="47">
                  <c:v>-6.7072531276777085E-3</c:v>
                </c:pt>
                <c:pt idx="48">
                  <c:v>-6.712330833255304E-3</c:v>
                </c:pt>
                <c:pt idx="49">
                  <c:v>-6.7184240799484166E-3</c:v>
                </c:pt>
                <c:pt idx="50">
                  <c:v>-6.7275639499880888E-3</c:v>
                </c:pt>
                <c:pt idx="51">
                  <c:v>-6.7326416555656826E-3</c:v>
                </c:pt>
                <c:pt idx="52">
                  <c:v>-6.7326416555656826E-3</c:v>
                </c:pt>
                <c:pt idx="53">
                  <c:v>-6.7945896636123423E-3</c:v>
                </c:pt>
                <c:pt idx="54">
                  <c:v>-6.9733248999436885E-3</c:v>
                </c:pt>
                <c:pt idx="55">
                  <c:v>-7.0098843801023724E-3</c:v>
                </c:pt>
                <c:pt idx="56">
                  <c:v>-7.0251174968351572E-3</c:v>
                </c:pt>
                <c:pt idx="57">
                  <c:v>-7.0352729079903482E-3</c:v>
                </c:pt>
                <c:pt idx="58">
                  <c:v>-7.040350613567942E-3</c:v>
                </c:pt>
                <c:pt idx="59">
                  <c:v>-7.040350613567942E-3</c:v>
                </c:pt>
                <c:pt idx="60">
                  <c:v>-7.0657391414559179E-3</c:v>
                </c:pt>
                <c:pt idx="61">
                  <c:v>-7.0657391414559179E-3</c:v>
                </c:pt>
                <c:pt idx="62">
                  <c:v>-7.0667546825714366E-3</c:v>
                </c:pt>
                <c:pt idx="63">
                  <c:v>-7.0718323881490321E-3</c:v>
                </c:pt>
                <c:pt idx="64">
                  <c:v>-7.0718323881490321E-3</c:v>
                </c:pt>
                <c:pt idx="65">
                  <c:v>-7.0870655048818169E-3</c:v>
                </c:pt>
                <c:pt idx="66">
                  <c:v>-7.0972209160370062E-3</c:v>
                </c:pt>
                <c:pt idx="67">
                  <c:v>-7.0972209160370062E-3</c:v>
                </c:pt>
                <c:pt idx="68">
                  <c:v>-7.1388581017732856E-3</c:v>
                </c:pt>
                <c:pt idx="69">
                  <c:v>-7.1398736428888061E-3</c:v>
                </c:pt>
                <c:pt idx="70">
                  <c:v>-7.1439358073508812E-3</c:v>
                </c:pt>
                <c:pt idx="71">
                  <c:v>-7.1449513484663999E-3</c:v>
                </c:pt>
                <c:pt idx="72">
                  <c:v>-7.1500290540439954E-3</c:v>
                </c:pt>
                <c:pt idx="73">
                  <c:v>-7.1551067596215909E-3</c:v>
                </c:pt>
                <c:pt idx="74">
                  <c:v>-7.1703398763543758E-3</c:v>
                </c:pt>
                <c:pt idx="75">
                  <c:v>-7.180495287509565E-3</c:v>
                </c:pt>
                <c:pt idx="76">
                  <c:v>-7.4831265399342307E-3</c:v>
                </c:pt>
                <c:pt idx="77">
                  <c:v>-7.5247637256705083E-3</c:v>
                </c:pt>
                <c:pt idx="78">
                  <c:v>-7.5298414312481039E-3</c:v>
                </c:pt>
                <c:pt idx="79">
                  <c:v>-7.5349191368256994E-3</c:v>
                </c:pt>
                <c:pt idx="80">
                  <c:v>-7.5501522535584842E-3</c:v>
                </c:pt>
                <c:pt idx="81">
                  <c:v>-7.5501522535584842E-3</c:v>
                </c:pt>
                <c:pt idx="82">
                  <c:v>-7.5552299591360797E-3</c:v>
                </c:pt>
                <c:pt idx="83">
                  <c:v>-7.561323205829194E-3</c:v>
                </c:pt>
                <c:pt idx="84">
                  <c:v>-7.561323205829194E-3</c:v>
                </c:pt>
                <c:pt idx="85">
                  <c:v>-7.5765563225619788E-3</c:v>
                </c:pt>
                <c:pt idx="86">
                  <c:v>-7.6019448504499529E-3</c:v>
                </c:pt>
                <c:pt idx="87">
                  <c:v>-7.6121002616051439E-3</c:v>
                </c:pt>
                <c:pt idx="88">
                  <c:v>-7.6181935082982582E-3</c:v>
                </c:pt>
                <c:pt idx="89">
                  <c:v>-7.6354577072620805E-3</c:v>
                </c:pt>
                <c:pt idx="90">
                  <c:v>-7.6699861051897269E-3</c:v>
                </c:pt>
                <c:pt idx="91">
                  <c:v>-7.6750638107673224E-3</c:v>
                </c:pt>
                <c:pt idx="92">
                  <c:v>-7.6770948929983599E-3</c:v>
                </c:pt>
                <c:pt idx="93">
                  <c:v>-7.6801415163449179E-3</c:v>
                </c:pt>
                <c:pt idx="94">
                  <c:v>-8.0680782224731781E-3</c:v>
                </c:pt>
                <c:pt idx="95">
                  <c:v>-8.0873735036680397E-3</c:v>
                </c:pt>
                <c:pt idx="96">
                  <c:v>-8.5352271356119221E-3</c:v>
                </c:pt>
                <c:pt idx="97">
                  <c:v>-8.5362426767274409E-3</c:v>
                </c:pt>
                <c:pt idx="98">
                  <c:v>-8.9840963086713233E-3</c:v>
                </c:pt>
                <c:pt idx="99">
                  <c:v>-8.9881584731333983E-3</c:v>
                </c:pt>
                <c:pt idx="100">
                  <c:v>-1.0241336209683854E-2</c:v>
                </c:pt>
                <c:pt idx="101">
                  <c:v>-9.9265184638729614E-3</c:v>
                </c:pt>
                <c:pt idx="102">
                  <c:v>-1.0329688286734008E-2</c:v>
                </c:pt>
                <c:pt idx="103">
                  <c:v>-1.1294452346477064E-2</c:v>
                </c:pt>
                <c:pt idx="104">
                  <c:v>-1.131984087436504E-2</c:v>
                </c:pt>
                <c:pt idx="105">
                  <c:v>-1.1324918579942635E-2</c:v>
                </c:pt>
                <c:pt idx="106">
                  <c:v>-9.895036689291873E-3</c:v>
                </c:pt>
                <c:pt idx="107">
                  <c:v>-1.0249460538608006E-2</c:v>
                </c:pt>
                <c:pt idx="108">
                  <c:v>-1.2339444154346122E-2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1-47C0-8154-920F3A7B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1080"/>
        <c:axId val="1"/>
      </c:scatterChart>
      <c:valAx>
        <c:axId val="66061108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8672566371676"/>
              <c:y val="0.86850152905198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8580365527703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1080"/>
        <c:crosses val="autoZero"/>
        <c:crossBetween val="midCat"/>
        <c:maj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495575221238937E-2"/>
          <c:y val="0.92354740061162077"/>
          <c:w val="0.8707964601769911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6814204761507285"/>
          <c:y val="3.395045131553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1252092481413"/>
          <c:y val="0.14814859468012961"/>
          <c:w val="0.79469095227025055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0.24155100000280072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1-49D4-A64E-D79DF974E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4.0000000000000002E-4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3">
                    <c:v>2.9999999999999997E-4</c:v>
                  </c:pt>
                  <c:pt idx="94">
                    <c:v>2.5000000000000001E-3</c:v>
                  </c:pt>
                  <c:pt idx="95">
                    <c:v>2.8999999999999998E-3</c:v>
                  </c:pt>
                  <c:pt idx="96">
                    <c:v>5.3E-3</c:v>
                  </c:pt>
                  <c:pt idx="97">
                    <c:v>5.1999999999999998E-3</c:v>
                  </c:pt>
                  <c:pt idx="98">
                    <c:v>1E-3</c:v>
                  </c:pt>
                  <c:pt idx="99">
                    <c:v>2.0000000000000001E-4</c:v>
                  </c:pt>
                  <c:pt idx="100">
                    <c:v>0</c:v>
                  </c:pt>
                  <c:pt idx="101">
                    <c:v>1.1000000000000001E-3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5.0000000000000001E-4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4.0000000000000002E-4</c:v>
                  </c:pt>
                  <c:pt idx="108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8">
                  <c:v>4.349176975665614E-3</c:v>
                </c:pt>
                <c:pt idx="30">
                  <c:v>2.4420813424512744E-3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1-49D4-A64E-D79DF974E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9.1618000002199551E-2</c:v>
                </c:pt>
                <c:pt idx="1">
                  <c:v>1.5022638359369012E-2</c:v>
                </c:pt>
                <c:pt idx="3">
                  <c:v>-1.3212740737799322E-2</c:v>
                </c:pt>
                <c:pt idx="4">
                  <c:v>-3.5492572496877983E-3</c:v>
                </c:pt>
                <c:pt idx="5">
                  <c:v>3.7550199413090013E-3</c:v>
                </c:pt>
                <c:pt idx="6">
                  <c:v>3.8550199387827888E-3</c:v>
                </c:pt>
                <c:pt idx="7">
                  <c:v>-2.0613527522073127E-3</c:v>
                </c:pt>
                <c:pt idx="8">
                  <c:v>-4.6135274897096679E-4</c:v>
                </c:pt>
                <c:pt idx="9">
                  <c:v>1.5999999959603883E-3</c:v>
                </c:pt>
                <c:pt idx="10">
                  <c:v>2.9999999969732016E-3</c:v>
                </c:pt>
                <c:pt idx="11">
                  <c:v>-1.2127732123190071E-2</c:v>
                </c:pt>
                <c:pt idx="12">
                  <c:v>-1.4973742581787519E-3</c:v>
                </c:pt>
                <c:pt idx="13">
                  <c:v>7.5026257400168106E-3</c:v>
                </c:pt>
                <c:pt idx="14">
                  <c:v>3.0240116757340729E-3</c:v>
                </c:pt>
                <c:pt idx="15">
                  <c:v>3.3240116754313931E-3</c:v>
                </c:pt>
                <c:pt idx="16">
                  <c:v>5.7992237998405471E-3</c:v>
                </c:pt>
                <c:pt idx="17">
                  <c:v>9.7992238006554544E-3</c:v>
                </c:pt>
                <c:pt idx="18">
                  <c:v>3.6632586125051603E-4</c:v>
                </c:pt>
                <c:pt idx="19">
                  <c:v>-6.5786513732746243E-4</c:v>
                </c:pt>
                <c:pt idx="20">
                  <c:v>4.421348639880307E-4</c:v>
                </c:pt>
                <c:pt idx="21">
                  <c:v>-3.8954845804255456E-3</c:v>
                </c:pt>
                <c:pt idx="22">
                  <c:v>-1.1954845831496641E-3</c:v>
                </c:pt>
                <c:pt idx="23">
                  <c:v>-4.8296329623553902E-5</c:v>
                </c:pt>
                <c:pt idx="24">
                  <c:v>-2.5567115226294845E-3</c:v>
                </c:pt>
                <c:pt idx="25">
                  <c:v>-1.2430047136149369E-3</c:v>
                </c:pt>
                <c:pt idx="26">
                  <c:v>-1.0430047113914043E-3</c:v>
                </c:pt>
                <c:pt idx="27">
                  <c:v>-8.4300471644382924E-4</c:v>
                </c:pt>
                <c:pt idx="29">
                  <c:v>-2.2257567761698738E-3</c:v>
                </c:pt>
                <c:pt idx="31">
                  <c:v>-2.8818312857765704E-3</c:v>
                </c:pt>
                <c:pt idx="32">
                  <c:v>-3.7603061646223068E-3</c:v>
                </c:pt>
                <c:pt idx="33">
                  <c:v>-3.7603061646223068E-3</c:v>
                </c:pt>
                <c:pt idx="35">
                  <c:v>-3.9302266595768742E-3</c:v>
                </c:pt>
                <c:pt idx="36">
                  <c:v>-3.9302266595768742E-3</c:v>
                </c:pt>
                <c:pt idx="39">
                  <c:v>-6.5334894170518965E-3</c:v>
                </c:pt>
                <c:pt idx="49">
                  <c:v>-7.3852867353707552E-3</c:v>
                </c:pt>
                <c:pt idx="94">
                  <c:v>-7.3884103112504818E-3</c:v>
                </c:pt>
                <c:pt idx="95">
                  <c:v>-9.1121569930692203E-3</c:v>
                </c:pt>
                <c:pt idx="96">
                  <c:v>-6.4949090592563152E-3</c:v>
                </c:pt>
                <c:pt idx="97">
                  <c:v>-7.3540536250220612E-3</c:v>
                </c:pt>
                <c:pt idx="98">
                  <c:v>-1.0036805688287131E-2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1-49D4-A64E-D79DF974E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4">
                  <c:v>-3.0181311594787985E-3</c:v>
                </c:pt>
                <c:pt idx="37">
                  <c:v>-5.3488209159695543E-3</c:v>
                </c:pt>
                <c:pt idx="38">
                  <c:v>-5.5598886028747074E-3</c:v>
                </c:pt>
                <c:pt idx="40">
                  <c:v>-7.7509032998932526E-3</c:v>
                </c:pt>
                <c:pt idx="41">
                  <c:v>-9.5140466728480533E-3</c:v>
                </c:pt>
                <c:pt idx="42">
                  <c:v>-7.1054923027986661E-3</c:v>
                </c:pt>
                <c:pt idx="43">
                  <c:v>-6.8969379208283499E-3</c:v>
                </c:pt>
                <c:pt idx="44">
                  <c:v>-5.8969379242626019E-3</c:v>
                </c:pt>
                <c:pt idx="45">
                  <c:v>-7.3560824894229881E-3</c:v>
                </c:pt>
                <c:pt idx="46">
                  <c:v>-6.6883835534099489E-3</c:v>
                </c:pt>
                <c:pt idx="47">
                  <c:v>-6.3346965544042177E-3</c:v>
                </c:pt>
                <c:pt idx="48">
                  <c:v>-7.030419357761275E-3</c:v>
                </c:pt>
                <c:pt idx="50">
                  <c:v>-6.6175878018839285E-3</c:v>
                </c:pt>
                <c:pt idx="51">
                  <c:v>-6.8133106105960906E-3</c:v>
                </c:pt>
                <c:pt idx="52">
                  <c:v>-6.4133106134249829E-3</c:v>
                </c:pt>
                <c:pt idx="53">
                  <c:v>-7.921128926682286E-3</c:v>
                </c:pt>
                <c:pt idx="54">
                  <c:v>-7.4305719244875945E-3</c:v>
                </c:pt>
                <c:pt idx="55">
                  <c:v>-7.5597761751851067E-3</c:v>
                </c:pt>
                <c:pt idx="56">
                  <c:v>-6.4469446151633747E-3</c:v>
                </c:pt>
                <c:pt idx="57">
                  <c:v>-6.8383902325876988E-3</c:v>
                </c:pt>
                <c:pt idx="58">
                  <c:v>-7.1341130533255637E-3</c:v>
                </c:pt>
                <c:pt idx="59">
                  <c:v>-6.8341130536282435E-3</c:v>
                </c:pt>
                <c:pt idx="60">
                  <c:v>-7.2127271123463288E-3</c:v>
                </c:pt>
                <c:pt idx="61">
                  <c:v>-7.0127271173987538E-3</c:v>
                </c:pt>
                <c:pt idx="62">
                  <c:v>-7.3718716812436469E-3</c:v>
                </c:pt>
                <c:pt idx="63">
                  <c:v>-7.8675944969290867E-3</c:v>
                </c:pt>
                <c:pt idx="64">
                  <c:v>-7.2675944902584888E-3</c:v>
                </c:pt>
                <c:pt idx="65">
                  <c:v>-7.8547629309468903E-3</c:v>
                </c:pt>
                <c:pt idx="66">
                  <c:v>-1.1646208549791481E-2</c:v>
                </c:pt>
                <c:pt idx="67">
                  <c:v>-7.1462085543316789E-3</c:v>
                </c:pt>
                <c:pt idx="68">
                  <c:v>-7.171135614044033E-3</c:v>
                </c:pt>
                <c:pt idx="69">
                  <c:v>-6.9302801784942858E-3</c:v>
                </c:pt>
                <c:pt idx="70">
                  <c:v>-6.8668584281112999E-3</c:v>
                </c:pt>
                <c:pt idx="71">
                  <c:v>-7.0260029897326604E-3</c:v>
                </c:pt>
                <c:pt idx="72">
                  <c:v>-6.8217258012737148E-3</c:v>
                </c:pt>
                <c:pt idx="73">
                  <c:v>-6.8174486150383018E-3</c:v>
                </c:pt>
                <c:pt idx="74">
                  <c:v>-7.2046170535031706E-3</c:v>
                </c:pt>
                <c:pt idx="75">
                  <c:v>-8.596062682045158E-3</c:v>
                </c:pt>
                <c:pt idx="76">
                  <c:v>-7.5211423099972308E-3</c:v>
                </c:pt>
                <c:pt idx="77">
                  <c:v>-7.7460693646571599E-3</c:v>
                </c:pt>
                <c:pt idx="78">
                  <c:v>-7.8417921758955345E-3</c:v>
                </c:pt>
                <c:pt idx="79">
                  <c:v>-7.5375149899628013E-3</c:v>
                </c:pt>
                <c:pt idx="80">
                  <c:v>-7.7246834262041375E-3</c:v>
                </c:pt>
                <c:pt idx="81">
                  <c:v>-7.1246834268094972E-3</c:v>
                </c:pt>
                <c:pt idx="82">
                  <c:v>-7.3204062427976169E-3</c:v>
                </c:pt>
                <c:pt idx="83">
                  <c:v>-7.8752736153546721E-3</c:v>
                </c:pt>
                <c:pt idx="84">
                  <c:v>-7.6752736131311394E-3</c:v>
                </c:pt>
                <c:pt idx="85">
                  <c:v>-7.7624420591746457E-3</c:v>
                </c:pt>
                <c:pt idx="86">
                  <c:v>-6.6410561121301726E-3</c:v>
                </c:pt>
                <c:pt idx="87">
                  <c:v>-8.1325017454219051E-3</c:v>
                </c:pt>
                <c:pt idx="88">
                  <c:v>-7.6873691141372547E-3</c:v>
                </c:pt>
                <c:pt idx="89">
                  <c:v>-7.6928266789764166E-3</c:v>
                </c:pt>
                <c:pt idx="90">
                  <c:v>-7.6037418039049953E-3</c:v>
                </c:pt>
                <c:pt idx="91">
                  <c:v>-7.799464619893115E-3</c:v>
                </c:pt>
                <c:pt idx="92">
                  <c:v>-8.117753743135836E-3</c:v>
                </c:pt>
                <c:pt idx="93">
                  <c:v>-7.7951874336577021E-3</c:v>
                </c:pt>
                <c:pt idx="99">
                  <c:v>-9.0733839388121851E-3</c:v>
                </c:pt>
                <c:pt idx="100">
                  <c:v>-8.2577740686247125E-3</c:v>
                </c:pt>
                <c:pt idx="101">
                  <c:v>-9.3229596895980649E-3</c:v>
                </c:pt>
                <c:pt idx="102">
                  <c:v>-8.7033508243621327E-3</c:v>
                </c:pt>
                <c:pt idx="103">
                  <c:v>-1.089068538567517E-2</c:v>
                </c:pt>
                <c:pt idx="104">
                  <c:v>-1.166929944884032E-2</c:v>
                </c:pt>
                <c:pt idx="105">
                  <c:v>-1.1965022262302227E-2</c:v>
                </c:pt>
                <c:pt idx="106">
                  <c:v>-9.8794782315962948E-3</c:v>
                </c:pt>
                <c:pt idx="107">
                  <c:v>-1.0120930790435523E-2</c:v>
                </c:pt>
                <c:pt idx="108">
                  <c:v>-1.0450440204294864E-2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1-49D4-A64E-D79DF974E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1-49D4-A64E-D79DF974E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1-49D4-A64E-D79DF974E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0</c:v>
                  </c:pt>
                  <c:pt idx="19">
                    <c:v>8.0000000000000004E-4</c:v>
                  </c:pt>
                  <c:pt idx="20">
                    <c:v>1.6999999999999999E-3</c:v>
                  </c:pt>
                  <c:pt idx="21">
                    <c:v>8.0000000000000004E-4</c:v>
                  </c:pt>
                  <c:pt idx="22">
                    <c:v>2E-3</c:v>
                  </c:pt>
                  <c:pt idx="23">
                    <c:v>5.0000000000000001E-4</c:v>
                  </c:pt>
                  <c:pt idx="24">
                    <c:v>5.4999999999999997E-3</c:v>
                  </c:pt>
                  <c:pt idx="26">
                    <c:v>5.9999999999999995E-4</c:v>
                  </c:pt>
                  <c:pt idx="29">
                    <c:v>4.0000000000000002E-4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7.0000000000000001E-3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1E-4</c:v>
                  </c:pt>
                  <c:pt idx="39">
                    <c:v>6.0000000000000001E-3</c:v>
                  </c:pt>
                  <c:pt idx="41">
                    <c:v>2.9999999999999997E-4</c:v>
                  </c:pt>
                  <c:pt idx="49">
                    <c:v>1.9E-3</c:v>
                  </c:pt>
                  <c:pt idx="66">
                    <c:v>8.9999999999999998E-4</c:v>
                  </c:pt>
                  <c:pt idx="68">
                    <c:v>2.0000000000000001E-4</c:v>
                  </c:pt>
                  <c:pt idx="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91-49D4-A64E-D79DF974E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-131.5</c:v>
                </c:pt>
                <c:pt idx="7">
                  <c:v>-106</c:v>
                </c:pt>
                <c:pt idx="8">
                  <c:v>-106</c:v>
                </c:pt>
                <c:pt idx="9">
                  <c:v>0</c:v>
                </c:pt>
                <c:pt idx="10">
                  <c:v>0</c:v>
                </c:pt>
                <c:pt idx="11">
                  <c:v>89</c:v>
                </c:pt>
                <c:pt idx="12">
                  <c:v>738</c:v>
                </c:pt>
                <c:pt idx="13">
                  <c:v>738</c:v>
                </c:pt>
                <c:pt idx="14">
                  <c:v>750.5</c:v>
                </c:pt>
                <c:pt idx="15">
                  <c:v>750.5</c:v>
                </c:pt>
                <c:pt idx="16">
                  <c:v>981.5</c:v>
                </c:pt>
                <c:pt idx="17">
                  <c:v>981.5</c:v>
                </c:pt>
                <c:pt idx="18">
                  <c:v>1161</c:v>
                </c:pt>
                <c:pt idx="19">
                  <c:v>1217</c:v>
                </c:pt>
                <c:pt idx="20">
                  <c:v>1217</c:v>
                </c:pt>
                <c:pt idx="21">
                  <c:v>1440.5</c:v>
                </c:pt>
                <c:pt idx="22">
                  <c:v>1440.5</c:v>
                </c:pt>
                <c:pt idx="23">
                  <c:v>1678.5</c:v>
                </c:pt>
                <c:pt idx="24">
                  <c:v>1884</c:v>
                </c:pt>
                <c:pt idx="25">
                  <c:v>2137.5</c:v>
                </c:pt>
                <c:pt idx="26">
                  <c:v>2137.5</c:v>
                </c:pt>
                <c:pt idx="27">
                  <c:v>2137.5</c:v>
                </c:pt>
                <c:pt idx="28">
                  <c:v>2168</c:v>
                </c:pt>
                <c:pt idx="29">
                  <c:v>2358</c:v>
                </c:pt>
                <c:pt idx="30">
                  <c:v>2573</c:v>
                </c:pt>
                <c:pt idx="31">
                  <c:v>3050</c:v>
                </c:pt>
                <c:pt idx="32">
                  <c:v>3273</c:v>
                </c:pt>
                <c:pt idx="33">
                  <c:v>3273</c:v>
                </c:pt>
                <c:pt idx="34">
                  <c:v>3473</c:v>
                </c:pt>
                <c:pt idx="35">
                  <c:v>3501</c:v>
                </c:pt>
                <c:pt idx="36">
                  <c:v>3501</c:v>
                </c:pt>
                <c:pt idx="37">
                  <c:v>3759</c:v>
                </c:pt>
                <c:pt idx="38">
                  <c:v>3904.5</c:v>
                </c:pt>
                <c:pt idx="39">
                  <c:v>3955</c:v>
                </c:pt>
                <c:pt idx="40">
                  <c:v>4202</c:v>
                </c:pt>
                <c:pt idx="41">
                  <c:v>4621</c:v>
                </c:pt>
                <c:pt idx="42">
                  <c:v>4626</c:v>
                </c:pt>
                <c:pt idx="43">
                  <c:v>4631</c:v>
                </c:pt>
                <c:pt idx="44">
                  <c:v>4631</c:v>
                </c:pt>
                <c:pt idx="45">
                  <c:v>4631.5</c:v>
                </c:pt>
                <c:pt idx="46">
                  <c:v>4636</c:v>
                </c:pt>
                <c:pt idx="47">
                  <c:v>4644</c:v>
                </c:pt>
                <c:pt idx="48">
                  <c:v>4646.5</c:v>
                </c:pt>
                <c:pt idx="49">
                  <c:v>4649.5</c:v>
                </c:pt>
                <c:pt idx="50">
                  <c:v>4654</c:v>
                </c:pt>
                <c:pt idx="51">
                  <c:v>4656.5</c:v>
                </c:pt>
                <c:pt idx="52">
                  <c:v>4656.5</c:v>
                </c:pt>
                <c:pt idx="53">
                  <c:v>4687</c:v>
                </c:pt>
                <c:pt idx="54">
                  <c:v>4775</c:v>
                </c:pt>
                <c:pt idx="55">
                  <c:v>4793</c:v>
                </c:pt>
                <c:pt idx="56">
                  <c:v>4800.5</c:v>
                </c:pt>
                <c:pt idx="57">
                  <c:v>4805.5</c:v>
                </c:pt>
                <c:pt idx="58">
                  <c:v>4808</c:v>
                </c:pt>
                <c:pt idx="59">
                  <c:v>4808</c:v>
                </c:pt>
                <c:pt idx="60">
                  <c:v>4820.5</c:v>
                </c:pt>
                <c:pt idx="61">
                  <c:v>4820.5</c:v>
                </c:pt>
                <c:pt idx="62">
                  <c:v>4821</c:v>
                </c:pt>
                <c:pt idx="63">
                  <c:v>4823.5</c:v>
                </c:pt>
                <c:pt idx="64">
                  <c:v>4823.5</c:v>
                </c:pt>
                <c:pt idx="65">
                  <c:v>4831</c:v>
                </c:pt>
                <c:pt idx="66">
                  <c:v>4836</c:v>
                </c:pt>
                <c:pt idx="67">
                  <c:v>4836</c:v>
                </c:pt>
                <c:pt idx="68">
                  <c:v>4856.5</c:v>
                </c:pt>
                <c:pt idx="69">
                  <c:v>4857</c:v>
                </c:pt>
                <c:pt idx="70">
                  <c:v>4859</c:v>
                </c:pt>
                <c:pt idx="71">
                  <c:v>4859.5</c:v>
                </c:pt>
                <c:pt idx="72">
                  <c:v>4862</c:v>
                </c:pt>
                <c:pt idx="73">
                  <c:v>4864.5</c:v>
                </c:pt>
                <c:pt idx="74">
                  <c:v>4872</c:v>
                </c:pt>
                <c:pt idx="75">
                  <c:v>4877</c:v>
                </c:pt>
                <c:pt idx="76">
                  <c:v>5026</c:v>
                </c:pt>
                <c:pt idx="77">
                  <c:v>5046.5</c:v>
                </c:pt>
                <c:pt idx="78">
                  <c:v>5049</c:v>
                </c:pt>
                <c:pt idx="79">
                  <c:v>5051.5</c:v>
                </c:pt>
                <c:pt idx="80">
                  <c:v>5059</c:v>
                </c:pt>
                <c:pt idx="81">
                  <c:v>5059</c:v>
                </c:pt>
                <c:pt idx="82">
                  <c:v>5061.5</c:v>
                </c:pt>
                <c:pt idx="83">
                  <c:v>5064.5</c:v>
                </c:pt>
                <c:pt idx="84">
                  <c:v>5064.5</c:v>
                </c:pt>
                <c:pt idx="85">
                  <c:v>5072</c:v>
                </c:pt>
                <c:pt idx="86">
                  <c:v>5084.5</c:v>
                </c:pt>
                <c:pt idx="87">
                  <c:v>5089.5</c:v>
                </c:pt>
                <c:pt idx="88">
                  <c:v>5092.5</c:v>
                </c:pt>
                <c:pt idx="89">
                  <c:v>5101</c:v>
                </c:pt>
                <c:pt idx="90">
                  <c:v>5118</c:v>
                </c:pt>
                <c:pt idx="91">
                  <c:v>5120.5</c:v>
                </c:pt>
                <c:pt idx="92">
                  <c:v>5121.5</c:v>
                </c:pt>
                <c:pt idx="93">
                  <c:v>5123</c:v>
                </c:pt>
                <c:pt idx="94">
                  <c:v>5314</c:v>
                </c:pt>
                <c:pt idx="95">
                  <c:v>5323.5</c:v>
                </c:pt>
                <c:pt idx="96">
                  <c:v>5544</c:v>
                </c:pt>
                <c:pt idx="97">
                  <c:v>5544.5</c:v>
                </c:pt>
                <c:pt idx="98">
                  <c:v>5765</c:v>
                </c:pt>
                <c:pt idx="99">
                  <c:v>5767</c:v>
                </c:pt>
                <c:pt idx="100">
                  <c:v>6384</c:v>
                </c:pt>
                <c:pt idx="101">
                  <c:v>6229</c:v>
                </c:pt>
                <c:pt idx="102">
                  <c:v>6427.5</c:v>
                </c:pt>
                <c:pt idx="103">
                  <c:v>6902.5</c:v>
                </c:pt>
                <c:pt idx="104">
                  <c:v>6915</c:v>
                </c:pt>
                <c:pt idx="105">
                  <c:v>6917.5</c:v>
                </c:pt>
                <c:pt idx="106">
                  <c:v>6213.5</c:v>
                </c:pt>
                <c:pt idx="107">
                  <c:v>6388</c:v>
                </c:pt>
                <c:pt idx="108">
                  <c:v>7417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4">
                  <c:v>2.9972577722219263E-3</c:v>
                </c:pt>
                <c:pt idx="6">
                  <c:v>2.9921800666443312E-3</c:v>
                </c:pt>
                <c:pt idx="8">
                  <c:v>2.9403874697528621E-3</c:v>
                </c:pt>
                <c:pt idx="9">
                  <c:v>2.7250927532628325E-3</c:v>
                </c:pt>
                <c:pt idx="12">
                  <c:v>1.2261540667567775E-3</c:v>
                </c:pt>
                <c:pt idx="13">
                  <c:v>1.2261540667567775E-3</c:v>
                </c:pt>
                <c:pt idx="14">
                  <c:v>1.2007655388688023E-3</c:v>
                </c:pt>
                <c:pt idx="15">
                  <c:v>1.2007655388688023E-3</c:v>
                </c:pt>
                <c:pt idx="16">
                  <c:v>7.3158554349902084E-4</c:v>
                </c:pt>
                <c:pt idx="17">
                  <c:v>7.3158554349902084E-4</c:v>
                </c:pt>
                <c:pt idx="25">
                  <c:v>-1.6163455155809242E-3</c:v>
                </c:pt>
                <c:pt idx="27">
                  <c:v>-1.6163455155809242E-3</c:v>
                </c:pt>
                <c:pt idx="28">
                  <c:v>-1.678293523627584E-3</c:v>
                </c:pt>
                <c:pt idx="29">
                  <c:v>-2.0641991475248067E-3</c:v>
                </c:pt>
                <c:pt idx="30">
                  <c:v>-2.5008818271979793E-3</c:v>
                </c:pt>
                <c:pt idx="31">
                  <c:v>-3.4697080514031128E-3</c:v>
                </c:pt>
                <c:pt idx="32">
                  <c:v>-3.9226393889245899E-3</c:v>
                </c:pt>
                <c:pt idx="33">
                  <c:v>-3.9226393889245899E-3</c:v>
                </c:pt>
                <c:pt idx="34">
                  <c:v>-4.3288558351321929E-3</c:v>
                </c:pt>
                <c:pt idx="35">
                  <c:v>-4.3857261376012572E-3</c:v>
                </c:pt>
                <c:pt idx="36">
                  <c:v>-4.3857261376012572E-3</c:v>
                </c:pt>
                <c:pt idx="37">
                  <c:v>-4.9097453532090654E-3</c:v>
                </c:pt>
                <c:pt idx="38">
                  <c:v>-5.2052678178250971E-3</c:v>
                </c:pt>
                <c:pt idx="39">
                  <c:v>-5.3078374704925158E-3</c:v>
                </c:pt>
                <c:pt idx="40">
                  <c:v>-5.8095147815589061E-3</c:v>
                </c:pt>
                <c:pt idx="41">
                  <c:v>-6.6605382363638336E-3</c:v>
                </c:pt>
                <c:pt idx="42">
                  <c:v>-6.6706936475190246E-3</c:v>
                </c:pt>
                <c:pt idx="43">
                  <c:v>-6.6808490586742139E-3</c:v>
                </c:pt>
                <c:pt idx="44">
                  <c:v>-6.6808490586742139E-3</c:v>
                </c:pt>
                <c:pt idx="45">
                  <c:v>-6.6818645997897327E-3</c:v>
                </c:pt>
                <c:pt idx="46">
                  <c:v>-6.6910044698294032E-3</c:v>
                </c:pt>
                <c:pt idx="47">
                  <c:v>-6.7072531276777085E-3</c:v>
                </c:pt>
                <c:pt idx="48">
                  <c:v>-6.712330833255304E-3</c:v>
                </c:pt>
                <c:pt idx="49">
                  <c:v>-6.7184240799484166E-3</c:v>
                </c:pt>
                <c:pt idx="50">
                  <c:v>-6.7275639499880888E-3</c:v>
                </c:pt>
                <c:pt idx="51">
                  <c:v>-6.7326416555656826E-3</c:v>
                </c:pt>
                <c:pt idx="52">
                  <c:v>-6.7326416555656826E-3</c:v>
                </c:pt>
                <c:pt idx="53">
                  <c:v>-6.7945896636123423E-3</c:v>
                </c:pt>
                <c:pt idx="54">
                  <c:v>-6.9733248999436885E-3</c:v>
                </c:pt>
                <c:pt idx="55">
                  <c:v>-7.0098843801023724E-3</c:v>
                </c:pt>
                <c:pt idx="56">
                  <c:v>-7.0251174968351572E-3</c:v>
                </c:pt>
                <c:pt idx="57">
                  <c:v>-7.0352729079903482E-3</c:v>
                </c:pt>
                <c:pt idx="58">
                  <c:v>-7.040350613567942E-3</c:v>
                </c:pt>
                <c:pt idx="59">
                  <c:v>-7.040350613567942E-3</c:v>
                </c:pt>
                <c:pt idx="60">
                  <c:v>-7.0657391414559179E-3</c:v>
                </c:pt>
                <c:pt idx="61">
                  <c:v>-7.0657391414559179E-3</c:v>
                </c:pt>
                <c:pt idx="62">
                  <c:v>-7.0667546825714366E-3</c:v>
                </c:pt>
                <c:pt idx="63">
                  <c:v>-7.0718323881490321E-3</c:v>
                </c:pt>
                <c:pt idx="64">
                  <c:v>-7.0718323881490321E-3</c:v>
                </c:pt>
                <c:pt idx="65">
                  <c:v>-7.0870655048818169E-3</c:v>
                </c:pt>
                <c:pt idx="66">
                  <c:v>-7.0972209160370062E-3</c:v>
                </c:pt>
                <c:pt idx="67">
                  <c:v>-7.0972209160370062E-3</c:v>
                </c:pt>
                <c:pt idx="68">
                  <c:v>-7.1388581017732856E-3</c:v>
                </c:pt>
                <c:pt idx="69">
                  <c:v>-7.1398736428888061E-3</c:v>
                </c:pt>
                <c:pt idx="70">
                  <c:v>-7.1439358073508812E-3</c:v>
                </c:pt>
                <c:pt idx="71">
                  <c:v>-7.1449513484663999E-3</c:v>
                </c:pt>
                <c:pt idx="72">
                  <c:v>-7.1500290540439954E-3</c:v>
                </c:pt>
                <c:pt idx="73">
                  <c:v>-7.1551067596215909E-3</c:v>
                </c:pt>
                <c:pt idx="74">
                  <c:v>-7.1703398763543758E-3</c:v>
                </c:pt>
                <c:pt idx="75">
                  <c:v>-7.180495287509565E-3</c:v>
                </c:pt>
                <c:pt idx="76">
                  <c:v>-7.4831265399342307E-3</c:v>
                </c:pt>
                <c:pt idx="77">
                  <c:v>-7.5247637256705083E-3</c:v>
                </c:pt>
                <c:pt idx="78">
                  <c:v>-7.5298414312481039E-3</c:v>
                </c:pt>
                <c:pt idx="79">
                  <c:v>-7.5349191368256994E-3</c:v>
                </c:pt>
                <c:pt idx="80">
                  <c:v>-7.5501522535584842E-3</c:v>
                </c:pt>
                <c:pt idx="81">
                  <c:v>-7.5501522535584842E-3</c:v>
                </c:pt>
                <c:pt idx="82">
                  <c:v>-7.5552299591360797E-3</c:v>
                </c:pt>
                <c:pt idx="83">
                  <c:v>-7.561323205829194E-3</c:v>
                </c:pt>
                <c:pt idx="84">
                  <c:v>-7.561323205829194E-3</c:v>
                </c:pt>
                <c:pt idx="85">
                  <c:v>-7.5765563225619788E-3</c:v>
                </c:pt>
                <c:pt idx="86">
                  <c:v>-7.6019448504499529E-3</c:v>
                </c:pt>
                <c:pt idx="87">
                  <c:v>-7.6121002616051439E-3</c:v>
                </c:pt>
                <c:pt idx="88">
                  <c:v>-7.6181935082982582E-3</c:v>
                </c:pt>
                <c:pt idx="89">
                  <c:v>-7.6354577072620805E-3</c:v>
                </c:pt>
                <c:pt idx="90">
                  <c:v>-7.6699861051897269E-3</c:v>
                </c:pt>
                <c:pt idx="91">
                  <c:v>-7.6750638107673224E-3</c:v>
                </c:pt>
                <c:pt idx="92">
                  <c:v>-7.6770948929983599E-3</c:v>
                </c:pt>
                <c:pt idx="93">
                  <c:v>-7.6801415163449179E-3</c:v>
                </c:pt>
                <c:pt idx="94">
                  <c:v>-8.0680782224731781E-3</c:v>
                </c:pt>
                <c:pt idx="95">
                  <c:v>-8.0873735036680397E-3</c:v>
                </c:pt>
                <c:pt idx="96">
                  <c:v>-8.5352271356119221E-3</c:v>
                </c:pt>
                <c:pt idx="97">
                  <c:v>-8.5362426767274409E-3</c:v>
                </c:pt>
                <c:pt idx="98">
                  <c:v>-8.9840963086713233E-3</c:v>
                </c:pt>
                <c:pt idx="99">
                  <c:v>-8.9881584731333983E-3</c:v>
                </c:pt>
                <c:pt idx="100">
                  <c:v>-1.0241336209683854E-2</c:v>
                </c:pt>
                <c:pt idx="101">
                  <c:v>-9.9265184638729614E-3</c:v>
                </c:pt>
                <c:pt idx="102">
                  <c:v>-1.0329688286734008E-2</c:v>
                </c:pt>
                <c:pt idx="103">
                  <c:v>-1.1294452346477064E-2</c:v>
                </c:pt>
                <c:pt idx="104">
                  <c:v>-1.131984087436504E-2</c:v>
                </c:pt>
                <c:pt idx="105">
                  <c:v>-1.1324918579942635E-2</c:v>
                </c:pt>
                <c:pt idx="106">
                  <c:v>-9.895036689291873E-3</c:v>
                </c:pt>
                <c:pt idx="107">
                  <c:v>-1.0249460538608006E-2</c:v>
                </c:pt>
                <c:pt idx="108">
                  <c:v>-1.2339444154346122E-2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91-49D4-A64E-D79DF974E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6120"/>
        <c:axId val="1"/>
      </c:scatterChart>
      <c:valAx>
        <c:axId val="6606161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04240282685512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91094664402E-2"/>
              <c:y val="0.38580372575379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572438162544174E-2"/>
          <c:y val="0.9237817681326419"/>
          <c:w val="0.86925795053003529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B3-40DA-B107-D4891936908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8">
                  <c:v>0.24599999999918509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B3-40DA-B107-D4891936908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0">
                  <c:v>0.51479999999719439</c:v>
                </c:pt>
                <c:pt idx="1">
                  <c:v>0.5139999999992142</c:v>
                </c:pt>
                <c:pt idx="3">
                  <c:v>0.48999999999796273</c:v>
                </c:pt>
                <c:pt idx="4">
                  <c:v>0.71459999999206048</c:v>
                </c:pt>
                <c:pt idx="5">
                  <c:v>0.59130000000004657</c:v>
                </c:pt>
                <c:pt idx="6">
                  <c:v>8.2199999997101258E-2</c:v>
                </c:pt>
                <c:pt idx="7">
                  <c:v>0.35179999999672873</c:v>
                </c:pt>
                <c:pt idx="9">
                  <c:v>-0.62410000000090804</c:v>
                </c:pt>
                <c:pt idx="10">
                  <c:v>0.17929999999614665</c:v>
                </c:pt>
                <c:pt idx="11">
                  <c:v>0.18039999999746215</c:v>
                </c:pt>
                <c:pt idx="12">
                  <c:v>0.5187999999980093</c:v>
                </c:pt>
                <c:pt idx="13">
                  <c:v>0.52149999999528518</c:v>
                </c:pt>
                <c:pt idx="14">
                  <c:v>-0.7209999999977299</c:v>
                </c:pt>
                <c:pt idx="15">
                  <c:v>-0.26929999999993015</c:v>
                </c:pt>
                <c:pt idx="16">
                  <c:v>0.57989999999699648</c:v>
                </c:pt>
                <c:pt idx="17">
                  <c:v>0.5680999999967753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B3-40DA-B107-D4891936908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B3-40DA-B107-D4891936908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B3-40DA-B107-D4891936908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B3-40DA-B107-D4891936908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B3-40DA-B107-D4891936908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-1517</c:v>
                </c:pt>
                <c:pt idx="1">
                  <c:v>-1260</c:v>
                </c:pt>
                <c:pt idx="2">
                  <c:v>0</c:v>
                </c:pt>
                <c:pt idx="3">
                  <c:v>0</c:v>
                </c:pt>
                <c:pt idx="4">
                  <c:v>5186</c:v>
                </c:pt>
                <c:pt idx="5">
                  <c:v>5187</c:v>
                </c:pt>
                <c:pt idx="6">
                  <c:v>5197</c:v>
                </c:pt>
                <c:pt idx="7">
                  <c:v>5238</c:v>
                </c:pt>
                <c:pt idx="8">
                  <c:v>5272.5</c:v>
                </c:pt>
                <c:pt idx="9">
                  <c:v>5688</c:v>
                </c:pt>
                <c:pt idx="10">
                  <c:v>5709.5</c:v>
                </c:pt>
                <c:pt idx="11">
                  <c:v>5709.5</c:v>
                </c:pt>
                <c:pt idx="12">
                  <c:v>5796</c:v>
                </c:pt>
                <c:pt idx="13">
                  <c:v>5796</c:v>
                </c:pt>
                <c:pt idx="14">
                  <c:v>5888.5</c:v>
                </c:pt>
                <c:pt idx="15">
                  <c:v>5968</c:v>
                </c:pt>
                <c:pt idx="16">
                  <c:v>6066</c:v>
                </c:pt>
                <c:pt idx="17">
                  <c:v>6419.5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0.42792566170262175</c:v>
                </c:pt>
                <c:pt idx="1">
                  <c:v>0.41983172090111864</c:v>
                </c:pt>
                <c:pt idx="2">
                  <c:v>0.38014936522059761</c:v>
                </c:pt>
                <c:pt idx="3">
                  <c:v>0.38014936522059761</c:v>
                </c:pt>
                <c:pt idx="4">
                  <c:v>0.21682182826886578</c:v>
                </c:pt>
                <c:pt idx="5">
                  <c:v>0.21679033433578601</c:v>
                </c:pt>
                <c:pt idx="6">
                  <c:v>0.21647539500498822</c:v>
                </c:pt>
                <c:pt idx="7">
                  <c:v>0.2151841437487173</c:v>
                </c:pt>
                <c:pt idx="8">
                  <c:v>0.21409760305746495</c:v>
                </c:pt>
                <c:pt idx="9">
                  <c:v>0.20101187386281694</c:v>
                </c:pt>
                <c:pt idx="10">
                  <c:v>0.20033475430160169</c:v>
                </c:pt>
                <c:pt idx="11">
                  <c:v>0.20033475430160169</c:v>
                </c:pt>
                <c:pt idx="12">
                  <c:v>0.19761052909020083</c:v>
                </c:pt>
                <c:pt idx="13">
                  <c:v>0.19761052909020083</c:v>
                </c:pt>
                <c:pt idx="14">
                  <c:v>0.19469734028032132</c:v>
                </c:pt>
                <c:pt idx="15">
                  <c:v>0.19219357260047892</c:v>
                </c:pt>
                <c:pt idx="16">
                  <c:v>0.18910716715866061</c:v>
                </c:pt>
                <c:pt idx="17">
                  <c:v>0.17797406181495887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B3-40DA-B107-D4891936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39160"/>
        <c:axId val="1"/>
      </c:scatterChart>
      <c:valAx>
        <c:axId val="660639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39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4906854902912253"/>
          <c:w val="0.7830586412249012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2">
                  <c:v>0.80264509803964756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5-404C-A730-61BCFB58D45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8">
                  <c:v>1.1874960822096909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5-404C-A730-61BCFB58D45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0">
                  <c:v>0.57905294008742203</c:v>
                </c:pt>
                <c:pt idx="1">
                  <c:v>0.57900784223602386</c:v>
                </c:pt>
                <c:pt idx="3">
                  <c:v>0.48999999999796273</c:v>
                </c:pt>
                <c:pt idx="4">
                  <c:v>1.1452098076333641</c:v>
                </c:pt>
                <c:pt idx="5">
                  <c:v>1.1530843174477923</c:v>
                </c:pt>
                <c:pt idx="6">
                  <c:v>1.1530843174477923</c:v>
                </c:pt>
                <c:pt idx="7">
                  <c:v>1.1823235331612523</c:v>
                </c:pt>
                <c:pt idx="9">
                  <c:v>0.6418607883824734</c:v>
                </c:pt>
                <c:pt idx="10">
                  <c:v>0.65360980801051483</c:v>
                </c:pt>
                <c:pt idx="11">
                  <c:v>0.65470980801183032</c:v>
                </c:pt>
                <c:pt idx="12">
                  <c:v>0.70135098454193212</c:v>
                </c:pt>
                <c:pt idx="13">
                  <c:v>0.704050984539208</c:v>
                </c:pt>
                <c:pt idx="14">
                  <c:v>0.75948431794677163</c:v>
                </c:pt>
                <c:pt idx="15">
                  <c:v>0.80384902388323098</c:v>
                </c:pt>
                <c:pt idx="16">
                  <c:v>0.86318431807740126</c:v>
                </c:pt>
                <c:pt idx="17">
                  <c:v>1.0694803967489861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5-404C-A730-61BCFB58D45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25-404C-A730-61BCFB58D45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25-404C-A730-61BCFB58D45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25-404C-A730-61BCFB58D45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25-404C-A730-61BCFB58D45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-3916.5</c:v>
                </c:pt>
                <c:pt idx="1">
                  <c:v>-3253</c:v>
                </c:pt>
                <c:pt idx="2">
                  <c:v>-0.5</c:v>
                </c:pt>
                <c:pt idx="3">
                  <c:v>0</c:v>
                </c:pt>
                <c:pt idx="4">
                  <c:v>13388.5</c:v>
                </c:pt>
                <c:pt idx="5">
                  <c:v>13391</c:v>
                </c:pt>
                <c:pt idx="6">
                  <c:v>13416.5</c:v>
                </c:pt>
                <c:pt idx="7">
                  <c:v>13522.5</c:v>
                </c:pt>
                <c:pt idx="8">
                  <c:v>13611.5</c:v>
                </c:pt>
                <c:pt idx="9">
                  <c:v>14684</c:v>
                </c:pt>
                <c:pt idx="10">
                  <c:v>14740</c:v>
                </c:pt>
                <c:pt idx="11">
                  <c:v>14740</c:v>
                </c:pt>
                <c:pt idx="12">
                  <c:v>14963.5</c:v>
                </c:pt>
                <c:pt idx="13">
                  <c:v>14963.5</c:v>
                </c:pt>
                <c:pt idx="14">
                  <c:v>15201.5</c:v>
                </c:pt>
                <c:pt idx="15">
                  <c:v>15407</c:v>
                </c:pt>
                <c:pt idx="16">
                  <c:v>15660.5</c:v>
                </c:pt>
                <c:pt idx="17">
                  <c:v>16573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0.60604037078624495</c:v>
                </c:pt>
                <c:pt idx="1">
                  <c:v>0.61649102936891054</c:v>
                </c:pt>
                <c:pt idx="2">
                  <c:v>0.66772052000963322</c:v>
                </c:pt>
                <c:pt idx="3">
                  <c:v>0.66772839541173024</c:v>
                </c:pt>
                <c:pt idx="4">
                  <c:v>0.87860803736201987</c:v>
                </c:pt>
                <c:pt idx="5">
                  <c:v>0.87864741437250471</c:v>
                </c:pt>
                <c:pt idx="6">
                  <c:v>0.87904905987944959</c:v>
                </c:pt>
                <c:pt idx="7">
                  <c:v>0.88071864512400511</c:v>
                </c:pt>
                <c:pt idx="8">
                  <c:v>0.88212046669726396</c:v>
                </c:pt>
                <c:pt idx="9">
                  <c:v>0.89901320419524244</c:v>
                </c:pt>
                <c:pt idx="10">
                  <c:v>0.899895249230102</c:v>
                </c:pt>
                <c:pt idx="11">
                  <c:v>0.899895249230102</c:v>
                </c:pt>
                <c:pt idx="12">
                  <c:v>0.90341555396744289</c:v>
                </c:pt>
                <c:pt idx="13">
                  <c:v>0.90341555396744289</c:v>
                </c:pt>
                <c:pt idx="14">
                  <c:v>0.9071642453655957</c:v>
                </c:pt>
                <c:pt idx="15">
                  <c:v>0.91040103562744612</c:v>
                </c:pt>
                <c:pt idx="16">
                  <c:v>0.91439386449060478</c:v>
                </c:pt>
                <c:pt idx="17">
                  <c:v>0.92876647331755624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25-404C-A730-61BCFB58D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3960"/>
        <c:axId val="1"/>
      </c:scatterChart>
      <c:valAx>
        <c:axId val="660613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925465838509313"/>
          <c:w val="0.99173553719008267"/>
          <c:h val="0.981366459627329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3846204007107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6212729424322"/>
          <c:y val="0.14769252958613219"/>
          <c:w val="0.7892569945855204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'C'!$H$21:$H$992</c:f>
              <c:numCache>
                <c:formatCode>General</c:formatCode>
                <c:ptCount val="972"/>
                <c:pt idx="2">
                  <c:v>-4.3899039253228693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91-4F87-8243-33649171FE8C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'C'!$I$21:$I$992</c:f>
              <c:numCache>
                <c:formatCode>General</c:formatCode>
                <c:ptCount val="972"/>
                <c:pt idx="8">
                  <c:v>-1.5971176470338833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1-4F87-8243-33649171FE8C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'C'!$J$21:$J$992</c:f>
              <c:numCache>
                <c:formatCode>General</c:formatCode>
                <c:ptCount val="972"/>
                <c:pt idx="0">
                  <c:v>-5.4161411813111044</c:v>
                </c:pt>
                <c:pt idx="1">
                  <c:v>-5.4161862791661406</c:v>
                </c:pt>
                <c:pt idx="3">
                  <c:v>-4.7025490233645542</c:v>
                </c:pt>
                <c:pt idx="4">
                  <c:v>-1.6394039216102101</c:v>
                </c:pt>
                <c:pt idx="5">
                  <c:v>-1.6315294117957819</c:v>
                </c:pt>
                <c:pt idx="6">
                  <c:v>-1.6315294117957819</c:v>
                </c:pt>
                <c:pt idx="7">
                  <c:v>-1.6022901960823219</c:v>
                </c:pt>
                <c:pt idx="9">
                  <c:v>-1.3401078428214532</c:v>
                </c:pt>
                <c:pt idx="10">
                  <c:v>-1.3283588231934118</c:v>
                </c:pt>
                <c:pt idx="11">
                  <c:v>-1.3272588231920963</c:v>
                </c:pt>
                <c:pt idx="12">
                  <c:v>-1.2806176466619945</c:v>
                </c:pt>
                <c:pt idx="13">
                  <c:v>-1.2779176466647186</c:v>
                </c:pt>
                <c:pt idx="14">
                  <c:v>-1.222484313264431</c:v>
                </c:pt>
                <c:pt idx="15">
                  <c:v>-1.1781196073206956</c:v>
                </c:pt>
                <c:pt idx="16">
                  <c:v>-1.1187843131338013</c:v>
                </c:pt>
                <c:pt idx="17">
                  <c:v>-0.91248823444766458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91-4F87-8243-33649171FE8C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91-4F87-8243-33649171FE8C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91-4F87-8243-33649171FE8C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91-4F87-8243-33649171FE8C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91-4F87-8243-33649171FE8C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-17436</c:v>
                </c:pt>
                <c:pt idx="1">
                  <c:v>-16772.5</c:v>
                </c:pt>
                <c:pt idx="2">
                  <c:v>-13520.5</c:v>
                </c:pt>
                <c:pt idx="3">
                  <c:v>-13520</c:v>
                </c:pt>
                <c:pt idx="4">
                  <c:v>-133</c:v>
                </c:pt>
                <c:pt idx="5">
                  <c:v>-130.5</c:v>
                </c:pt>
                <c:pt idx="6">
                  <c:v>-105</c:v>
                </c:pt>
                <c:pt idx="7">
                  <c:v>1</c:v>
                </c:pt>
                <c:pt idx="8">
                  <c:v>90</c:v>
                </c:pt>
                <c:pt idx="9">
                  <c:v>1162</c:v>
                </c:pt>
                <c:pt idx="10">
                  <c:v>1218</c:v>
                </c:pt>
                <c:pt idx="11">
                  <c:v>1218</c:v>
                </c:pt>
                <c:pt idx="12">
                  <c:v>1441.5</c:v>
                </c:pt>
                <c:pt idx="13">
                  <c:v>1441.5</c:v>
                </c:pt>
                <c:pt idx="14">
                  <c:v>1679.5</c:v>
                </c:pt>
                <c:pt idx="15">
                  <c:v>1885</c:v>
                </c:pt>
                <c:pt idx="16">
                  <c:v>2138.5</c:v>
                </c:pt>
                <c:pt idx="17">
                  <c:v>3051</c:v>
                </c:pt>
              </c:numCache>
            </c:numRef>
          </c:xVal>
          <c:yVal>
            <c:numRef>
              <c:f>'C'!$O$21:$O$992</c:f>
              <c:numCache>
                <c:formatCode>General</c:formatCode>
                <c:ptCount val="972"/>
                <c:pt idx="0">
                  <c:v>-5.584152478376585</c:v>
                </c:pt>
                <c:pt idx="1">
                  <c:v>-5.4328127417871981</c:v>
                </c:pt>
                <c:pt idx="2">
                  <c:v>-4.6910541534093735</c:v>
                </c:pt>
                <c:pt idx="3">
                  <c:v>-4.6909401068859449</c:v>
                </c:pt>
                <c:pt idx="4">
                  <c:v>-1.637458488615976</c:v>
                </c:pt>
                <c:pt idx="5">
                  <c:v>-1.6368882559988345</c:v>
                </c:pt>
                <c:pt idx="6">
                  <c:v>-1.6310718833039899</c:v>
                </c:pt>
                <c:pt idx="7">
                  <c:v>-1.6068940203371851</c:v>
                </c:pt>
                <c:pt idx="8">
                  <c:v>-1.5865937391669431</c:v>
                </c:pt>
                <c:pt idx="9">
                  <c:v>-1.3420779929366149</c:v>
                </c:pt>
                <c:pt idx="10">
                  <c:v>-1.3293047823126423</c:v>
                </c:pt>
                <c:pt idx="11">
                  <c:v>-1.3293047823126423</c:v>
                </c:pt>
                <c:pt idx="12">
                  <c:v>-1.2783259863401812</c:v>
                </c:pt>
                <c:pt idx="13">
                  <c:v>-1.2783259863401812</c:v>
                </c:pt>
                <c:pt idx="14">
                  <c:v>-1.2240398411882984</c:v>
                </c:pt>
                <c:pt idx="15">
                  <c:v>-1.177166720059257</c:v>
                </c:pt>
                <c:pt idx="16">
                  <c:v>-1.1193451326810964</c:v>
                </c:pt>
                <c:pt idx="17">
                  <c:v>-0.91121022742440361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91-4F87-8243-33649171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2160"/>
        <c:axId val="1"/>
      </c:scatterChart>
      <c:valAx>
        <c:axId val="66061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26489663998609"/>
              <c:y val="0.83692440618835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3460817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925596256989606"/>
          <c:w val="0.9917366217652545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Leo - O-C Diagr.</a:t>
            </a:r>
          </a:p>
        </c:rich>
      </c:tx>
      <c:layout>
        <c:manualLayout>
          <c:xMode val="edge"/>
          <c:yMode val="edge"/>
          <c:x val="0.34504175614411831"/>
          <c:y val="3.3536460116398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82652277824241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">
                  <c:v>0.24155100000280072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6-4AC0-A24D-1727546940AF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D!$D$21:$D$992</c:f>
                <c:numCache>
                  <c:formatCode>General</c:formatCode>
                  <c:ptCount val="9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8">
                  <c:v>-1.1745999996492174E-2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6-4AC0-A24D-1727546940AF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D!$D$21:$D$43</c:f>
                <c:numCache>
                  <c:formatCode>General</c:formatCode>
                  <c:ptCount val="23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9.1618000002199551E-2</c:v>
                </c:pt>
                <c:pt idx="1">
                  <c:v>-5.6920999999420019E-2</c:v>
                </c:pt>
                <c:pt idx="3">
                  <c:v>-7.1206000000529457E-2</c:v>
                </c:pt>
                <c:pt idx="4">
                  <c:v>-4.1240000064135529E-3</c:v>
                </c:pt>
                <c:pt idx="5">
                  <c:v>3.1910000034258701E-3</c:v>
                </c:pt>
                <c:pt idx="6">
                  <c:v>-2.5160000077448785E-3</c:v>
                </c:pt>
                <c:pt idx="7">
                  <c:v>2.9999999969732016E-3</c:v>
                </c:pt>
                <c:pt idx="9">
                  <c:v>5.345999998098705E-3</c:v>
                </c:pt>
                <c:pt idx="10">
                  <c:v>4.5619999946211465E-3</c:v>
                </c:pt>
                <c:pt idx="11">
                  <c:v>5.6619999959366396E-3</c:v>
                </c:pt>
                <c:pt idx="12">
                  <c:v>2.2829999943496659E-3</c:v>
                </c:pt>
                <c:pt idx="13">
                  <c:v>4.9829999916255474E-3</c:v>
                </c:pt>
                <c:pt idx="14">
                  <c:v>7.1509999979753047E-3</c:v>
                </c:pt>
                <c:pt idx="15">
                  <c:v>5.523999992874451E-3</c:v>
                </c:pt>
                <c:pt idx="16">
                  <c:v>8.1250000002910383E-3</c:v>
                </c:pt>
                <c:pt idx="17">
                  <c:v>1.0199999996984843E-2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6-4AC0-A24D-1727546940AF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6-4AC0-A24D-1727546940AF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76-4AC0-A24D-1727546940AF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6-4AC0-A24D-1727546940AF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D!$D$21:$D$92</c:f>
                <c:numCache>
                  <c:formatCode>General</c:formatCode>
                  <c:ptCount val="72"/>
                  <c:pt idx="2">
                    <c:v>0</c:v>
                  </c:pt>
                  <c:pt idx="10">
                    <c:v>8.0000000000000004E-4</c:v>
                  </c:pt>
                  <c:pt idx="11">
                    <c:v>1.6999999999999999E-3</c:v>
                  </c:pt>
                  <c:pt idx="12">
                    <c:v>8.0000000000000004E-4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5.4999999999999997E-3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76-4AC0-A24D-1727546940AF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-17437</c:v>
                </c:pt>
                <c:pt idx="1">
                  <c:v>-16773.5</c:v>
                </c:pt>
                <c:pt idx="2">
                  <c:v>-13521.5</c:v>
                </c:pt>
                <c:pt idx="3">
                  <c:v>-13521</c:v>
                </c:pt>
                <c:pt idx="4">
                  <c:v>-134</c:v>
                </c:pt>
                <c:pt idx="5">
                  <c:v>-131.5</c:v>
                </c:pt>
                <c:pt idx="6">
                  <c:v>-106</c:v>
                </c:pt>
                <c:pt idx="7">
                  <c:v>0</c:v>
                </c:pt>
                <c:pt idx="8">
                  <c:v>89</c:v>
                </c:pt>
                <c:pt idx="9">
                  <c:v>1161</c:v>
                </c:pt>
                <c:pt idx="10">
                  <c:v>1217</c:v>
                </c:pt>
                <c:pt idx="11">
                  <c:v>1217</c:v>
                </c:pt>
                <c:pt idx="12">
                  <c:v>1440.5</c:v>
                </c:pt>
                <c:pt idx="13">
                  <c:v>1440.5</c:v>
                </c:pt>
                <c:pt idx="14">
                  <c:v>1678.5</c:v>
                </c:pt>
                <c:pt idx="15">
                  <c:v>1884</c:v>
                </c:pt>
                <c:pt idx="16">
                  <c:v>2137.5</c:v>
                </c:pt>
                <c:pt idx="17">
                  <c:v>3050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-7.6393297064281177E-2</c:v>
                </c:pt>
                <c:pt idx="1">
                  <c:v>-7.3547462619955817E-2</c:v>
                </c:pt>
                <c:pt idx="2">
                  <c:v>-5.9599228086502774E-2</c:v>
                </c:pt>
                <c:pt idx="3">
                  <c:v>-5.9597083523997632E-2</c:v>
                </c:pt>
                <c:pt idx="4">
                  <c:v>-2.1785670112867764E-3</c:v>
                </c:pt>
                <c:pt idx="5">
                  <c:v>-2.1678441987610592E-3</c:v>
                </c:pt>
                <c:pt idx="6">
                  <c:v>-2.0584715109987425E-3</c:v>
                </c:pt>
                <c:pt idx="7">
                  <c:v>-1.6038242599083303E-3</c:v>
                </c:pt>
                <c:pt idx="8">
                  <c:v>-1.2220921339927953E-3</c:v>
                </c:pt>
                <c:pt idx="9">
                  <c:v>3.3758498770347714E-3</c:v>
                </c:pt>
                <c:pt idx="10">
                  <c:v>3.6160408776108382E-3</c:v>
                </c:pt>
                <c:pt idx="11">
                  <c:v>3.6160408776108382E-3</c:v>
                </c:pt>
                <c:pt idx="12">
                  <c:v>4.5746603174099633E-3</c:v>
                </c:pt>
                <c:pt idx="13">
                  <c:v>4.5746603174099633E-3</c:v>
                </c:pt>
                <c:pt idx="14">
                  <c:v>5.5954720698582474E-3</c:v>
                </c:pt>
                <c:pt idx="15">
                  <c:v>6.4768872594722074E-3</c:v>
                </c:pt>
                <c:pt idx="16">
                  <c:v>7.5641804495799386E-3</c:v>
                </c:pt>
                <c:pt idx="17">
                  <c:v>1.1478007021466743E-2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76-4AC0-A24D-17275469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37568"/>
        <c:axId val="1"/>
      </c:scatterChart>
      <c:valAx>
        <c:axId val="64003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841606755677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903017557587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03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925596256989606"/>
          <c:w val="0.9917366217652545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314325</xdr:colOff>
      <xdr:row>18</xdr:row>
      <xdr:rowOff>28575</xdr:rowOff>
    </xdr:to>
    <xdr:graphicFrame macro="">
      <xdr:nvGraphicFramePr>
        <xdr:cNvPr id="54285" name="Chart 2">
          <a:extLst>
            <a:ext uri="{FF2B5EF4-FFF2-40B4-BE49-F238E27FC236}">
              <a16:creationId xmlns:a16="http://schemas.microsoft.com/office/drawing/2014/main" id="{C7393843-C18A-B4DA-21E7-DF417522F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0</xdr:row>
      <xdr:rowOff>57150</xdr:rowOff>
    </xdr:from>
    <xdr:to>
      <xdr:col>25</xdr:col>
      <xdr:colOff>47625</xdr:colOff>
      <xdr:row>18</xdr:row>
      <xdr:rowOff>95250</xdr:rowOff>
    </xdr:to>
    <xdr:graphicFrame macro="">
      <xdr:nvGraphicFramePr>
        <xdr:cNvPr id="54286" name="Chart 10">
          <a:extLst>
            <a:ext uri="{FF2B5EF4-FFF2-40B4-BE49-F238E27FC236}">
              <a16:creationId xmlns:a16="http://schemas.microsoft.com/office/drawing/2014/main" id="{7027152B-301B-1A84-6916-71DF8E53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B8127F5-BEAF-4800-6CA0-2333FB118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BE6F8B6E-038D-8AEB-443B-C607FF58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6326" name="Chart 1">
          <a:extLst>
            <a:ext uri="{FF2B5EF4-FFF2-40B4-BE49-F238E27FC236}">
              <a16:creationId xmlns:a16="http://schemas.microsoft.com/office/drawing/2014/main" id="{15BB4DBE-BFBB-A70B-6711-700E1BB0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8374" name="Chart 1">
          <a:extLst>
            <a:ext uri="{FF2B5EF4-FFF2-40B4-BE49-F238E27FC236}">
              <a16:creationId xmlns:a16="http://schemas.microsoft.com/office/drawing/2014/main" id="{0BA263EF-5BC1-1836-03EC-62B6738B5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91" TargetMode="External"/><Relationship Id="rId18" Type="http://schemas.openxmlformats.org/officeDocument/2006/relationships/hyperlink" Target="http://www.bav-astro.de/sfs/BAVM_link.php?BAVMnr=128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www.konkoly.hu/cgi-bin/IBVS?5972" TargetMode="External"/><Relationship Id="rId21" Type="http://schemas.openxmlformats.org/officeDocument/2006/relationships/hyperlink" Target="http://www.bav-astro.de/sfs/BAVM_link.php?BAVMnr=158" TargetMode="External"/><Relationship Id="rId34" Type="http://schemas.openxmlformats.org/officeDocument/2006/relationships/hyperlink" Target="http://www.konkoly.hu/cgi-bin/IBVS?5972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5972" TargetMode="External"/><Relationship Id="rId50" Type="http://schemas.openxmlformats.org/officeDocument/2006/relationships/hyperlink" Target="http://www.konkoly.hu/cgi-bin/IBVS?5972" TargetMode="External"/><Relationship Id="rId55" Type="http://schemas.openxmlformats.org/officeDocument/2006/relationships/hyperlink" Target="http://www.konkoly.hu/cgi-bin/IBVS?5972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konkoly.hu/cgi-bin/IBVS?6046" TargetMode="External"/><Relationship Id="rId8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62" TargetMode="External"/><Relationship Id="rId71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53" TargetMode="External"/><Relationship Id="rId16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www.konkoly.hu/cgi-bin/IBVS?5945" TargetMode="External"/><Relationship Id="rId11" Type="http://schemas.openxmlformats.org/officeDocument/2006/relationships/hyperlink" Target="http://www.bav-astro.de/sfs/BAVM_link.php?BAVMnr=91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konkoly.hu/cgi-bin/IBVS?5972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5972" TargetMode="External"/><Relationship Id="rId53" Type="http://schemas.openxmlformats.org/officeDocument/2006/relationships/hyperlink" Target="http://www.konkoly.hu/cgi-bin/IBVS?5972" TargetMode="External"/><Relationship Id="rId58" Type="http://schemas.openxmlformats.org/officeDocument/2006/relationships/hyperlink" Target="http://www.konkoly.hu/cgi-bin/IBVS?6014" TargetMode="External"/><Relationship Id="rId66" Type="http://schemas.openxmlformats.org/officeDocument/2006/relationships/hyperlink" Target="http://www.konkoly.hu/cgi-bin/IBVS?6014" TargetMode="External"/><Relationship Id="rId74" Type="http://schemas.openxmlformats.org/officeDocument/2006/relationships/hyperlink" Target="http://www.konkoly.hu/cgi-bin/IBVS?6046" TargetMode="External"/><Relationship Id="rId79" Type="http://schemas.openxmlformats.org/officeDocument/2006/relationships/hyperlink" Target="http://www.konkoly.hu/cgi-bin/IBVS?6046" TargetMode="External"/><Relationship Id="rId5" Type="http://schemas.openxmlformats.org/officeDocument/2006/relationships/hyperlink" Target="http://www.bav-astro.de/sfs/BAVM_link.php?BAVMnr=62" TargetMode="External"/><Relationship Id="rId61" Type="http://schemas.openxmlformats.org/officeDocument/2006/relationships/hyperlink" Target="http://www.konkoly.hu/cgi-bin/IBVS?6014" TargetMode="External"/><Relationship Id="rId82" Type="http://schemas.openxmlformats.org/officeDocument/2006/relationships/hyperlink" Target="http://www.bav-astro.de/sfs/BAVM_link.php?BAVMnr=232" TargetMode="External"/><Relationship Id="rId19" Type="http://schemas.openxmlformats.org/officeDocument/2006/relationships/hyperlink" Target="http://www.bav-astro.de/sfs/BAVM_link.php?BAVMnr=128" TargetMode="External"/><Relationship Id="rId4" Type="http://schemas.openxmlformats.org/officeDocument/2006/relationships/hyperlink" Target="http://www.bav-astro.de/sfs/BAVM_link.php?BAVMnr=53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bav-astro.de/sfs/BAVM_link.php?BAVMnr=172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www.konkoly.hu/cgi-bin/IBVS?5972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5972" TargetMode="External"/><Relationship Id="rId56" Type="http://schemas.openxmlformats.org/officeDocument/2006/relationships/hyperlink" Target="http://www.konkoly.hu/cgi-bin/IBVS?6014" TargetMode="External"/><Relationship Id="rId64" Type="http://schemas.openxmlformats.org/officeDocument/2006/relationships/hyperlink" Target="http://www.konkoly.hu/cgi-bin/IBVS?6014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konkoly.hu/cgi-bin/IBVS?6095" TargetMode="External"/><Relationship Id="rId8" Type="http://schemas.openxmlformats.org/officeDocument/2006/relationships/hyperlink" Target="http://www.bav-astro.de/sfs/BAVM_link.php?BAVMnr=62" TargetMode="External"/><Relationship Id="rId51" Type="http://schemas.openxmlformats.org/officeDocument/2006/relationships/hyperlink" Target="http://www.konkoly.hu/cgi-bin/IBVS?5972" TargetMode="External"/><Relationship Id="rId72" Type="http://schemas.openxmlformats.org/officeDocument/2006/relationships/hyperlink" Target="http://www.konkoly.hu/cgi-bin/IBVS?6014" TargetMode="External"/><Relationship Id="rId80" Type="http://schemas.openxmlformats.org/officeDocument/2006/relationships/hyperlink" Target="http://www.konkoly.hu/cgi-bin/IBVS?6095" TargetMode="External"/><Relationship Id="rId85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53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konkoly.hu/cgi-bin/IBVS?5760" TargetMode="External"/><Relationship Id="rId33" Type="http://schemas.openxmlformats.org/officeDocument/2006/relationships/hyperlink" Target="http://www.konkoly.hu/cgi-bin/IBVS?5972" TargetMode="External"/><Relationship Id="rId38" Type="http://schemas.openxmlformats.org/officeDocument/2006/relationships/hyperlink" Target="http://www.konkoly.hu/cgi-bin/IBVS?5972" TargetMode="External"/><Relationship Id="rId46" Type="http://schemas.openxmlformats.org/officeDocument/2006/relationships/hyperlink" Target="http://www.konkoly.hu/cgi-bin/IBVS?5972" TargetMode="External"/><Relationship Id="rId59" Type="http://schemas.openxmlformats.org/officeDocument/2006/relationships/hyperlink" Target="http://www.konkoly.hu/cgi-bin/IBVS?6014" TargetMode="External"/><Relationship Id="rId67" Type="http://schemas.openxmlformats.org/officeDocument/2006/relationships/hyperlink" Target="http://www.konkoly.hu/cgi-bin/IBVS?6014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972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www.konkoly.hu/cgi-bin/IBVS?6014" TargetMode="External"/><Relationship Id="rId70" Type="http://schemas.openxmlformats.org/officeDocument/2006/relationships/hyperlink" Target="http://www.konkoly.hu/cgi-bin/IBVS?6014" TargetMode="External"/><Relationship Id="rId75" Type="http://schemas.openxmlformats.org/officeDocument/2006/relationships/hyperlink" Target="http://www.konkoly.hu/cgi-bin/IBVS?6046" TargetMode="External"/><Relationship Id="rId83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53" TargetMode="External"/><Relationship Id="rId6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www.konkoly.hu/cgi-bin/IBVS?5653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www.konkoly.hu/cgi-bin/IBVS?5972" TargetMode="External"/><Relationship Id="rId49" Type="http://schemas.openxmlformats.org/officeDocument/2006/relationships/hyperlink" Target="http://www.konkoly.hu/cgi-bin/IBVS?5972" TargetMode="External"/><Relationship Id="rId57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www.konkoly.hu/cgi-bin/IBVS?5972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www.konkoly.hu/cgi-bin/IBVS?5972" TargetMode="External"/><Relationship Id="rId60" Type="http://schemas.openxmlformats.org/officeDocument/2006/relationships/hyperlink" Target="http://www.konkoly.hu/cgi-bin/IBVS?6014" TargetMode="External"/><Relationship Id="rId65" Type="http://schemas.openxmlformats.org/officeDocument/2006/relationships/hyperlink" Target="http://www.konkoly.hu/cgi-bin/IBVS?6014" TargetMode="External"/><Relationship Id="rId73" Type="http://schemas.openxmlformats.org/officeDocument/2006/relationships/hyperlink" Target="http://www.konkoly.hu/cgi-bin/IBVS?6014" TargetMode="External"/><Relationship Id="rId78" Type="http://schemas.openxmlformats.org/officeDocument/2006/relationships/hyperlink" Target="http://www.konkoly.hu/cgi-bin/IBVS?6046" TargetMode="External"/><Relationship Id="rId81" Type="http://schemas.openxmlformats.org/officeDocument/2006/relationships/hyperlink" Target="http://www.konkoly.hu/cgi-bin/IBVS?6046" TargetMode="External"/><Relationship Id="rId86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2"/>
  </sheetPr>
  <dimension ref="A1:AE1402"/>
  <sheetViews>
    <sheetView tabSelected="1" workbookViewId="0">
      <pane xSplit="14" ySplit="21" topLeftCell="O114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/>
  <cols>
    <col min="1" max="1" width="16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9" ht="20.25">
      <c r="A1" s="1" t="s">
        <v>64</v>
      </c>
    </row>
    <row r="2" spans="1:19">
      <c r="A2" t="s">
        <v>28</v>
      </c>
      <c r="B2" s="25" t="s">
        <v>59</v>
      </c>
      <c r="C2" s="26" t="s">
        <v>56</v>
      </c>
    </row>
    <row r="3" spans="1:19" ht="13.5" thickBot="1"/>
    <row r="4" spans="1:19" ht="14.25" thickTop="1" thickBot="1">
      <c r="A4" s="8" t="s">
        <v>2</v>
      </c>
      <c r="C4" s="23">
        <v>26115.9</v>
      </c>
      <c r="D4" s="24">
        <v>4.1444000000000001</v>
      </c>
    </row>
    <row r="5" spans="1:19" ht="13.5" thickTop="1">
      <c r="A5" s="40" t="s">
        <v>69</v>
      </c>
      <c r="B5" s="41"/>
      <c r="C5" s="42">
        <v>-9.5</v>
      </c>
      <c r="D5" s="41" t="s">
        <v>70</v>
      </c>
    </row>
    <row r="6" spans="1:19">
      <c r="A6" s="8" t="s">
        <v>3</v>
      </c>
    </row>
    <row r="7" spans="1:19">
      <c r="A7" t="s">
        <v>4</v>
      </c>
      <c r="C7" s="17">
        <v>47824.616000000002</v>
      </c>
    </row>
    <row r="8" spans="1:19">
      <c r="A8" t="s">
        <v>5</v>
      </c>
      <c r="C8" s="17">
        <v>1.6055182891250104</v>
      </c>
      <c r="D8" s="26" t="s">
        <v>60</v>
      </c>
    </row>
    <row r="9" spans="1:19">
      <c r="A9" s="54" t="s">
        <v>75</v>
      </c>
      <c r="B9" s="55">
        <v>39</v>
      </c>
      <c r="C9" s="53" t="str">
        <f>"F"&amp;B9</f>
        <v>F39</v>
      </c>
      <c r="D9" s="16" t="str">
        <f>"G"&amp;B9</f>
        <v>G39</v>
      </c>
    </row>
    <row r="10" spans="1:19" ht="13.5" thickBot="1">
      <c r="A10" s="41"/>
      <c r="B10" s="41"/>
      <c r="C10" s="7" t="s">
        <v>23</v>
      </c>
      <c r="D10" s="7" t="s">
        <v>24</v>
      </c>
      <c r="E10" s="41"/>
    </row>
    <row r="11" spans="1:19">
      <c r="A11" s="41" t="s">
        <v>18</v>
      </c>
      <c r="B11" s="41"/>
      <c r="C11" s="52">
        <f ca="1">INTERCEPT(INDIRECT($D$9):G991,INDIRECT($C$9):F991)</f>
        <v>2.7250927532628325E-3</v>
      </c>
      <c r="D11" s="6"/>
      <c r="E11" s="41"/>
    </row>
    <row r="12" spans="1:19">
      <c r="A12" s="41" t="s">
        <v>19</v>
      </c>
      <c r="B12" s="41"/>
      <c r="C12" s="52">
        <f ca="1">SLOPE(INDIRECT($D$9):G991,INDIRECT($C$9):F991)</f>
        <v>-2.0310822310380148E-6</v>
      </c>
      <c r="D12" s="6"/>
      <c r="E12" s="41"/>
    </row>
    <row r="13" spans="1:19">
      <c r="A13" s="41" t="s">
        <v>22</v>
      </c>
      <c r="B13" s="41"/>
      <c r="C13" s="6" t="s">
        <v>16</v>
      </c>
    </row>
    <row r="14" spans="1:19">
      <c r="A14" s="41"/>
      <c r="B14" s="41"/>
      <c r="C14" s="41"/>
    </row>
    <row r="15" spans="1:19">
      <c r="A15" s="43" t="s">
        <v>20</v>
      </c>
      <c r="B15" s="41"/>
      <c r="C15" s="44">
        <f ca="1">(C7+C11)+(C8+C12)*INT(MAX(F21:F3532))</f>
        <v>59732.732810996051</v>
      </c>
      <c r="E15" s="45" t="s">
        <v>78</v>
      </c>
      <c r="F15" s="42">
        <v>1</v>
      </c>
      <c r="Q15" t="s">
        <v>27</v>
      </c>
      <c r="S15">
        <f ca="1">SUM(S21:S266)</f>
        <v>6.0002642962636034E-4</v>
      </c>
    </row>
    <row r="16" spans="1:19">
      <c r="A16" s="47" t="s">
        <v>6</v>
      </c>
      <c r="B16" s="41"/>
      <c r="C16" s="48">
        <f ca="1">+C8+C12</f>
        <v>1.6055162580427793</v>
      </c>
      <c r="E16" s="45" t="s">
        <v>71</v>
      </c>
      <c r="F16" s="46">
        <f ca="1">NOW()+15018.5+$C$5/24</f>
        <v>60162.844941319439</v>
      </c>
      <c r="Q16" t="s">
        <v>61</v>
      </c>
      <c r="S16">
        <f ca="1">COUNT(S21:S428)</f>
        <v>17</v>
      </c>
    </row>
    <row r="17" spans="1:31" ht="13.5" thickBot="1">
      <c r="A17" s="45" t="s">
        <v>66</v>
      </c>
      <c r="B17" s="41"/>
      <c r="C17" s="41">
        <f>COUNT(C21:C2190)</f>
        <v>109</v>
      </c>
      <c r="E17" s="45" t="s">
        <v>79</v>
      </c>
      <c r="F17" s="46">
        <f ca="1">ROUND(2*(F16-$C$7)/$C$8,0)/2+F15</f>
        <v>7686</v>
      </c>
      <c r="Q17" t="s">
        <v>62</v>
      </c>
      <c r="S17">
        <f ca="1">SQRT(S15/(S16-1))</f>
        <v>6.1238592285949491E-3</v>
      </c>
    </row>
    <row r="18" spans="1:31" ht="14.25" thickTop="1" thickBot="1">
      <c r="A18" s="47" t="s">
        <v>7</v>
      </c>
      <c r="B18" s="41"/>
      <c r="C18" s="50">
        <f ca="1">+C15</f>
        <v>59732.732810996051</v>
      </c>
      <c r="D18" s="51">
        <f ca="1">+C16</f>
        <v>1.6055162580427793</v>
      </c>
      <c r="E18" s="45" t="s">
        <v>72</v>
      </c>
      <c r="F18" s="16">
        <f ca="1">ROUND(2*(F16-$C$15)/$C$16,0)/2+F15</f>
        <v>269</v>
      </c>
    </row>
    <row r="19" spans="1:31" ht="13.5" thickTop="1">
      <c r="E19" s="45" t="s">
        <v>73</v>
      </c>
      <c r="F19" s="49">
        <f ca="1">+$C$15+$C$16*F18-15018.5-$C$5/24</f>
        <v>45146.512517742893</v>
      </c>
      <c r="S19">
        <f>SUM(S21:S37)</f>
        <v>5.7468741744304351E-4</v>
      </c>
    </row>
    <row r="20" spans="1:31" ht="1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93</v>
      </c>
      <c r="I20" s="10" t="s">
        <v>96</v>
      </c>
      <c r="J20" s="10" t="s">
        <v>80</v>
      </c>
      <c r="K20" s="10" t="s">
        <v>90</v>
      </c>
      <c r="L20" s="10" t="s">
        <v>476</v>
      </c>
      <c r="M20" s="10" t="s">
        <v>477</v>
      </c>
      <c r="N20" s="10" t="s">
        <v>478</v>
      </c>
      <c r="O20" s="10" t="s">
        <v>26</v>
      </c>
      <c r="P20" s="9" t="s">
        <v>25</v>
      </c>
      <c r="Q20" s="7" t="s">
        <v>17</v>
      </c>
      <c r="R20" s="7"/>
      <c r="S20" s="9" t="s">
        <v>63</v>
      </c>
    </row>
    <row r="21" spans="1:31" s="29" customFormat="1">
      <c r="A21" s="29" t="s">
        <v>47</v>
      </c>
      <c r="B21" s="30" t="s">
        <v>39</v>
      </c>
      <c r="C21" s="31">
        <v>19829.36</v>
      </c>
      <c r="D21" s="31"/>
      <c r="E21" s="29">
        <f t="shared" ref="E21:E52" si="0">+(C21-C$7)/C$8</f>
        <v>-17436.896352801501</v>
      </c>
      <c r="F21" s="29">
        <f t="shared" ref="F21:F52" si="1">ROUND(2*E21,0)/2</f>
        <v>-17437</v>
      </c>
      <c r="J21" s="32">
        <v>9.1618000002199551E-2</v>
      </c>
      <c r="Q21" s="33">
        <f t="shared" ref="Q21:Q52" si="2">+C21-15018.5</f>
        <v>4810.8600000000006</v>
      </c>
      <c r="R21" s="33"/>
      <c r="S21" s="29">
        <f>+(O21-G21)^2</f>
        <v>0</v>
      </c>
      <c r="AA21"/>
      <c r="AB21"/>
      <c r="AC21"/>
      <c r="AD21"/>
      <c r="AE21"/>
    </row>
    <row r="22" spans="1:31" s="29" customFormat="1">
      <c r="A22" s="29" t="s">
        <v>47</v>
      </c>
      <c r="B22" s="30" t="s">
        <v>42</v>
      </c>
      <c r="C22" s="31">
        <v>20894.47</v>
      </c>
      <c r="D22" s="31"/>
      <c r="E22" s="29">
        <f t="shared" si="0"/>
        <v>-16773.490643122248</v>
      </c>
      <c r="F22" s="29">
        <f t="shared" si="1"/>
        <v>-16773.5</v>
      </c>
      <c r="G22" s="29">
        <f>+C22-(C$7+F22*C$8)</f>
        <v>1.5022638359369012E-2</v>
      </c>
      <c r="J22" s="29">
        <f>G22</f>
        <v>1.5022638359369012E-2</v>
      </c>
      <c r="K22"/>
      <c r="Q22" s="33">
        <f t="shared" si="2"/>
        <v>5875.9700000000012</v>
      </c>
      <c r="R22" s="33"/>
      <c r="S22" s="29">
        <f>+(O22-G22)^2</f>
        <v>2.2567966327638526E-4</v>
      </c>
      <c r="T22" s="29">
        <f>F22-F21</f>
        <v>663.5</v>
      </c>
      <c r="AA22"/>
      <c r="AB22"/>
      <c r="AC22"/>
      <c r="AD22"/>
      <c r="AE22"/>
    </row>
    <row r="23" spans="1:31" s="29" customFormat="1">
      <c r="A23" s="29" t="s">
        <v>14</v>
      </c>
      <c r="B23" s="30"/>
      <c r="C23" s="31">
        <v>26115.9</v>
      </c>
      <c r="D23" s="31" t="s">
        <v>16</v>
      </c>
      <c r="E23" s="29">
        <f t="shared" si="0"/>
        <v>-13521.313426975043</v>
      </c>
      <c r="F23" s="29">
        <f t="shared" si="1"/>
        <v>-13521.5</v>
      </c>
      <c r="H23" s="32">
        <v>0.24155100000280072</v>
      </c>
      <c r="Q23" s="33">
        <f t="shared" si="2"/>
        <v>11097.400000000001</v>
      </c>
      <c r="R23" s="33"/>
      <c r="S23" s="29">
        <f>+(O23-G23)^2</f>
        <v>0</v>
      </c>
      <c r="T23" s="29">
        <f>F23-F22</f>
        <v>3252</v>
      </c>
      <c r="AA23"/>
      <c r="AB23"/>
      <c r="AC23"/>
      <c r="AD23"/>
      <c r="AE23"/>
    </row>
    <row r="24" spans="1:31" s="29" customFormat="1">
      <c r="A24" s="56" t="s">
        <v>47</v>
      </c>
      <c r="B24" s="57" t="s">
        <v>39</v>
      </c>
      <c r="C24" s="39">
        <v>26116.39</v>
      </c>
      <c r="D24" s="39"/>
      <c r="E24" s="56">
        <f t="shared" si="0"/>
        <v>-13521.008229579711</v>
      </c>
      <c r="F24" s="29">
        <f t="shared" si="1"/>
        <v>-13521</v>
      </c>
      <c r="G24" s="29">
        <f t="shared" ref="G24:G55" si="3">+C24-(C$7+F24*C$8)</f>
        <v>-1.3212740737799322E-2</v>
      </c>
      <c r="J24" s="29">
        <f t="shared" ref="J24:J48" si="4">G24</f>
        <v>-1.3212740737799322E-2</v>
      </c>
      <c r="K24"/>
      <c r="Q24" s="33">
        <f t="shared" si="2"/>
        <v>11097.89</v>
      </c>
      <c r="R24" s="33"/>
      <c r="S24" s="29">
        <f>+(O24-G24)^2</f>
        <v>1.7457651780430179E-4</v>
      </c>
      <c r="T24" s="29">
        <f>F24-F23</f>
        <v>0.5</v>
      </c>
      <c r="AA24"/>
      <c r="AB24"/>
      <c r="AC24"/>
      <c r="AD24"/>
      <c r="AE24"/>
    </row>
    <row r="25" spans="1:31">
      <c r="A25" s="39" t="s">
        <v>47</v>
      </c>
      <c r="B25" s="38" t="s">
        <v>39</v>
      </c>
      <c r="C25" s="39">
        <v>47609.472999999998</v>
      </c>
      <c r="D25" s="39" t="s">
        <v>80</v>
      </c>
      <c r="E25" s="56">
        <f t="shared" si="0"/>
        <v>-134.00221066136481</v>
      </c>
      <c r="F25" s="29">
        <f t="shared" si="1"/>
        <v>-134</v>
      </c>
      <c r="G25" s="29">
        <f t="shared" si="3"/>
        <v>-3.5492572496877983E-3</v>
      </c>
      <c r="H25" s="29"/>
      <c r="I25" s="29"/>
      <c r="J25" s="29">
        <f t="shared" si="4"/>
        <v>-3.5492572496877983E-3</v>
      </c>
      <c r="L25" s="29"/>
      <c r="M25" s="29"/>
      <c r="N25" s="29"/>
      <c r="O25" s="29">
        <f ca="1">+C$11+C$12*F25</f>
        <v>2.9972577722219263E-3</v>
      </c>
      <c r="P25" s="29"/>
      <c r="Q25" s="33">
        <f t="shared" si="2"/>
        <v>32590.972999999998</v>
      </c>
      <c r="R25" s="33"/>
      <c r="V25" s="29"/>
    </row>
    <row r="26" spans="1:31" s="29" customFormat="1">
      <c r="A26" s="56" t="s">
        <v>47</v>
      </c>
      <c r="B26" s="57" t="s">
        <v>42</v>
      </c>
      <c r="C26" s="39">
        <v>47613.494100000004</v>
      </c>
      <c r="D26" s="39"/>
      <c r="E26" s="56">
        <f t="shared" si="0"/>
        <v>-131.4976611789688</v>
      </c>
      <c r="F26" s="29">
        <f t="shared" si="1"/>
        <v>-131.5</v>
      </c>
      <c r="G26" s="29">
        <f t="shared" si="3"/>
        <v>3.7550199413090013E-3</v>
      </c>
      <c r="J26" s="29">
        <f t="shared" si="4"/>
        <v>3.7550199413090013E-3</v>
      </c>
      <c r="K26"/>
      <c r="Q26" s="33">
        <f t="shared" si="2"/>
        <v>32594.994100000004</v>
      </c>
      <c r="R26" s="33"/>
      <c r="S26" s="29">
        <f>+(O26-G26)^2</f>
        <v>1.4100174759628256E-5</v>
      </c>
      <c r="T26" s="29">
        <f>F26-F25</f>
        <v>2.5</v>
      </c>
      <c r="AA26"/>
      <c r="AB26"/>
      <c r="AC26"/>
      <c r="AD26"/>
      <c r="AE26"/>
    </row>
    <row r="27" spans="1:31">
      <c r="A27" s="84" t="s">
        <v>114</v>
      </c>
      <c r="B27" s="85" t="s">
        <v>39</v>
      </c>
      <c r="C27" s="86">
        <v>47613.494200000001</v>
      </c>
      <c r="D27" s="27"/>
      <c r="E27" s="37">
        <f t="shared" si="0"/>
        <v>-131.49759889378765</v>
      </c>
      <c r="F27" s="29">
        <f t="shared" si="1"/>
        <v>-131.5</v>
      </c>
      <c r="G27" s="29">
        <f t="shared" si="3"/>
        <v>3.8550199387827888E-3</v>
      </c>
      <c r="H27" s="29"/>
      <c r="I27" s="29"/>
      <c r="J27" s="29">
        <f t="shared" si="4"/>
        <v>3.8550199387827888E-3</v>
      </c>
      <c r="L27" s="29"/>
      <c r="M27" s="29"/>
      <c r="N27" s="29"/>
      <c r="O27" s="29">
        <f ca="1">+C$11+C$12*F27</f>
        <v>2.9921800666443312E-3</v>
      </c>
      <c r="P27" s="29"/>
      <c r="Q27" s="33">
        <f t="shared" si="2"/>
        <v>32594.994200000001</v>
      </c>
      <c r="R27" s="33"/>
    </row>
    <row r="28" spans="1:31" s="29" customFormat="1">
      <c r="A28" s="56" t="s">
        <v>47</v>
      </c>
      <c r="B28" s="57" t="s">
        <v>39</v>
      </c>
      <c r="C28" s="39">
        <v>47654.428999999996</v>
      </c>
      <c r="D28" s="39"/>
      <c r="E28" s="56">
        <f t="shared" si="0"/>
        <v>-106.00128391732952</v>
      </c>
      <c r="F28" s="29">
        <f t="shared" si="1"/>
        <v>-106</v>
      </c>
      <c r="G28" s="29">
        <f t="shared" si="3"/>
        <v>-2.0613527522073127E-3</v>
      </c>
      <c r="J28" s="29">
        <f t="shared" si="4"/>
        <v>-2.0613527522073127E-3</v>
      </c>
      <c r="K28"/>
      <c r="Q28" s="33">
        <f t="shared" si="2"/>
        <v>32635.928999999996</v>
      </c>
      <c r="R28" s="33"/>
      <c r="S28" s="29">
        <f>+(O28-G28)^2</f>
        <v>4.2491751690326632E-6</v>
      </c>
      <c r="T28" s="34">
        <f>F28-F27</f>
        <v>25.5</v>
      </c>
      <c r="AA28"/>
      <c r="AB28"/>
      <c r="AC28"/>
      <c r="AD28"/>
      <c r="AE28"/>
    </row>
    <row r="29" spans="1:31">
      <c r="A29" s="84" t="s">
        <v>114</v>
      </c>
      <c r="B29" s="85" t="s">
        <v>39</v>
      </c>
      <c r="C29" s="86">
        <v>47654.4306</v>
      </c>
      <c r="D29" s="68"/>
      <c r="E29" s="37">
        <f t="shared" si="0"/>
        <v>-106.00028735440397</v>
      </c>
      <c r="F29" s="29">
        <f t="shared" si="1"/>
        <v>-106</v>
      </c>
      <c r="G29" s="29">
        <f t="shared" si="3"/>
        <v>-4.6135274897096679E-4</v>
      </c>
      <c r="H29" s="29"/>
      <c r="I29" s="29"/>
      <c r="J29" s="29">
        <f t="shared" si="4"/>
        <v>-4.6135274897096679E-4</v>
      </c>
      <c r="K29" s="29"/>
      <c r="L29" s="29"/>
      <c r="M29" s="29"/>
      <c r="N29" s="29"/>
      <c r="O29" s="29">
        <f ca="1">+C$11+C$12*F29</f>
        <v>2.9403874697528621E-3</v>
      </c>
      <c r="P29" s="29"/>
      <c r="Q29" s="33">
        <f t="shared" si="2"/>
        <v>32635.9306</v>
      </c>
      <c r="R29" s="33"/>
    </row>
    <row r="30" spans="1:31">
      <c r="A30" s="84" t="s">
        <v>114</v>
      </c>
      <c r="B30" s="85" t="s">
        <v>39</v>
      </c>
      <c r="C30" s="86">
        <v>47824.617599999998</v>
      </c>
      <c r="D30" s="68"/>
      <c r="E30" s="37">
        <f t="shared" si="0"/>
        <v>9.9656292101933663E-4</v>
      </c>
      <c r="F30" s="29">
        <f t="shared" si="1"/>
        <v>0</v>
      </c>
      <c r="G30" s="29">
        <f t="shared" si="3"/>
        <v>1.5999999959603883E-3</v>
      </c>
      <c r="H30" s="29"/>
      <c r="I30" s="29"/>
      <c r="J30" s="29">
        <f t="shared" si="4"/>
        <v>1.5999999959603883E-3</v>
      </c>
      <c r="L30" s="29"/>
      <c r="M30" s="29"/>
      <c r="N30" s="29"/>
      <c r="O30" s="29">
        <f ca="1">+C$11+C$12*F30</f>
        <v>2.7250927532628325E-3</v>
      </c>
      <c r="P30" s="29"/>
      <c r="Q30" s="33">
        <f t="shared" si="2"/>
        <v>32806.117599999998</v>
      </c>
      <c r="R30" s="33"/>
    </row>
    <row r="31" spans="1:31" s="29" customFormat="1">
      <c r="A31" s="56" t="s">
        <v>47</v>
      </c>
      <c r="B31" s="57" t="s">
        <v>39</v>
      </c>
      <c r="C31" s="39">
        <v>47824.618999999999</v>
      </c>
      <c r="D31" s="39"/>
      <c r="E31" s="56">
        <f t="shared" si="0"/>
        <v>1.8685554797436585E-3</v>
      </c>
      <c r="F31" s="29">
        <f t="shared" si="1"/>
        <v>0</v>
      </c>
      <c r="G31" s="29">
        <f t="shared" si="3"/>
        <v>2.9999999969732016E-3</v>
      </c>
      <c r="J31" s="29">
        <f t="shared" si="4"/>
        <v>2.9999999969732016E-3</v>
      </c>
      <c r="K31"/>
      <c r="Q31" s="33">
        <f t="shared" si="2"/>
        <v>32806.118999999999</v>
      </c>
      <c r="R31" s="33"/>
      <c r="S31" s="29">
        <f>+(O31-G31)^2</f>
        <v>8.999999981839209E-6</v>
      </c>
      <c r="T31" s="29">
        <f>F31-F30</f>
        <v>0</v>
      </c>
      <c r="AA31"/>
      <c r="AB31"/>
      <c r="AC31"/>
      <c r="AD31"/>
      <c r="AE31"/>
    </row>
    <row r="32" spans="1:31" s="29" customFormat="1">
      <c r="A32" s="56" t="s">
        <v>35</v>
      </c>
      <c r="B32" s="57"/>
      <c r="C32" s="39">
        <v>47967.495000000003</v>
      </c>
      <c r="D32" s="39"/>
      <c r="E32" s="56">
        <f t="shared" si="0"/>
        <v>88.992446219885963</v>
      </c>
      <c r="F32" s="29">
        <f t="shared" si="1"/>
        <v>89</v>
      </c>
      <c r="G32" s="29">
        <f t="shared" si="3"/>
        <v>-1.2127732123190071E-2</v>
      </c>
      <c r="J32" s="29">
        <f t="shared" si="4"/>
        <v>-1.2127732123190071E-2</v>
      </c>
      <c r="K32"/>
      <c r="Q32" s="33">
        <f t="shared" si="2"/>
        <v>32948.995000000003</v>
      </c>
      <c r="R32" s="33"/>
      <c r="S32" s="29">
        <f>+(O32-G32)^2</f>
        <v>1.4708188645185636E-4</v>
      </c>
      <c r="T32" s="29">
        <f>F32-F31</f>
        <v>89</v>
      </c>
      <c r="AA32"/>
      <c r="AB32"/>
      <c r="AC32"/>
      <c r="AD32"/>
      <c r="AE32"/>
    </row>
    <row r="33" spans="1:31">
      <c r="A33" s="84" t="s">
        <v>134</v>
      </c>
      <c r="B33" s="85" t="s">
        <v>39</v>
      </c>
      <c r="C33" s="86">
        <v>49009.487000000001</v>
      </c>
      <c r="D33" s="68"/>
      <c r="E33" s="37">
        <f t="shared" si="0"/>
        <v>737.99906735770708</v>
      </c>
      <c r="F33" s="29">
        <f t="shared" si="1"/>
        <v>738</v>
      </c>
      <c r="G33" s="29">
        <f t="shared" si="3"/>
        <v>-1.4973742581787519E-3</v>
      </c>
      <c r="H33" s="29"/>
      <c r="I33" s="29"/>
      <c r="J33" s="29">
        <f t="shared" si="4"/>
        <v>-1.4973742581787519E-3</v>
      </c>
      <c r="K33" s="29"/>
      <c r="L33" s="29"/>
      <c r="M33" s="29"/>
      <c r="N33" s="29"/>
      <c r="O33" s="29">
        <f t="shared" ref="O33:O38" ca="1" si="5">+C$11+C$12*F33</f>
        <v>1.2261540667567775E-3</v>
      </c>
      <c r="P33" s="29"/>
      <c r="Q33" s="33">
        <f t="shared" si="2"/>
        <v>33990.987000000001</v>
      </c>
      <c r="R33" s="33"/>
    </row>
    <row r="34" spans="1:31">
      <c r="A34" s="84" t="s">
        <v>134</v>
      </c>
      <c r="B34" s="85" t="s">
        <v>39</v>
      </c>
      <c r="C34" s="86">
        <v>49009.495999999999</v>
      </c>
      <c r="D34" s="68"/>
      <c r="E34" s="37">
        <f t="shared" si="0"/>
        <v>738.00467302415086</v>
      </c>
      <c r="F34" s="29">
        <f t="shared" si="1"/>
        <v>738</v>
      </c>
      <c r="G34" s="29">
        <f t="shared" si="3"/>
        <v>7.5026257400168106E-3</v>
      </c>
      <c r="H34" s="29"/>
      <c r="I34" s="29"/>
      <c r="J34" s="29">
        <f t="shared" si="4"/>
        <v>7.5026257400168106E-3</v>
      </c>
      <c r="L34" s="29"/>
      <c r="M34" s="29"/>
      <c r="N34" s="29"/>
      <c r="O34" s="29">
        <f t="shared" ca="1" si="5"/>
        <v>1.2261540667567775E-3</v>
      </c>
      <c r="P34" s="29"/>
      <c r="Q34" s="33">
        <f t="shared" si="2"/>
        <v>33990.995999999999</v>
      </c>
      <c r="R34" s="33"/>
      <c r="AA34" s="29"/>
      <c r="AB34" s="30">
        <v>56</v>
      </c>
      <c r="AC34" s="29" t="s">
        <v>34</v>
      </c>
      <c r="AD34" s="29"/>
      <c r="AE34" s="29" t="s">
        <v>36</v>
      </c>
    </row>
    <row r="35" spans="1:31">
      <c r="A35" s="84" t="s">
        <v>134</v>
      </c>
      <c r="B35" s="85" t="s">
        <v>39</v>
      </c>
      <c r="C35" s="86">
        <v>49029.5605</v>
      </c>
      <c r="D35" s="28"/>
      <c r="E35" s="37">
        <f t="shared" si="0"/>
        <v>750.5018835111988</v>
      </c>
      <c r="F35" s="29">
        <f t="shared" si="1"/>
        <v>750.5</v>
      </c>
      <c r="G35" s="29">
        <f t="shared" si="3"/>
        <v>3.0240116757340729E-3</v>
      </c>
      <c r="H35" s="29"/>
      <c r="I35" s="29"/>
      <c r="J35" s="29">
        <f t="shared" si="4"/>
        <v>3.0240116757340729E-3</v>
      </c>
      <c r="L35" s="29"/>
      <c r="M35" s="29"/>
      <c r="N35" s="29"/>
      <c r="O35" s="29">
        <f t="shared" ca="1" si="5"/>
        <v>1.2007655388688023E-3</v>
      </c>
      <c r="P35" s="29"/>
      <c r="Q35" s="33">
        <f t="shared" si="2"/>
        <v>34011.0605</v>
      </c>
      <c r="R35" s="33"/>
      <c r="AA35" s="29"/>
      <c r="AB35" s="29"/>
      <c r="AC35" s="29"/>
      <c r="AD35" s="29"/>
      <c r="AE35" s="29"/>
    </row>
    <row r="36" spans="1:31">
      <c r="A36" s="84" t="s">
        <v>134</v>
      </c>
      <c r="B36" s="85" t="s">
        <v>39</v>
      </c>
      <c r="C36" s="86">
        <v>49029.560799999999</v>
      </c>
      <c r="D36" s="28"/>
      <c r="E36" s="37">
        <f t="shared" si="0"/>
        <v>750.50207036674681</v>
      </c>
      <c r="F36" s="29">
        <f t="shared" si="1"/>
        <v>750.5</v>
      </c>
      <c r="G36" s="29">
        <f t="shared" si="3"/>
        <v>3.3240116754313931E-3</v>
      </c>
      <c r="H36" s="29"/>
      <c r="I36" s="29"/>
      <c r="J36" s="29">
        <f t="shared" si="4"/>
        <v>3.3240116754313931E-3</v>
      </c>
      <c r="K36" s="29"/>
      <c r="L36" s="29"/>
      <c r="M36" s="29"/>
      <c r="N36" s="29"/>
      <c r="O36" s="29">
        <f t="shared" ca="1" si="5"/>
        <v>1.2007655388688023E-3</v>
      </c>
      <c r="P36" s="29"/>
      <c r="Q36" s="33">
        <f t="shared" si="2"/>
        <v>34011.060799999999</v>
      </c>
      <c r="R36" s="33"/>
      <c r="AA36" s="29"/>
      <c r="AB36" s="29"/>
      <c r="AC36" s="29"/>
      <c r="AD36" s="29"/>
      <c r="AE36" s="29"/>
    </row>
    <row r="37" spans="1:31">
      <c r="A37" s="84" t="s">
        <v>146</v>
      </c>
      <c r="B37" s="85" t="s">
        <v>42</v>
      </c>
      <c r="C37" s="86">
        <v>49400.438000000002</v>
      </c>
      <c r="D37" s="28"/>
      <c r="E37" s="37">
        <f t="shared" si="0"/>
        <v>981.50361205714171</v>
      </c>
      <c r="F37" s="29">
        <f t="shared" si="1"/>
        <v>981.5</v>
      </c>
      <c r="G37" s="29">
        <f t="shared" si="3"/>
        <v>5.7992237998405471E-3</v>
      </c>
      <c r="H37" s="29"/>
      <c r="I37" s="29"/>
      <c r="J37" s="29">
        <f t="shared" si="4"/>
        <v>5.7992237998405471E-3</v>
      </c>
      <c r="K37" s="29"/>
      <c r="L37" s="29"/>
      <c r="M37" s="29"/>
      <c r="N37" s="29"/>
      <c r="O37" s="29">
        <f t="shared" ca="1" si="5"/>
        <v>7.3158554349902084E-4</v>
      </c>
      <c r="P37" s="29"/>
      <c r="Q37" s="33">
        <f t="shared" si="2"/>
        <v>34381.938000000002</v>
      </c>
      <c r="R37" s="33"/>
      <c r="AA37" s="29"/>
      <c r="AB37" s="29"/>
      <c r="AC37" s="29"/>
      <c r="AD37" s="29"/>
      <c r="AE37" s="29"/>
    </row>
    <row r="38" spans="1:31">
      <c r="A38" s="84" t="s">
        <v>146</v>
      </c>
      <c r="B38" s="85" t="s">
        <v>42</v>
      </c>
      <c r="C38" s="86">
        <v>49400.442000000003</v>
      </c>
      <c r="D38" s="28"/>
      <c r="E38" s="37">
        <f t="shared" si="0"/>
        <v>981.50610346445114</v>
      </c>
      <c r="F38" s="29">
        <f t="shared" si="1"/>
        <v>981.5</v>
      </c>
      <c r="G38" s="29">
        <f t="shared" si="3"/>
        <v>9.7992238006554544E-3</v>
      </c>
      <c r="H38" s="29"/>
      <c r="I38" s="29"/>
      <c r="J38" s="29">
        <f t="shared" si="4"/>
        <v>9.7992238006554544E-3</v>
      </c>
      <c r="L38" s="35"/>
      <c r="M38" s="29"/>
      <c r="N38" s="29"/>
      <c r="O38" s="29">
        <f t="shared" ca="1" si="5"/>
        <v>7.3158554349902084E-4</v>
      </c>
      <c r="P38" s="29"/>
      <c r="Q38" s="33">
        <f t="shared" si="2"/>
        <v>34381.942000000003</v>
      </c>
      <c r="R38" s="33"/>
    </row>
    <row r="39" spans="1:31" s="29" customFormat="1" ht="12.75" customHeight="1">
      <c r="A39" s="56" t="s">
        <v>48</v>
      </c>
      <c r="B39" s="58" t="s">
        <v>39</v>
      </c>
      <c r="C39" s="87">
        <v>49688.623099999997</v>
      </c>
      <c r="D39" s="39"/>
      <c r="E39" s="56">
        <f t="shared" si="0"/>
        <v>1161.00022816673</v>
      </c>
      <c r="F39" s="29">
        <f t="shared" si="1"/>
        <v>1161</v>
      </c>
      <c r="G39" s="29">
        <f t="shared" si="3"/>
        <v>3.6632586125051603E-4</v>
      </c>
      <c r="H39" s="35"/>
      <c r="I39" s="35"/>
      <c r="J39" s="29">
        <f t="shared" si="4"/>
        <v>3.6632586125051603E-4</v>
      </c>
      <c r="K39"/>
      <c r="L39" s="35"/>
      <c r="M39" s="35"/>
      <c r="N39" s="35"/>
      <c r="Q39" s="33">
        <f t="shared" si="2"/>
        <v>34670.123099999997</v>
      </c>
      <c r="R39" s="33"/>
      <c r="S39" s="29">
        <f t="shared" ref="S39:S45" si="6">+(O39-G39)^2</f>
        <v>1.3419463662093232E-7</v>
      </c>
      <c r="T39" s="29">
        <f t="shared" ref="T39:T45" si="7">F39-F38</f>
        <v>179.5</v>
      </c>
      <c r="AA39"/>
      <c r="AB39"/>
      <c r="AC39"/>
      <c r="AD39"/>
      <c r="AE39"/>
    </row>
    <row r="40" spans="1:31" s="29" customFormat="1" ht="12.75" customHeight="1">
      <c r="A40" s="56" t="s">
        <v>48</v>
      </c>
      <c r="B40" s="58" t="s">
        <v>42</v>
      </c>
      <c r="C40" s="59">
        <v>49778.5311</v>
      </c>
      <c r="D40" s="59">
        <v>8.0000000000000004E-4</v>
      </c>
      <c r="E40" s="56">
        <f t="shared" si="0"/>
        <v>1216.9995902474959</v>
      </c>
      <c r="F40" s="29">
        <f t="shared" si="1"/>
        <v>1217</v>
      </c>
      <c r="G40" s="29">
        <f t="shared" si="3"/>
        <v>-6.5786513732746243E-4</v>
      </c>
      <c r="H40" s="35"/>
      <c r="I40" s="35"/>
      <c r="J40" s="29">
        <f t="shared" si="4"/>
        <v>-6.5786513732746243E-4</v>
      </c>
      <c r="K40"/>
      <c r="L40" s="35"/>
      <c r="M40" s="35"/>
      <c r="N40" s="35"/>
      <c r="Q40" s="33">
        <f t="shared" si="2"/>
        <v>34760.0311</v>
      </c>
      <c r="R40" s="33"/>
      <c r="S40" s="29">
        <f t="shared" si="6"/>
        <v>4.3278653891088101E-7</v>
      </c>
      <c r="T40" s="29">
        <f t="shared" si="7"/>
        <v>56</v>
      </c>
      <c r="AA40"/>
      <c r="AB40"/>
      <c r="AC40"/>
      <c r="AD40"/>
      <c r="AE40"/>
    </row>
    <row r="41" spans="1:31" s="29" customFormat="1" ht="12.75" customHeight="1">
      <c r="A41" s="56" t="s">
        <v>48</v>
      </c>
      <c r="B41" s="58" t="s">
        <v>42</v>
      </c>
      <c r="C41" s="59">
        <v>49778.532200000001</v>
      </c>
      <c r="D41" s="59">
        <v>1.6999999999999999E-3</v>
      </c>
      <c r="E41" s="56">
        <f t="shared" si="0"/>
        <v>1217.0002753845067</v>
      </c>
      <c r="F41" s="29">
        <f t="shared" si="1"/>
        <v>1217</v>
      </c>
      <c r="G41" s="29">
        <f t="shared" si="3"/>
        <v>4.421348639880307E-4</v>
      </c>
      <c r="H41" s="35"/>
      <c r="I41" s="35"/>
      <c r="J41" s="29">
        <f t="shared" si="4"/>
        <v>4.421348639880307E-4</v>
      </c>
      <c r="K41"/>
      <c r="L41" s="35"/>
      <c r="M41" s="35"/>
      <c r="N41" s="35"/>
      <c r="Q41" s="33">
        <f t="shared" si="2"/>
        <v>34760.032200000001</v>
      </c>
      <c r="R41" s="33"/>
      <c r="S41" s="29">
        <f t="shared" si="6"/>
        <v>1.9548323795371441E-7</v>
      </c>
      <c r="T41" s="29">
        <f t="shared" si="7"/>
        <v>0</v>
      </c>
      <c r="AA41"/>
      <c r="AB41"/>
      <c r="AC41"/>
      <c r="AD41"/>
      <c r="AE41"/>
    </row>
    <row r="42" spans="1:31" s="29" customFormat="1" ht="12.75" customHeight="1">
      <c r="A42" s="56" t="s">
        <v>48</v>
      </c>
      <c r="B42" s="58" t="s">
        <v>42</v>
      </c>
      <c r="C42" s="59">
        <v>50137.361199999999</v>
      </c>
      <c r="D42" s="59">
        <v>8.0000000000000004E-4</v>
      </c>
      <c r="E42" s="56">
        <f t="shared" si="0"/>
        <v>1440.4975736903116</v>
      </c>
      <c r="F42" s="29">
        <f t="shared" si="1"/>
        <v>1440.5</v>
      </c>
      <c r="G42" s="29">
        <f t="shared" si="3"/>
        <v>-3.8954845804255456E-3</v>
      </c>
      <c r="H42" s="35"/>
      <c r="I42" s="35"/>
      <c r="J42" s="29">
        <f t="shared" si="4"/>
        <v>-3.8954845804255456E-3</v>
      </c>
      <c r="K42"/>
      <c r="L42" s="35"/>
      <c r="M42" s="35"/>
      <c r="N42" s="35"/>
      <c r="Q42" s="33">
        <f t="shared" si="2"/>
        <v>35118.861199999999</v>
      </c>
      <c r="R42" s="33"/>
      <c r="S42" s="29">
        <f t="shared" si="6"/>
        <v>1.5174800116333188E-5</v>
      </c>
      <c r="T42" s="29">
        <f t="shared" si="7"/>
        <v>223.5</v>
      </c>
      <c r="AA42"/>
      <c r="AB42"/>
      <c r="AC42"/>
      <c r="AD42"/>
      <c r="AE42"/>
    </row>
    <row r="43" spans="1:31" s="29" customFormat="1">
      <c r="A43" s="56" t="s">
        <v>48</v>
      </c>
      <c r="B43" s="58" t="s">
        <v>42</v>
      </c>
      <c r="C43" s="59">
        <v>50137.363899999997</v>
      </c>
      <c r="D43" s="59">
        <v>2E-3</v>
      </c>
      <c r="E43" s="56">
        <f t="shared" si="0"/>
        <v>1440.4992553902434</v>
      </c>
      <c r="F43" s="29">
        <f t="shared" si="1"/>
        <v>1440.5</v>
      </c>
      <c r="G43" s="29">
        <f t="shared" si="3"/>
        <v>-1.1954845831496641E-3</v>
      </c>
      <c r="H43" s="35"/>
      <c r="I43" s="35"/>
      <c r="J43" s="29">
        <f t="shared" si="4"/>
        <v>-1.1954845831496641E-3</v>
      </c>
      <c r="K43"/>
      <c r="M43" s="35"/>
      <c r="N43" s="35"/>
      <c r="Q43" s="33">
        <f t="shared" si="2"/>
        <v>35118.863899999997</v>
      </c>
      <c r="R43" s="33"/>
      <c r="S43" s="29">
        <f t="shared" si="6"/>
        <v>1.4291833885485261E-6</v>
      </c>
      <c r="T43" s="29">
        <f t="shared" si="7"/>
        <v>0</v>
      </c>
      <c r="AA43"/>
      <c r="AB43"/>
      <c r="AC43"/>
      <c r="AD43"/>
      <c r="AE43"/>
    </row>
    <row r="44" spans="1:31" s="29" customFormat="1">
      <c r="A44" s="56" t="s">
        <v>49</v>
      </c>
      <c r="B44" s="58" t="s">
        <v>42</v>
      </c>
      <c r="C44" s="59">
        <v>50519.4784</v>
      </c>
      <c r="D44" s="59">
        <v>5.0000000000000001E-4</v>
      </c>
      <c r="E44" s="56">
        <f t="shared" si="0"/>
        <v>1678.4999699185414</v>
      </c>
      <c r="F44" s="29">
        <f t="shared" si="1"/>
        <v>1678.5</v>
      </c>
      <c r="G44" s="29">
        <f t="shared" si="3"/>
        <v>-4.8296329623553902E-5</v>
      </c>
      <c r="J44" s="29">
        <f t="shared" si="4"/>
        <v>-4.8296329623553902E-5</v>
      </c>
      <c r="K44"/>
      <c r="Q44" s="33">
        <f t="shared" si="2"/>
        <v>35500.9784</v>
      </c>
      <c r="R44" s="33"/>
      <c r="S44" s="29">
        <f t="shared" si="6"/>
        <v>2.3325354551069702E-9</v>
      </c>
      <c r="T44" s="29">
        <f t="shared" si="7"/>
        <v>238</v>
      </c>
      <c r="AA44"/>
      <c r="AB44"/>
      <c r="AC44"/>
      <c r="AD44"/>
      <c r="AE44"/>
    </row>
    <row r="45" spans="1:31" s="29" customFormat="1">
      <c r="A45" s="56" t="s">
        <v>50</v>
      </c>
      <c r="B45" s="57"/>
      <c r="C45" s="39">
        <v>50849.409899999999</v>
      </c>
      <c r="D45" s="39">
        <v>5.4999999999999997E-3</v>
      </c>
      <c r="E45" s="56">
        <f t="shared" si="0"/>
        <v>1883.9984075475566</v>
      </c>
      <c r="F45" s="29">
        <f t="shared" si="1"/>
        <v>1884</v>
      </c>
      <c r="G45" s="29">
        <f t="shared" si="3"/>
        <v>-2.5567115226294845E-3</v>
      </c>
      <c r="J45" s="29">
        <f t="shared" si="4"/>
        <v>-2.5567115226294845E-3</v>
      </c>
      <c r="K45"/>
      <c r="Q45" s="33">
        <f t="shared" si="2"/>
        <v>35830.909899999999</v>
      </c>
      <c r="R45" s="33"/>
      <c r="S45" s="29">
        <f t="shared" si="6"/>
        <v>6.5367738099463772E-6</v>
      </c>
      <c r="T45" s="29">
        <f t="shared" si="7"/>
        <v>205.5</v>
      </c>
      <c r="AA45"/>
      <c r="AB45"/>
      <c r="AC45"/>
      <c r="AD45"/>
      <c r="AE45"/>
    </row>
    <row r="46" spans="1:31">
      <c r="A46" s="84" t="s">
        <v>179</v>
      </c>
      <c r="B46" s="85" t="s">
        <v>39</v>
      </c>
      <c r="C46" s="86">
        <v>51256.410100000001</v>
      </c>
      <c r="D46" s="28"/>
      <c r="E46" s="37">
        <f t="shared" si="0"/>
        <v>2137.4992257922449</v>
      </c>
      <c r="F46" s="29">
        <f t="shared" si="1"/>
        <v>2137.5</v>
      </c>
      <c r="G46" s="29">
        <f t="shared" si="3"/>
        <v>-1.2430047136149369E-3</v>
      </c>
      <c r="H46" s="29"/>
      <c r="I46" s="29"/>
      <c r="J46" s="29">
        <f t="shared" si="4"/>
        <v>-1.2430047136149369E-3</v>
      </c>
      <c r="K46" s="29"/>
      <c r="L46" s="29"/>
      <c r="M46" s="29"/>
      <c r="N46" s="29"/>
      <c r="O46" s="29">
        <f ca="1">+C$11+C$12*F46</f>
        <v>-1.6163455155809242E-3</v>
      </c>
      <c r="P46" s="29"/>
      <c r="Q46" s="33">
        <f t="shared" si="2"/>
        <v>36237.910100000001</v>
      </c>
      <c r="R46" s="33"/>
    </row>
    <row r="47" spans="1:31" s="29" customFormat="1">
      <c r="A47" s="56" t="s">
        <v>51</v>
      </c>
      <c r="B47" s="57" t="s">
        <v>42</v>
      </c>
      <c r="C47" s="39">
        <v>51256.410300000003</v>
      </c>
      <c r="D47" s="39">
        <v>5.9999999999999995E-4</v>
      </c>
      <c r="E47" s="56">
        <f t="shared" si="0"/>
        <v>2137.4993503626115</v>
      </c>
      <c r="F47" s="29">
        <f t="shared" si="1"/>
        <v>2137.5</v>
      </c>
      <c r="G47" s="29">
        <f t="shared" si="3"/>
        <v>-1.0430047113914043E-3</v>
      </c>
      <c r="J47" s="29">
        <f t="shared" si="4"/>
        <v>-1.0430047113914043E-3</v>
      </c>
      <c r="K47"/>
      <c r="Q47" s="33">
        <f t="shared" si="2"/>
        <v>36237.910300000003</v>
      </c>
      <c r="R47" s="33"/>
      <c r="S47" s="29">
        <f>+(O47-G47)^2</f>
        <v>1.0878588279846665E-6</v>
      </c>
      <c r="T47" s="29">
        <f>F47-F46</f>
        <v>0</v>
      </c>
      <c r="AA47"/>
      <c r="AB47"/>
      <c r="AC47"/>
      <c r="AD47"/>
      <c r="AE47"/>
    </row>
    <row r="48" spans="1:31">
      <c r="A48" s="84" t="s">
        <v>179</v>
      </c>
      <c r="B48" s="85" t="s">
        <v>39</v>
      </c>
      <c r="C48" s="86">
        <v>51256.410499999998</v>
      </c>
      <c r="D48" s="28"/>
      <c r="E48" s="37">
        <f t="shared" si="0"/>
        <v>2137.499474932974</v>
      </c>
      <c r="F48" s="29">
        <f t="shared" si="1"/>
        <v>2137.5</v>
      </c>
      <c r="G48" s="29">
        <f t="shared" si="3"/>
        <v>-8.4300471644382924E-4</v>
      </c>
      <c r="H48" s="29"/>
      <c r="I48" s="29"/>
      <c r="J48" s="29">
        <f t="shared" si="4"/>
        <v>-8.4300471644382924E-4</v>
      </c>
      <c r="K48" s="29"/>
      <c r="L48" s="29"/>
      <c r="M48" s="29"/>
      <c r="N48" s="29"/>
      <c r="O48" s="29">
        <f t="shared" ref="O48:O79" ca="1" si="8">+C$11+C$12*F48</f>
        <v>-1.6163455155809242E-3</v>
      </c>
      <c r="P48" s="29"/>
      <c r="Q48" s="33">
        <f t="shared" si="2"/>
        <v>36237.910499999998</v>
      </c>
      <c r="R48" s="33"/>
    </row>
    <row r="49" spans="1:31">
      <c r="A49" s="84" t="s">
        <v>187</v>
      </c>
      <c r="B49" s="85" t="s">
        <v>39</v>
      </c>
      <c r="C49" s="86">
        <v>51305.383999999998</v>
      </c>
      <c r="D49" s="28"/>
      <c r="E49" s="37">
        <f t="shared" si="0"/>
        <v>2168.002708892825</v>
      </c>
      <c r="F49" s="29">
        <f t="shared" si="1"/>
        <v>2168</v>
      </c>
      <c r="G49" s="29">
        <f t="shared" si="3"/>
        <v>4.349176975665614E-3</v>
      </c>
      <c r="H49" s="29"/>
      <c r="I49" s="29">
        <f>G49</f>
        <v>4.349176975665614E-3</v>
      </c>
      <c r="L49" s="29"/>
      <c r="M49" s="29"/>
      <c r="N49" s="29"/>
      <c r="O49" s="29">
        <f t="shared" ca="1" si="8"/>
        <v>-1.678293523627584E-3</v>
      </c>
      <c r="P49" s="29"/>
      <c r="Q49" s="33">
        <f t="shared" si="2"/>
        <v>36286.883999999998</v>
      </c>
      <c r="R49" s="33"/>
    </row>
    <row r="50" spans="1:31">
      <c r="A50" s="60" t="s">
        <v>76</v>
      </c>
      <c r="B50" s="61" t="s">
        <v>39</v>
      </c>
      <c r="C50" s="60">
        <v>51610.425900000002</v>
      </c>
      <c r="D50" s="60">
        <v>4.0000000000000002E-4</v>
      </c>
      <c r="E50" s="56">
        <f t="shared" si="0"/>
        <v>2357.9986136833263</v>
      </c>
      <c r="F50" s="29">
        <f t="shared" si="1"/>
        <v>2358</v>
      </c>
      <c r="G50" s="29">
        <f t="shared" si="3"/>
        <v>-2.2257567761698738E-3</v>
      </c>
      <c r="H50" s="29"/>
      <c r="I50" s="29"/>
      <c r="J50" s="29">
        <f>G50</f>
        <v>-2.2257567761698738E-3</v>
      </c>
      <c r="L50" s="29"/>
      <c r="M50" s="29"/>
      <c r="N50" s="29"/>
      <c r="O50" s="29">
        <f t="shared" ca="1" si="8"/>
        <v>-2.0641991475248067E-3</v>
      </c>
      <c r="P50" s="29"/>
      <c r="Q50" s="33">
        <f t="shared" si="2"/>
        <v>36591.925900000002</v>
      </c>
      <c r="R50" s="33"/>
      <c r="V50" s="29"/>
    </row>
    <row r="51" spans="1:31">
      <c r="A51" s="84" t="s">
        <v>195</v>
      </c>
      <c r="B51" s="85" t="s">
        <v>39</v>
      </c>
      <c r="C51" s="86">
        <v>51955.616999999998</v>
      </c>
      <c r="D51" s="28"/>
      <c r="E51" s="37">
        <f t="shared" si="0"/>
        <v>2573.0015210548277</v>
      </c>
      <c r="F51" s="29">
        <f t="shared" si="1"/>
        <v>2573</v>
      </c>
      <c r="G51" s="29">
        <f t="shared" si="3"/>
        <v>2.4420813424512744E-3</v>
      </c>
      <c r="H51" s="29"/>
      <c r="I51" s="29">
        <f>G51</f>
        <v>2.4420813424512744E-3</v>
      </c>
      <c r="K51" s="29"/>
      <c r="L51" s="29"/>
      <c r="M51" s="29"/>
      <c r="N51" s="29"/>
      <c r="O51" s="29">
        <f t="shared" ca="1" si="8"/>
        <v>-2.5008818271979793E-3</v>
      </c>
      <c r="P51" s="29"/>
      <c r="Q51" s="33">
        <f t="shared" si="2"/>
        <v>36937.116999999998</v>
      </c>
      <c r="R51" s="33"/>
    </row>
    <row r="52" spans="1:31" s="29" customFormat="1">
      <c r="A52" s="56" t="s">
        <v>33</v>
      </c>
      <c r="B52" s="57"/>
      <c r="C52" s="39">
        <v>52721.443899999998</v>
      </c>
      <c r="D52" s="39">
        <v>5.0000000000000001E-4</v>
      </c>
      <c r="E52" s="56">
        <f t="shared" si="0"/>
        <v>3049.9982050461185</v>
      </c>
      <c r="F52" s="29">
        <f t="shared" si="1"/>
        <v>3050</v>
      </c>
      <c r="G52" s="29">
        <f t="shared" si="3"/>
        <v>-2.8818312857765704E-3</v>
      </c>
      <c r="J52" s="29">
        <f>G52</f>
        <v>-2.8818312857765704E-3</v>
      </c>
      <c r="K52"/>
      <c r="O52" s="29">
        <f t="shared" ca="1" si="8"/>
        <v>-3.4697080514031128E-3</v>
      </c>
      <c r="Q52" s="33">
        <f t="shared" si="2"/>
        <v>37702.943899999998</v>
      </c>
      <c r="R52" s="33"/>
      <c r="S52" s="29">
        <f ca="1">+(O52-G52)^2</f>
        <v>3.4559909156352468E-7</v>
      </c>
      <c r="T52" s="29">
        <f>F52-F51</f>
        <v>477</v>
      </c>
      <c r="AA52"/>
      <c r="AB52"/>
      <c r="AC52"/>
      <c r="AD52"/>
      <c r="AE52"/>
    </row>
    <row r="53" spans="1:31" s="29" customFormat="1">
      <c r="A53" s="56" t="s">
        <v>58</v>
      </c>
      <c r="B53" s="62"/>
      <c r="C53" s="39">
        <v>53079.473599999998</v>
      </c>
      <c r="D53" s="39">
        <v>4.0000000000000002E-4</v>
      </c>
      <c r="E53" s="56">
        <f t="shared" ref="E53:E84" si="9">+(C53-C$7)/C$8</f>
        <v>3272.9976578864353</v>
      </c>
      <c r="F53" s="29">
        <f t="shared" ref="F53:F84" si="10">ROUND(2*E53,0)/2</f>
        <v>3273</v>
      </c>
      <c r="G53" s="29">
        <f t="shared" si="3"/>
        <v>-3.7603061646223068E-3</v>
      </c>
      <c r="J53" s="29">
        <f>G53</f>
        <v>-3.7603061646223068E-3</v>
      </c>
      <c r="K53"/>
      <c r="O53" s="29">
        <f t="shared" ca="1" si="8"/>
        <v>-3.9226393889245899E-3</v>
      </c>
      <c r="Q53" s="33">
        <f t="shared" ref="Q53:Q84" si="11">+C53-15018.5</f>
        <v>38060.973599999998</v>
      </c>
      <c r="R53" s="33"/>
      <c r="AA53"/>
      <c r="AB53"/>
      <c r="AC53"/>
      <c r="AD53"/>
      <c r="AE53"/>
    </row>
    <row r="54" spans="1:31">
      <c r="A54" s="60" t="s">
        <v>58</v>
      </c>
      <c r="B54" s="63"/>
      <c r="C54" s="60">
        <v>53079.473599999998</v>
      </c>
      <c r="D54" s="60">
        <v>4.0000000000000002E-4</v>
      </c>
      <c r="E54" s="56">
        <f t="shared" si="9"/>
        <v>3272.9976578864353</v>
      </c>
      <c r="F54" s="29">
        <f t="shared" si="10"/>
        <v>3273</v>
      </c>
      <c r="G54" s="29">
        <f t="shared" si="3"/>
        <v>-3.7603061646223068E-3</v>
      </c>
      <c r="H54" s="29"/>
      <c r="I54" s="29"/>
      <c r="J54" s="29">
        <f>G54</f>
        <v>-3.7603061646223068E-3</v>
      </c>
      <c r="L54" s="29"/>
      <c r="M54" s="29"/>
      <c r="N54" s="29"/>
      <c r="O54" s="29">
        <f t="shared" ca="1" si="8"/>
        <v>-3.9226393889245899E-3</v>
      </c>
      <c r="P54" s="29"/>
      <c r="Q54" s="33">
        <f t="shared" si="11"/>
        <v>38060.973599999998</v>
      </c>
      <c r="R54" s="33"/>
      <c r="V54" s="29"/>
    </row>
    <row r="55" spans="1:31" s="29" customFormat="1">
      <c r="A55" s="37" t="s">
        <v>67</v>
      </c>
      <c r="B55" s="38" t="s">
        <v>39</v>
      </c>
      <c r="C55" s="39">
        <v>53400.578000000001</v>
      </c>
      <c r="D55" s="39">
        <v>7.0000000000000001E-3</v>
      </c>
      <c r="E55" s="56">
        <f t="shared" si="9"/>
        <v>3472.9981201514911</v>
      </c>
      <c r="F55" s="29">
        <f t="shared" si="10"/>
        <v>3473</v>
      </c>
      <c r="G55" s="29">
        <f t="shared" si="3"/>
        <v>-3.0181311594787985E-3</v>
      </c>
      <c r="K55" s="29">
        <f>G55</f>
        <v>-3.0181311594787985E-3</v>
      </c>
      <c r="O55" s="29">
        <f t="shared" ca="1" si="8"/>
        <v>-4.3288558351321929E-3</v>
      </c>
      <c r="Q55" s="33">
        <f t="shared" si="11"/>
        <v>38382.078000000001</v>
      </c>
      <c r="R55" s="33"/>
      <c r="AA55"/>
      <c r="AB55"/>
      <c r="AC55"/>
      <c r="AD55"/>
      <c r="AE55"/>
    </row>
    <row r="56" spans="1:31" s="29" customFormat="1">
      <c r="A56" s="56" t="s">
        <v>65</v>
      </c>
      <c r="B56" s="64"/>
      <c r="C56" s="39">
        <v>53445.531600000002</v>
      </c>
      <c r="D56" s="39">
        <v>5.0000000000000001E-4</v>
      </c>
      <c r="E56" s="56">
        <f t="shared" si="9"/>
        <v>3500.997552051143</v>
      </c>
      <c r="F56" s="29">
        <f t="shared" si="10"/>
        <v>3501</v>
      </c>
      <c r="G56" s="29">
        <f t="shared" ref="G56:G87" si="12">+C56-(C$7+F56*C$8)</f>
        <v>-3.9302266595768742E-3</v>
      </c>
      <c r="J56" s="29">
        <f>G56</f>
        <v>-3.9302266595768742E-3</v>
      </c>
      <c r="K56"/>
      <c r="O56" s="29">
        <f t="shared" ca="1" si="8"/>
        <v>-4.3857261376012572E-3</v>
      </c>
      <c r="Q56" s="33">
        <f t="shared" si="11"/>
        <v>38427.031600000002</v>
      </c>
      <c r="R56" s="33"/>
      <c r="AA56"/>
      <c r="AB56"/>
      <c r="AC56"/>
      <c r="AD56"/>
      <c r="AE56"/>
    </row>
    <row r="57" spans="1:31">
      <c r="A57" s="65" t="s">
        <v>65</v>
      </c>
      <c r="B57" s="61"/>
      <c r="C57" s="60">
        <v>53445.531600000002</v>
      </c>
      <c r="D57" s="60">
        <v>5.0000000000000001E-4</v>
      </c>
      <c r="E57" s="56">
        <f t="shared" si="9"/>
        <v>3500.997552051143</v>
      </c>
      <c r="F57" s="29">
        <f t="shared" si="10"/>
        <v>3501</v>
      </c>
      <c r="G57" s="29">
        <f t="shared" si="12"/>
        <v>-3.9302266595768742E-3</v>
      </c>
      <c r="H57" s="29"/>
      <c r="I57" s="29"/>
      <c r="J57" s="29">
        <f>G57</f>
        <v>-3.9302266595768742E-3</v>
      </c>
      <c r="L57" s="29"/>
      <c r="M57" s="29"/>
      <c r="N57" s="29"/>
      <c r="O57" s="29">
        <f t="shared" ca="1" si="8"/>
        <v>-4.3857261376012572E-3</v>
      </c>
      <c r="P57" s="29"/>
      <c r="Q57" s="33">
        <f t="shared" si="11"/>
        <v>38427.031600000002</v>
      </c>
      <c r="R57" s="33"/>
      <c r="V57" s="29"/>
    </row>
    <row r="58" spans="1:31" s="29" customFormat="1">
      <c r="A58" s="66" t="s">
        <v>68</v>
      </c>
      <c r="B58" s="57"/>
      <c r="C58" s="36">
        <v>53859.753900000003</v>
      </c>
      <c r="D58" s="39">
        <v>1E-4</v>
      </c>
      <c r="E58" s="56">
        <f t="shared" si="9"/>
        <v>3758.9966684771211</v>
      </c>
      <c r="F58" s="29">
        <f t="shared" si="10"/>
        <v>3759</v>
      </c>
      <c r="G58" s="29">
        <f t="shared" si="12"/>
        <v>-5.3488209159695543E-3</v>
      </c>
      <c r="K58" s="29">
        <f>G58</f>
        <v>-5.3488209159695543E-3</v>
      </c>
      <c r="O58" s="29">
        <f t="shared" ca="1" si="8"/>
        <v>-4.9097453532090654E-3</v>
      </c>
      <c r="Q58" s="33">
        <f t="shared" si="11"/>
        <v>38841.253900000003</v>
      </c>
      <c r="R58" s="33"/>
      <c r="AA58"/>
      <c r="AB58"/>
      <c r="AC58"/>
      <c r="AD58"/>
      <c r="AE58"/>
    </row>
    <row r="59" spans="1:31">
      <c r="A59" s="84" t="s">
        <v>229</v>
      </c>
      <c r="B59" s="85" t="s">
        <v>39</v>
      </c>
      <c r="C59" s="86">
        <v>54093.356599999999</v>
      </c>
      <c r="D59" s="28"/>
      <c r="E59" s="37">
        <f t="shared" si="9"/>
        <v>3904.4965370132227</v>
      </c>
      <c r="F59" s="29">
        <f t="shared" si="10"/>
        <v>3904.5</v>
      </c>
      <c r="G59" s="29">
        <f t="shared" si="12"/>
        <v>-5.5598886028747074E-3</v>
      </c>
      <c r="H59" s="29"/>
      <c r="I59" s="29"/>
      <c r="K59" s="29">
        <f>G59</f>
        <v>-5.5598886028747074E-3</v>
      </c>
      <c r="L59" s="29"/>
      <c r="M59" s="29"/>
      <c r="N59" s="29"/>
      <c r="O59" s="29">
        <f t="shared" ca="1" si="8"/>
        <v>-5.2052678178250971E-3</v>
      </c>
      <c r="P59" s="29"/>
      <c r="Q59" s="33">
        <f t="shared" si="11"/>
        <v>39074.856599999999</v>
      </c>
      <c r="R59" s="33"/>
    </row>
    <row r="60" spans="1:31" s="29" customFormat="1">
      <c r="A60" s="27" t="s">
        <v>74</v>
      </c>
      <c r="B60" s="67"/>
      <c r="C60" s="27">
        <v>54174.434300000001</v>
      </c>
      <c r="D60" s="68">
        <v>6.0000000000000001E-3</v>
      </c>
      <c r="E60" s="56">
        <f t="shared" si="9"/>
        <v>3954.9959306041787</v>
      </c>
      <c r="F60" s="29">
        <f t="shared" si="10"/>
        <v>3955</v>
      </c>
      <c r="G60" s="29">
        <f t="shared" si="12"/>
        <v>-6.5334894170518965E-3</v>
      </c>
      <c r="J60" s="29">
        <f>G60</f>
        <v>-6.5334894170518965E-3</v>
      </c>
      <c r="K60"/>
      <c r="O60" s="29">
        <f t="shared" ca="1" si="8"/>
        <v>-5.3078374704925158E-3</v>
      </c>
      <c r="Q60" s="33">
        <f t="shared" si="11"/>
        <v>39155.934300000001</v>
      </c>
      <c r="R60" s="33"/>
      <c r="AA60"/>
      <c r="AB60"/>
      <c r="AC60"/>
      <c r="AD60"/>
      <c r="AE60"/>
    </row>
    <row r="61" spans="1:31">
      <c r="A61" s="84" t="s">
        <v>241</v>
      </c>
      <c r="B61" s="85" t="s">
        <v>39</v>
      </c>
      <c r="C61" s="86">
        <v>54570.996099999997</v>
      </c>
      <c r="D61" s="28"/>
      <c r="E61" s="37">
        <f t="shared" si="9"/>
        <v>4201.9951723357181</v>
      </c>
      <c r="F61" s="29">
        <f t="shared" si="10"/>
        <v>4202</v>
      </c>
      <c r="G61" s="29">
        <f t="shared" si="12"/>
        <v>-7.7509032998932526E-3</v>
      </c>
      <c r="H61" s="29"/>
      <c r="I61" s="29"/>
      <c r="K61" s="29">
        <f t="shared" ref="K61:K69" si="13">G61</f>
        <v>-7.7509032998932526E-3</v>
      </c>
      <c r="L61" s="29"/>
      <c r="M61" s="29"/>
      <c r="N61" s="29"/>
      <c r="O61" s="29">
        <f t="shared" ca="1" si="8"/>
        <v>-5.8095147815589061E-3</v>
      </c>
      <c r="P61" s="29"/>
      <c r="Q61" s="33">
        <f t="shared" si="11"/>
        <v>39552.496099999997</v>
      </c>
      <c r="R61" s="33"/>
    </row>
    <row r="62" spans="1:31">
      <c r="A62" s="39" t="s">
        <v>77</v>
      </c>
      <c r="B62" s="38" t="s">
        <v>39</v>
      </c>
      <c r="C62" s="39">
        <v>55243.7065</v>
      </c>
      <c r="D62" s="39">
        <v>2.9999999999999997E-4</v>
      </c>
      <c r="E62" s="56">
        <f t="shared" si="9"/>
        <v>4620.9940741586443</v>
      </c>
      <c r="F62" s="29">
        <f t="shared" si="10"/>
        <v>4621</v>
      </c>
      <c r="G62" s="29">
        <f t="shared" si="12"/>
        <v>-9.5140466728480533E-3</v>
      </c>
      <c r="H62" s="29"/>
      <c r="I62" s="29"/>
      <c r="J62" s="29"/>
      <c r="K62" s="29">
        <f t="shared" si="13"/>
        <v>-9.5140466728480533E-3</v>
      </c>
      <c r="L62" s="29"/>
      <c r="M62" s="29"/>
      <c r="N62" s="29"/>
      <c r="O62" s="29">
        <f t="shared" ca="1" si="8"/>
        <v>-6.6605382363638336E-3</v>
      </c>
      <c r="P62" s="29"/>
      <c r="Q62" s="33">
        <f t="shared" si="11"/>
        <v>40225.2065</v>
      </c>
      <c r="R62" s="33"/>
      <c r="V62" s="29"/>
    </row>
    <row r="63" spans="1:31">
      <c r="A63" s="84" t="s">
        <v>479</v>
      </c>
      <c r="B63" s="85" t="s">
        <v>42</v>
      </c>
      <c r="C63" s="86">
        <v>55251.736499999999</v>
      </c>
      <c r="D63" s="28"/>
      <c r="E63" s="37">
        <f t="shared" si="9"/>
        <v>4625.9955743311375</v>
      </c>
      <c r="F63" s="29">
        <f t="shared" si="10"/>
        <v>4626</v>
      </c>
      <c r="G63" s="29">
        <f t="shared" si="12"/>
        <v>-7.1054923027986661E-3</v>
      </c>
      <c r="H63" s="29"/>
      <c r="I63" s="29"/>
      <c r="K63" s="29">
        <f t="shared" si="13"/>
        <v>-7.1054923027986661E-3</v>
      </c>
      <c r="L63" s="29"/>
      <c r="M63" s="29"/>
      <c r="N63" s="29"/>
      <c r="O63" s="29">
        <f t="shared" ca="1" si="8"/>
        <v>-6.6706936475190246E-3</v>
      </c>
      <c r="P63" s="29"/>
      <c r="Q63" s="33">
        <f t="shared" si="11"/>
        <v>40233.236499999999</v>
      </c>
      <c r="R63" s="33"/>
    </row>
    <row r="64" spans="1:31">
      <c r="A64" s="84" t="s">
        <v>479</v>
      </c>
      <c r="B64" s="85" t="s">
        <v>42</v>
      </c>
      <c r="C64" s="86">
        <v>55259.764300000003</v>
      </c>
      <c r="D64" s="28"/>
      <c r="E64" s="37">
        <f t="shared" si="9"/>
        <v>4630.9957042296128</v>
      </c>
      <c r="F64" s="29">
        <f t="shared" si="10"/>
        <v>4631</v>
      </c>
      <c r="G64" s="29">
        <f t="shared" si="12"/>
        <v>-6.8969379208283499E-3</v>
      </c>
      <c r="H64" s="29"/>
      <c r="I64" s="29"/>
      <c r="K64" s="29">
        <f t="shared" si="13"/>
        <v>-6.8969379208283499E-3</v>
      </c>
      <c r="L64" s="29"/>
      <c r="M64" s="29"/>
      <c r="N64" s="29"/>
      <c r="O64" s="29">
        <f t="shared" ca="1" si="8"/>
        <v>-6.6808490586742139E-3</v>
      </c>
      <c r="P64" s="29"/>
      <c r="Q64" s="33">
        <f t="shared" si="11"/>
        <v>40241.264300000003</v>
      </c>
      <c r="R64" s="33"/>
    </row>
    <row r="65" spans="1:22">
      <c r="A65" s="84" t="s">
        <v>479</v>
      </c>
      <c r="B65" s="85" t="s">
        <v>42</v>
      </c>
      <c r="C65" s="86">
        <v>55259.765299999999</v>
      </c>
      <c r="D65" s="28"/>
      <c r="E65" s="37">
        <f t="shared" si="9"/>
        <v>4630.9963270814378</v>
      </c>
      <c r="F65" s="29">
        <f t="shared" si="10"/>
        <v>4631</v>
      </c>
      <c r="G65" s="29">
        <f t="shared" si="12"/>
        <v>-5.8969379242626019E-3</v>
      </c>
      <c r="H65" s="29"/>
      <c r="I65" s="29"/>
      <c r="K65" s="29">
        <f t="shared" si="13"/>
        <v>-5.8969379242626019E-3</v>
      </c>
      <c r="L65" s="29"/>
      <c r="M65" s="29"/>
      <c r="N65" s="29"/>
      <c r="O65" s="29">
        <f t="shared" ca="1" si="8"/>
        <v>-6.6808490586742139E-3</v>
      </c>
      <c r="P65" s="29"/>
      <c r="Q65" s="33">
        <f t="shared" si="11"/>
        <v>40241.265299999999</v>
      </c>
      <c r="R65" s="33"/>
    </row>
    <row r="66" spans="1:22">
      <c r="A66" s="84" t="s">
        <v>479</v>
      </c>
      <c r="B66" s="85" t="s">
        <v>42</v>
      </c>
      <c r="C66" s="86">
        <v>55260.566599999998</v>
      </c>
      <c r="D66" s="28"/>
      <c r="E66" s="37">
        <f t="shared" si="9"/>
        <v>4631.4954182505808</v>
      </c>
      <c r="F66" s="29">
        <f t="shared" si="10"/>
        <v>4631.5</v>
      </c>
      <c r="G66" s="29">
        <f t="shared" si="12"/>
        <v>-7.3560824894229881E-3</v>
      </c>
      <c r="H66" s="29"/>
      <c r="I66" s="29"/>
      <c r="K66" s="29">
        <f t="shared" si="13"/>
        <v>-7.3560824894229881E-3</v>
      </c>
      <c r="L66" s="29"/>
      <c r="M66" s="29"/>
      <c r="N66" s="29"/>
      <c r="O66" s="29">
        <f t="shared" ca="1" si="8"/>
        <v>-6.6818645997897327E-3</v>
      </c>
      <c r="P66" s="29"/>
      <c r="Q66" s="33">
        <f t="shared" si="11"/>
        <v>40242.066599999998</v>
      </c>
      <c r="R66" s="33"/>
    </row>
    <row r="67" spans="1:22">
      <c r="A67" s="84" t="s">
        <v>479</v>
      </c>
      <c r="B67" s="85" t="s">
        <v>39</v>
      </c>
      <c r="C67" s="86">
        <v>55267.792099999999</v>
      </c>
      <c r="D67" s="28"/>
      <c r="E67" s="37">
        <f t="shared" si="9"/>
        <v>4635.9958341280844</v>
      </c>
      <c r="F67" s="29">
        <f t="shared" si="10"/>
        <v>4636</v>
      </c>
      <c r="G67" s="29">
        <f t="shared" si="12"/>
        <v>-6.6883835534099489E-3</v>
      </c>
      <c r="H67" s="29"/>
      <c r="I67" s="29"/>
      <c r="K67" s="29">
        <f t="shared" si="13"/>
        <v>-6.6883835534099489E-3</v>
      </c>
      <c r="L67" s="29"/>
      <c r="M67" s="29"/>
      <c r="N67" s="29"/>
      <c r="O67" s="29">
        <f t="shared" ca="1" si="8"/>
        <v>-6.6910044698294032E-3</v>
      </c>
      <c r="P67" s="29"/>
      <c r="Q67" s="33">
        <f t="shared" si="11"/>
        <v>40249.292099999999</v>
      </c>
      <c r="R67" s="33"/>
    </row>
    <row r="68" spans="1:22">
      <c r="A68" s="84" t="s">
        <v>479</v>
      </c>
      <c r="B68" s="85" t="s">
        <v>42</v>
      </c>
      <c r="C68" s="86">
        <v>55280.636599999998</v>
      </c>
      <c r="D68" s="28"/>
      <c r="E68" s="37">
        <f t="shared" si="9"/>
        <v>4643.9960544226778</v>
      </c>
      <c r="F68" s="29">
        <f t="shared" si="10"/>
        <v>4644</v>
      </c>
      <c r="G68" s="29">
        <f t="shared" si="12"/>
        <v>-6.3346965544042177E-3</v>
      </c>
      <c r="H68" s="29"/>
      <c r="I68" s="29"/>
      <c r="K68" s="29">
        <f t="shared" si="13"/>
        <v>-6.3346965544042177E-3</v>
      </c>
      <c r="L68" s="29"/>
      <c r="M68" s="29"/>
      <c r="N68" s="29"/>
      <c r="O68" s="29">
        <f t="shared" ca="1" si="8"/>
        <v>-6.7072531276777085E-3</v>
      </c>
      <c r="P68" s="29"/>
      <c r="Q68" s="33">
        <f t="shared" si="11"/>
        <v>40262.136599999998</v>
      </c>
      <c r="R68" s="33"/>
    </row>
    <row r="69" spans="1:22">
      <c r="A69" s="84" t="s">
        <v>479</v>
      </c>
      <c r="B69" s="85" t="s">
        <v>42</v>
      </c>
      <c r="C69" s="86">
        <v>55284.649700000002</v>
      </c>
      <c r="D69" s="28"/>
      <c r="E69" s="37">
        <f t="shared" si="9"/>
        <v>4646.4956210904547</v>
      </c>
      <c r="F69" s="29">
        <f t="shared" si="10"/>
        <v>4646.5</v>
      </c>
      <c r="G69" s="29">
        <f t="shared" si="12"/>
        <v>-7.030419357761275E-3</v>
      </c>
      <c r="H69" s="29"/>
      <c r="I69" s="29"/>
      <c r="K69" s="29">
        <f t="shared" si="13"/>
        <v>-7.030419357761275E-3</v>
      </c>
      <c r="L69" s="29"/>
      <c r="M69" s="29"/>
      <c r="N69" s="29"/>
      <c r="O69" s="29">
        <f t="shared" ca="1" si="8"/>
        <v>-6.712330833255304E-3</v>
      </c>
      <c r="P69" s="29"/>
      <c r="Q69" s="33">
        <f t="shared" si="11"/>
        <v>40266.149700000002</v>
      </c>
      <c r="R69" s="33"/>
    </row>
    <row r="70" spans="1:22">
      <c r="A70" s="39" t="s">
        <v>81</v>
      </c>
      <c r="B70" s="38" t="s">
        <v>42</v>
      </c>
      <c r="C70" s="39">
        <v>55289.465900000003</v>
      </c>
      <c r="D70" s="39">
        <v>1.9E-3</v>
      </c>
      <c r="E70" s="56">
        <f t="shared" si="9"/>
        <v>4649.4954000606631</v>
      </c>
      <c r="F70" s="29">
        <f t="shared" si="10"/>
        <v>4649.5</v>
      </c>
      <c r="G70" s="29">
        <f t="shared" si="12"/>
        <v>-7.3852867353707552E-3</v>
      </c>
      <c r="H70" s="29"/>
      <c r="I70" s="29"/>
      <c r="J70" s="29">
        <f>G70</f>
        <v>-7.3852867353707552E-3</v>
      </c>
      <c r="L70" s="29"/>
      <c r="M70" s="29"/>
      <c r="N70" s="29"/>
      <c r="O70" s="29">
        <f t="shared" ca="1" si="8"/>
        <v>-6.7184240799484166E-3</v>
      </c>
      <c r="P70" s="29"/>
      <c r="Q70" s="33">
        <f t="shared" si="11"/>
        <v>40270.965900000003</v>
      </c>
      <c r="R70" s="33"/>
      <c r="V70" s="29"/>
    </row>
    <row r="71" spans="1:22">
      <c r="A71" s="84" t="s">
        <v>479</v>
      </c>
      <c r="B71" s="85" t="s">
        <v>39</v>
      </c>
      <c r="C71" s="86">
        <v>55296.691500000001</v>
      </c>
      <c r="D71" s="28"/>
      <c r="E71" s="37">
        <f t="shared" si="9"/>
        <v>4653.9958782233471</v>
      </c>
      <c r="F71" s="29">
        <f t="shared" si="10"/>
        <v>4654</v>
      </c>
      <c r="G71" s="29">
        <f t="shared" si="12"/>
        <v>-6.6175878018839285E-3</v>
      </c>
      <c r="H71" s="29"/>
      <c r="I71" s="29"/>
      <c r="K71" s="29">
        <f t="shared" ref="K71:K114" si="14">G71</f>
        <v>-6.6175878018839285E-3</v>
      </c>
      <c r="L71" s="29"/>
      <c r="M71" s="29"/>
      <c r="N71" s="29"/>
      <c r="O71" s="29">
        <f t="shared" ca="1" si="8"/>
        <v>-6.7275639499880888E-3</v>
      </c>
      <c r="P71" s="29"/>
      <c r="Q71" s="33">
        <f t="shared" si="11"/>
        <v>40278.191500000001</v>
      </c>
      <c r="R71" s="33"/>
    </row>
    <row r="72" spans="1:22">
      <c r="A72" s="84" t="s">
        <v>479</v>
      </c>
      <c r="B72" s="85" t="s">
        <v>39</v>
      </c>
      <c r="C72" s="86">
        <v>55300.705099999999</v>
      </c>
      <c r="D72" s="28"/>
      <c r="E72" s="37">
        <f t="shared" si="9"/>
        <v>4656.4957563170346</v>
      </c>
      <c r="F72" s="29">
        <f t="shared" si="10"/>
        <v>4656.5</v>
      </c>
      <c r="G72" s="29">
        <f t="shared" si="12"/>
        <v>-6.8133106105960906E-3</v>
      </c>
      <c r="H72" s="29"/>
      <c r="I72" s="29"/>
      <c r="K72" s="29">
        <f t="shared" si="14"/>
        <v>-6.8133106105960906E-3</v>
      </c>
      <c r="L72" s="29"/>
      <c r="M72" s="29"/>
      <c r="N72" s="29"/>
      <c r="O72" s="29">
        <f t="shared" ca="1" si="8"/>
        <v>-6.7326416555656826E-3</v>
      </c>
      <c r="P72" s="29"/>
      <c r="Q72" s="33">
        <f t="shared" si="11"/>
        <v>40282.205099999999</v>
      </c>
      <c r="R72" s="33"/>
    </row>
    <row r="73" spans="1:22">
      <c r="A73" s="84" t="s">
        <v>479</v>
      </c>
      <c r="B73" s="85" t="s">
        <v>39</v>
      </c>
      <c r="C73" s="86">
        <v>55300.705499999996</v>
      </c>
      <c r="D73" s="28"/>
      <c r="E73" s="37">
        <f t="shared" si="9"/>
        <v>4656.4960054577641</v>
      </c>
      <c r="F73" s="29">
        <f t="shared" si="10"/>
        <v>4656.5</v>
      </c>
      <c r="G73" s="29">
        <f t="shared" si="12"/>
        <v>-6.4133106134249829E-3</v>
      </c>
      <c r="H73" s="29"/>
      <c r="I73" s="29"/>
      <c r="K73" s="29">
        <f t="shared" si="14"/>
        <v>-6.4133106134249829E-3</v>
      </c>
      <c r="L73" s="29"/>
      <c r="M73" s="29"/>
      <c r="N73" s="29"/>
      <c r="O73" s="29">
        <f t="shared" ca="1" si="8"/>
        <v>-6.7326416555656826E-3</v>
      </c>
      <c r="P73" s="29"/>
      <c r="Q73" s="33">
        <f t="shared" si="11"/>
        <v>40282.205499999996</v>
      </c>
      <c r="R73" s="33"/>
    </row>
    <row r="74" spans="1:22">
      <c r="A74" s="84" t="s">
        <v>479</v>
      </c>
      <c r="B74" s="85" t="s">
        <v>39</v>
      </c>
      <c r="C74" s="86">
        <v>55349.672299999998</v>
      </c>
      <c r="D74" s="28"/>
      <c r="E74" s="37">
        <f t="shared" si="9"/>
        <v>4686.9950663103746</v>
      </c>
      <c r="F74" s="29">
        <f t="shared" si="10"/>
        <v>4687</v>
      </c>
      <c r="G74" s="29">
        <f t="shared" si="12"/>
        <v>-7.921128926682286E-3</v>
      </c>
      <c r="H74" s="29"/>
      <c r="I74" s="29"/>
      <c r="K74" s="29">
        <f t="shared" si="14"/>
        <v>-7.921128926682286E-3</v>
      </c>
      <c r="L74" s="29"/>
      <c r="M74" s="29"/>
      <c r="N74" s="29"/>
      <c r="O74" s="29">
        <f t="shared" ca="1" si="8"/>
        <v>-6.7945896636123423E-3</v>
      </c>
      <c r="P74" s="29"/>
      <c r="Q74" s="33">
        <f t="shared" si="11"/>
        <v>40331.172299999998</v>
      </c>
      <c r="R74" s="33"/>
    </row>
    <row r="75" spans="1:22">
      <c r="A75" s="84" t="s">
        <v>479</v>
      </c>
      <c r="B75" s="85" t="s">
        <v>39</v>
      </c>
      <c r="C75" s="86">
        <v>55490.958400000003</v>
      </c>
      <c r="D75" s="28"/>
      <c r="E75" s="37">
        <f t="shared" si="9"/>
        <v>4774.9953718547004</v>
      </c>
      <c r="F75" s="29">
        <f t="shared" si="10"/>
        <v>4775</v>
      </c>
      <c r="G75" s="29">
        <f t="shared" si="12"/>
        <v>-7.4305719244875945E-3</v>
      </c>
      <c r="H75" s="29"/>
      <c r="I75" s="29"/>
      <c r="K75" s="29">
        <f t="shared" si="14"/>
        <v>-7.4305719244875945E-3</v>
      </c>
      <c r="L75" s="29"/>
      <c r="M75" s="29"/>
      <c r="N75" s="29"/>
      <c r="O75" s="29">
        <f t="shared" ca="1" si="8"/>
        <v>-6.9733248999436885E-3</v>
      </c>
      <c r="P75" s="29"/>
      <c r="Q75" s="33">
        <f t="shared" si="11"/>
        <v>40472.458400000003</v>
      </c>
      <c r="R75" s="33"/>
    </row>
    <row r="76" spans="1:22">
      <c r="A76" s="84" t="s">
        <v>479</v>
      </c>
      <c r="B76" s="85" t="s">
        <v>39</v>
      </c>
      <c r="C76" s="86">
        <v>55519.857600000003</v>
      </c>
      <c r="D76" s="28"/>
      <c r="E76" s="37">
        <f t="shared" si="9"/>
        <v>4792.9952913795969</v>
      </c>
      <c r="F76" s="29">
        <f t="shared" si="10"/>
        <v>4793</v>
      </c>
      <c r="G76" s="29">
        <f t="shared" si="12"/>
        <v>-7.5597761751851067E-3</v>
      </c>
      <c r="H76" s="29"/>
      <c r="I76" s="29"/>
      <c r="K76" s="29">
        <f t="shared" si="14"/>
        <v>-7.5597761751851067E-3</v>
      </c>
      <c r="L76" s="29"/>
      <c r="M76" s="29"/>
      <c r="N76" s="29"/>
      <c r="O76" s="29">
        <f t="shared" ca="1" si="8"/>
        <v>-7.0098843801023724E-3</v>
      </c>
      <c r="P76" s="29"/>
      <c r="Q76" s="33">
        <f t="shared" si="11"/>
        <v>40501.357600000003</v>
      </c>
      <c r="R76" s="33"/>
    </row>
    <row r="77" spans="1:22">
      <c r="A77" s="84" t="s">
        <v>479</v>
      </c>
      <c r="B77" s="85" t="s">
        <v>39</v>
      </c>
      <c r="C77" s="86">
        <v>55531.900099999999</v>
      </c>
      <c r="D77" s="28"/>
      <c r="E77" s="37">
        <f t="shared" si="9"/>
        <v>4800.4959845087669</v>
      </c>
      <c r="F77" s="29">
        <f t="shared" si="10"/>
        <v>4800.5</v>
      </c>
      <c r="G77" s="29">
        <f t="shared" si="12"/>
        <v>-6.4469446151633747E-3</v>
      </c>
      <c r="H77" s="29"/>
      <c r="I77" s="29"/>
      <c r="K77" s="29">
        <f t="shared" si="14"/>
        <v>-6.4469446151633747E-3</v>
      </c>
      <c r="L77" s="29"/>
      <c r="M77" s="29"/>
      <c r="N77" s="29"/>
      <c r="O77" s="29">
        <f t="shared" ca="1" si="8"/>
        <v>-7.0251174968351572E-3</v>
      </c>
      <c r="P77" s="29"/>
      <c r="Q77" s="33">
        <f t="shared" si="11"/>
        <v>40513.400099999999</v>
      </c>
      <c r="R77" s="33"/>
    </row>
    <row r="78" spans="1:22">
      <c r="A78" s="84" t="s">
        <v>479</v>
      </c>
      <c r="B78" s="85" t="s">
        <v>39</v>
      </c>
      <c r="C78" s="86">
        <v>55539.927300000003</v>
      </c>
      <c r="D78" s="28"/>
      <c r="E78" s="37">
        <f t="shared" si="9"/>
        <v>4805.4957406961466</v>
      </c>
      <c r="F78" s="29">
        <f t="shared" si="10"/>
        <v>4805.5</v>
      </c>
      <c r="G78" s="29">
        <f t="shared" si="12"/>
        <v>-6.8383902325876988E-3</v>
      </c>
      <c r="H78" s="29"/>
      <c r="I78" s="29"/>
      <c r="K78" s="29">
        <f t="shared" si="14"/>
        <v>-6.8383902325876988E-3</v>
      </c>
      <c r="L78" s="29"/>
      <c r="M78" s="29"/>
      <c r="N78" s="29"/>
      <c r="O78" s="29">
        <f t="shared" ca="1" si="8"/>
        <v>-7.0352729079903482E-3</v>
      </c>
      <c r="P78" s="29"/>
      <c r="Q78" s="33">
        <f t="shared" si="11"/>
        <v>40521.427300000003</v>
      </c>
      <c r="R78" s="33"/>
    </row>
    <row r="79" spans="1:22">
      <c r="A79" s="84" t="s">
        <v>479</v>
      </c>
      <c r="B79" s="85" t="s">
        <v>39</v>
      </c>
      <c r="C79" s="86">
        <v>55543.940799999997</v>
      </c>
      <c r="D79" s="28"/>
      <c r="E79" s="37">
        <f t="shared" si="9"/>
        <v>4807.9955565046484</v>
      </c>
      <c r="F79" s="29">
        <f t="shared" si="10"/>
        <v>4808</v>
      </c>
      <c r="G79" s="29">
        <f t="shared" si="12"/>
        <v>-7.1341130533255637E-3</v>
      </c>
      <c r="H79" s="29"/>
      <c r="I79" s="29"/>
      <c r="K79" s="29">
        <f t="shared" si="14"/>
        <v>-7.1341130533255637E-3</v>
      </c>
      <c r="L79" s="29"/>
      <c r="M79" s="29"/>
      <c r="N79" s="29"/>
      <c r="O79" s="29">
        <f t="shared" ca="1" si="8"/>
        <v>-7.040350613567942E-3</v>
      </c>
      <c r="P79" s="29"/>
      <c r="Q79" s="33">
        <f t="shared" si="11"/>
        <v>40525.440799999997</v>
      </c>
      <c r="R79" s="33"/>
    </row>
    <row r="80" spans="1:22">
      <c r="A80" s="84" t="s">
        <v>479</v>
      </c>
      <c r="B80" s="85" t="s">
        <v>39</v>
      </c>
      <c r="C80" s="86">
        <v>55543.941099999996</v>
      </c>
      <c r="D80" s="28"/>
      <c r="E80" s="37">
        <f t="shared" si="9"/>
        <v>4807.9957433601958</v>
      </c>
      <c r="F80" s="29">
        <f t="shared" si="10"/>
        <v>4808</v>
      </c>
      <c r="G80" s="29">
        <f t="shared" si="12"/>
        <v>-6.8341130536282435E-3</v>
      </c>
      <c r="H80" s="29"/>
      <c r="I80" s="29"/>
      <c r="K80" s="29">
        <f t="shared" si="14"/>
        <v>-6.8341130536282435E-3</v>
      </c>
      <c r="L80" s="29"/>
      <c r="M80" s="29"/>
      <c r="N80" s="29"/>
      <c r="O80" s="29">
        <f t="shared" ref="O80:O111" ca="1" si="15">+C$11+C$12*F80</f>
        <v>-7.040350613567942E-3</v>
      </c>
      <c r="P80" s="29"/>
      <c r="Q80" s="33">
        <f t="shared" si="11"/>
        <v>40525.441099999996</v>
      </c>
      <c r="R80" s="33"/>
    </row>
    <row r="81" spans="1:31">
      <c r="A81" s="84" t="s">
        <v>479</v>
      </c>
      <c r="B81" s="85" t="s">
        <v>39</v>
      </c>
      <c r="C81" s="86">
        <v>55564.009700000002</v>
      </c>
      <c r="D81" s="28"/>
      <c r="E81" s="37">
        <f t="shared" si="9"/>
        <v>4820.4955075397393</v>
      </c>
      <c r="F81" s="29">
        <f t="shared" si="10"/>
        <v>4820.5</v>
      </c>
      <c r="G81" s="29">
        <f t="shared" si="12"/>
        <v>-7.2127271123463288E-3</v>
      </c>
      <c r="H81" s="29"/>
      <c r="I81" s="29"/>
      <c r="K81" s="29">
        <f t="shared" si="14"/>
        <v>-7.2127271123463288E-3</v>
      </c>
      <c r="L81" s="29"/>
      <c r="M81" s="29"/>
      <c r="N81" s="29"/>
      <c r="O81" s="29">
        <f t="shared" ca="1" si="15"/>
        <v>-7.0657391414559179E-3</v>
      </c>
      <c r="P81" s="29"/>
      <c r="Q81" s="33">
        <f t="shared" si="11"/>
        <v>40545.509700000002</v>
      </c>
      <c r="R81" s="33"/>
    </row>
    <row r="82" spans="1:31">
      <c r="A82" s="84" t="s">
        <v>479</v>
      </c>
      <c r="B82" s="85" t="s">
        <v>39</v>
      </c>
      <c r="C82" s="86">
        <v>55564.009899999997</v>
      </c>
      <c r="D82" s="28"/>
      <c r="E82" s="37">
        <f t="shared" si="9"/>
        <v>4820.4956321101017</v>
      </c>
      <c r="F82" s="29">
        <f t="shared" si="10"/>
        <v>4820.5</v>
      </c>
      <c r="G82" s="29">
        <f t="shared" si="12"/>
        <v>-7.0127271173987538E-3</v>
      </c>
      <c r="H82" s="29"/>
      <c r="I82" s="29"/>
      <c r="K82" s="29">
        <f t="shared" si="14"/>
        <v>-7.0127271173987538E-3</v>
      </c>
      <c r="L82" s="29"/>
      <c r="M82" s="29"/>
      <c r="N82" s="29"/>
      <c r="O82" s="29">
        <f t="shared" ca="1" si="15"/>
        <v>-7.0657391414559179E-3</v>
      </c>
      <c r="P82" s="29"/>
      <c r="Q82" s="33">
        <f t="shared" si="11"/>
        <v>40545.509899999997</v>
      </c>
      <c r="R82" s="33"/>
    </row>
    <row r="83" spans="1:31">
      <c r="A83" s="84" t="s">
        <v>479</v>
      </c>
      <c r="B83" s="85" t="s">
        <v>39</v>
      </c>
      <c r="C83" s="86">
        <v>55564.812299999998</v>
      </c>
      <c r="D83" s="28"/>
      <c r="E83" s="37">
        <f t="shared" si="9"/>
        <v>4820.9954084162546</v>
      </c>
      <c r="F83" s="29">
        <f t="shared" si="10"/>
        <v>4821</v>
      </c>
      <c r="G83" s="29">
        <f t="shared" si="12"/>
        <v>-7.3718716812436469E-3</v>
      </c>
      <c r="H83" s="29"/>
      <c r="I83" s="29"/>
      <c r="K83" s="29">
        <f t="shared" si="14"/>
        <v>-7.3718716812436469E-3</v>
      </c>
      <c r="L83" s="29"/>
      <c r="M83" s="29"/>
      <c r="N83" s="29"/>
      <c r="O83" s="29">
        <f t="shared" ca="1" si="15"/>
        <v>-7.0667546825714366E-3</v>
      </c>
      <c r="P83" s="29"/>
      <c r="Q83" s="33">
        <f t="shared" si="11"/>
        <v>40546.312299999998</v>
      </c>
      <c r="R83" s="33"/>
    </row>
    <row r="84" spans="1:31">
      <c r="A84" s="84" t="s">
        <v>479</v>
      </c>
      <c r="B84" s="85" t="s">
        <v>39</v>
      </c>
      <c r="C84" s="86">
        <v>55568.825599999996</v>
      </c>
      <c r="D84" s="28"/>
      <c r="E84" s="37">
        <f t="shared" si="9"/>
        <v>4823.4950996543939</v>
      </c>
      <c r="F84" s="29">
        <f t="shared" si="10"/>
        <v>4823.5</v>
      </c>
      <c r="G84" s="29">
        <f t="shared" si="12"/>
        <v>-7.8675944969290867E-3</v>
      </c>
      <c r="H84" s="29"/>
      <c r="I84" s="29"/>
      <c r="K84" s="29">
        <f t="shared" si="14"/>
        <v>-7.8675944969290867E-3</v>
      </c>
      <c r="L84" s="29"/>
      <c r="M84" s="29"/>
      <c r="N84" s="29"/>
      <c r="O84" s="29">
        <f t="shared" ca="1" si="15"/>
        <v>-7.0718323881490321E-3</v>
      </c>
      <c r="P84" s="29"/>
      <c r="Q84" s="33">
        <f t="shared" si="11"/>
        <v>40550.325599999996</v>
      </c>
      <c r="R84" s="33"/>
    </row>
    <row r="85" spans="1:31">
      <c r="A85" s="84" t="s">
        <v>479</v>
      </c>
      <c r="B85" s="85" t="s">
        <v>39</v>
      </c>
      <c r="C85" s="86">
        <v>55568.826200000003</v>
      </c>
      <c r="D85" s="28"/>
      <c r="E85" s="37">
        <f t="shared" ref="E85:E121" si="16">+(C85-C$7)/C$8</f>
        <v>4823.4954733654949</v>
      </c>
      <c r="F85" s="29">
        <f t="shared" ref="F85:F116" si="17">ROUND(2*E85,0)/2</f>
        <v>4823.5</v>
      </c>
      <c r="G85" s="29">
        <f t="shared" si="12"/>
        <v>-7.2675944902584888E-3</v>
      </c>
      <c r="H85" s="29"/>
      <c r="I85" s="29"/>
      <c r="K85" s="29">
        <f t="shared" si="14"/>
        <v>-7.2675944902584888E-3</v>
      </c>
      <c r="L85" s="29"/>
      <c r="M85" s="29"/>
      <c r="N85" s="29"/>
      <c r="O85" s="29">
        <f t="shared" ca="1" si="15"/>
        <v>-7.0718323881490321E-3</v>
      </c>
      <c r="P85" s="29"/>
      <c r="Q85" s="33">
        <f t="shared" ref="Q85:Q121" si="18">+C85-15018.5</f>
        <v>40550.326200000003</v>
      </c>
      <c r="R85" s="33"/>
    </row>
    <row r="86" spans="1:31">
      <c r="A86" s="84" t="s">
        <v>479</v>
      </c>
      <c r="B86" s="85" t="s">
        <v>39</v>
      </c>
      <c r="C86" s="86">
        <v>55580.866999999998</v>
      </c>
      <c r="D86" s="28"/>
      <c r="E86" s="37">
        <f t="shared" si="16"/>
        <v>4830.9951076465577</v>
      </c>
      <c r="F86" s="29">
        <f t="shared" si="17"/>
        <v>4831</v>
      </c>
      <c r="G86" s="29">
        <f t="shared" si="12"/>
        <v>-7.8547629309468903E-3</v>
      </c>
      <c r="H86" s="29"/>
      <c r="I86" s="29"/>
      <c r="K86" s="29">
        <f t="shared" si="14"/>
        <v>-7.8547629309468903E-3</v>
      </c>
      <c r="L86" s="29"/>
      <c r="M86" s="29"/>
      <c r="N86" s="29"/>
      <c r="O86" s="29">
        <f t="shared" ca="1" si="15"/>
        <v>-7.0870655048818169E-3</v>
      </c>
      <c r="P86" s="29"/>
      <c r="Q86" s="33">
        <f t="shared" si="18"/>
        <v>40562.366999999998</v>
      </c>
      <c r="R86" s="33"/>
    </row>
    <row r="87" spans="1:31">
      <c r="A87" s="39" t="s">
        <v>82</v>
      </c>
      <c r="B87" s="38" t="s">
        <v>39</v>
      </c>
      <c r="C87" s="39">
        <v>55588.890800000001</v>
      </c>
      <c r="D87" s="39">
        <v>8.9999999999999998E-4</v>
      </c>
      <c r="E87" s="56">
        <f t="shared" si="16"/>
        <v>4835.9927461377238</v>
      </c>
      <c r="F87" s="29">
        <f t="shared" si="17"/>
        <v>4836</v>
      </c>
      <c r="G87" s="29">
        <f t="shared" si="12"/>
        <v>-1.1646208549791481E-2</v>
      </c>
      <c r="H87" s="29"/>
      <c r="I87" s="29"/>
      <c r="J87" s="29"/>
      <c r="K87" s="29">
        <f t="shared" si="14"/>
        <v>-1.1646208549791481E-2</v>
      </c>
      <c r="L87" s="29"/>
      <c r="M87" s="29"/>
      <c r="N87" s="29"/>
      <c r="O87" s="29">
        <f t="shared" ca="1" si="15"/>
        <v>-7.0972209160370062E-3</v>
      </c>
      <c r="P87" s="29"/>
      <c r="Q87" s="33">
        <f t="shared" si="18"/>
        <v>40570.390800000001</v>
      </c>
      <c r="R87" s="33"/>
      <c r="V87" s="29"/>
    </row>
    <row r="88" spans="1:31">
      <c r="A88" s="84" t="s">
        <v>479</v>
      </c>
      <c r="B88" s="85" t="s">
        <v>39</v>
      </c>
      <c r="C88" s="86">
        <v>55588.895299999996</v>
      </c>
      <c r="D88" s="28"/>
      <c r="E88" s="37">
        <f t="shared" si="16"/>
        <v>4835.9955489709437</v>
      </c>
      <c r="F88" s="29">
        <f t="shared" si="17"/>
        <v>4836</v>
      </c>
      <c r="G88" s="29">
        <f t="shared" ref="G88:G119" si="19">+C88-(C$7+F88*C$8)</f>
        <v>-7.1462085543316789E-3</v>
      </c>
      <c r="H88" s="29"/>
      <c r="I88" s="29"/>
      <c r="K88" s="29">
        <f t="shared" si="14"/>
        <v>-7.1462085543316789E-3</v>
      </c>
      <c r="L88" s="29"/>
      <c r="M88" s="29"/>
      <c r="N88" s="29"/>
      <c r="O88" s="29">
        <f t="shared" ca="1" si="15"/>
        <v>-7.0972209160370062E-3</v>
      </c>
      <c r="P88" s="29"/>
      <c r="Q88" s="33">
        <f t="shared" si="18"/>
        <v>40570.395299999996</v>
      </c>
      <c r="R88" s="33"/>
    </row>
    <row r="89" spans="1:31">
      <c r="A89" s="39" t="s">
        <v>83</v>
      </c>
      <c r="B89" s="38" t="s">
        <v>39</v>
      </c>
      <c r="C89" s="39">
        <v>55621.808400000002</v>
      </c>
      <c r="D89" s="39">
        <v>2.0000000000000001E-4</v>
      </c>
      <c r="E89" s="56">
        <f t="shared" si="16"/>
        <v>4856.4955334450806</v>
      </c>
      <c r="F89" s="29">
        <f t="shared" si="17"/>
        <v>4856.5</v>
      </c>
      <c r="G89" s="29">
        <f t="shared" si="19"/>
        <v>-7.171135614044033E-3</v>
      </c>
      <c r="H89" s="29"/>
      <c r="I89" s="29"/>
      <c r="J89" s="29"/>
      <c r="K89" s="29">
        <f t="shared" si="14"/>
        <v>-7.171135614044033E-3</v>
      </c>
      <c r="L89" s="29"/>
      <c r="M89" s="29"/>
      <c r="N89" s="29"/>
      <c r="O89" s="29">
        <f t="shared" ca="1" si="15"/>
        <v>-7.1388581017732856E-3</v>
      </c>
      <c r="P89" s="29"/>
      <c r="Q89" s="33">
        <f t="shared" si="18"/>
        <v>40603.308400000002</v>
      </c>
      <c r="R89" s="33"/>
      <c r="V89" s="29"/>
    </row>
    <row r="90" spans="1:31">
      <c r="A90" s="39" t="s">
        <v>83</v>
      </c>
      <c r="B90" s="38" t="s">
        <v>39</v>
      </c>
      <c r="C90" s="39">
        <v>55622.611400000002</v>
      </c>
      <c r="D90" s="39">
        <v>2.0000000000000001E-4</v>
      </c>
      <c r="E90" s="56">
        <f t="shared" si="16"/>
        <v>4856.9956834623299</v>
      </c>
      <c r="F90" s="29">
        <f t="shared" si="17"/>
        <v>4857</v>
      </c>
      <c r="G90" s="29">
        <f t="shared" si="19"/>
        <v>-6.9302801784942858E-3</v>
      </c>
      <c r="H90" s="29"/>
      <c r="I90" s="29"/>
      <c r="J90" s="29"/>
      <c r="K90" s="29">
        <f t="shared" si="14"/>
        <v>-6.9302801784942858E-3</v>
      </c>
      <c r="L90" s="29"/>
      <c r="M90" s="29"/>
      <c r="N90" s="29"/>
      <c r="O90" s="29">
        <f t="shared" ca="1" si="15"/>
        <v>-7.1398736428888061E-3</v>
      </c>
      <c r="P90" s="29"/>
      <c r="Q90" s="33">
        <f t="shared" si="18"/>
        <v>40604.111400000002</v>
      </c>
      <c r="R90" s="33"/>
      <c r="V90" s="29"/>
      <c r="AA90" s="29"/>
      <c r="AB90" s="29" t="s">
        <v>43</v>
      </c>
      <c r="AC90" s="29">
        <v>-16773.5</v>
      </c>
      <c r="AD90" s="29">
        <v>-5.7000000000000002E-2</v>
      </c>
      <c r="AE90" s="29"/>
    </row>
    <row r="91" spans="1:31">
      <c r="A91" s="39" t="s">
        <v>83</v>
      </c>
      <c r="B91" s="38" t="s">
        <v>39</v>
      </c>
      <c r="C91" s="39">
        <v>55625.822500000002</v>
      </c>
      <c r="D91" s="39">
        <v>2.9999999999999997E-4</v>
      </c>
      <c r="E91" s="56">
        <f t="shared" si="16"/>
        <v>4858.9957229646825</v>
      </c>
      <c r="F91" s="29">
        <f t="shared" si="17"/>
        <v>4859</v>
      </c>
      <c r="G91" s="29">
        <f t="shared" si="19"/>
        <v>-6.8668584281112999E-3</v>
      </c>
      <c r="H91" s="29"/>
      <c r="I91" s="29"/>
      <c r="J91" s="29"/>
      <c r="K91" s="29">
        <f t="shared" si="14"/>
        <v>-6.8668584281112999E-3</v>
      </c>
      <c r="L91" s="29"/>
      <c r="M91" s="29"/>
      <c r="N91" s="29"/>
      <c r="O91" s="29">
        <f t="shared" ca="1" si="15"/>
        <v>-7.1439358073508812E-3</v>
      </c>
      <c r="P91" s="29"/>
      <c r="Q91" s="33">
        <f t="shared" si="18"/>
        <v>40607.322500000002</v>
      </c>
      <c r="R91" s="33"/>
      <c r="V91" s="29"/>
      <c r="AA91" s="29"/>
      <c r="AB91" s="29" t="s">
        <v>43</v>
      </c>
      <c r="AC91" s="29">
        <v>-13521</v>
      </c>
      <c r="AD91" s="29">
        <v>-7.0999999999999994E-2</v>
      </c>
      <c r="AE91" s="29"/>
    </row>
    <row r="92" spans="1:31">
      <c r="A92" s="39" t="s">
        <v>83</v>
      </c>
      <c r="B92" s="38" t="s">
        <v>39</v>
      </c>
      <c r="C92" s="39">
        <v>55626.625099999997</v>
      </c>
      <c r="D92" s="39">
        <v>2.9999999999999997E-4</v>
      </c>
      <c r="E92" s="56">
        <f t="shared" si="16"/>
        <v>4859.4956238411987</v>
      </c>
      <c r="F92" s="29">
        <f t="shared" si="17"/>
        <v>4859.5</v>
      </c>
      <c r="G92" s="29">
        <f t="shared" si="19"/>
        <v>-7.0260029897326604E-3</v>
      </c>
      <c r="H92" s="29"/>
      <c r="I92" s="29"/>
      <c r="J92" s="29"/>
      <c r="K92" s="29">
        <f t="shared" si="14"/>
        <v>-7.0260029897326604E-3</v>
      </c>
      <c r="L92" s="29"/>
      <c r="M92" s="29"/>
      <c r="N92" s="29"/>
      <c r="O92" s="29">
        <f t="shared" ca="1" si="15"/>
        <v>-7.1449513484663999E-3</v>
      </c>
      <c r="P92" s="29"/>
      <c r="Q92" s="33">
        <f t="shared" si="18"/>
        <v>40608.125099999997</v>
      </c>
      <c r="R92" s="33"/>
      <c r="V92" s="29"/>
    </row>
    <row r="93" spans="1:31">
      <c r="A93" s="39" t="s">
        <v>83</v>
      </c>
      <c r="B93" s="38" t="s">
        <v>39</v>
      </c>
      <c r="C93" s="39">
        <v>55630.6391</v>
      </c>
      <c r="D93" s="39">
        <v>2.0000000000000001E-4</v>
      </c>
      <c r="E93" s="56">
        <f t="shared" si="16"/>
        <v>4861.9957510756194</v>
      </c>
      <c r="F93" s="29">
        <f t="shared" si="17"/>
        <v>4862</v>
      </c>
      <c r="G93" s="29">
        <f t="shared" si="19"/>
        <v>-6.8217258012737148E-3</v>
      </c>
      <c r="H93" s="29"/>
      <c r="I93" s="29"/>
      <c r="J93" s="29"/>
      <c r="K93" s="29">
        <f t="shared" si="14"/>
        <v>-6.8217258012737148E-3</v>
      </c>
      <c r="L93" s="29"/>
      <c r="M93" s="29"/>
      <c r="N93" s="29"/>
      <c r="O93" s="29">
        <f t="shared" ca="1" si="15"/>
        <v>-7.1500290540439954E-3</v>
      </c>
      <c r="P93" s="29"/>
      <c r="Q93" s="33">
        <f t="shared" si="18"/>
        <v>40612.1391</v>
      </c>
      <c r="R93" s="33"/>
      <c r="V93" s="29"/>
      <c r="AA93" s="29"/>
      <c r="AB93" s="29" t="s">
        <v>46</v>
      </c>
      <c r="AC93" s="29">
        <v>-131.5</v>
      </c>
      <c r="AD93" s="29">
        <v>3.2000000000000002E-3</v>
      </c>
      <c r="AE93" s="29"/>
    </row>
    <row r="94" spans="1:31">
      <c r="A94" s="39" t="s">
        <v>83</v>
      </c>
      <c r="B94" s="38" t="s">
        <v>39</v>
      </c>
      <c r="C94" s="39">
        <v>55634.652900000001</v>
      </c>
      <c r="D94" s="39">
        <v>2.0000000000000001E-4</v>
      </c>
      <c r="E94" s="56">
        <f t="shared" si="16"/>
        <v>4864.495753739674</v>
      </c>
      <c r="F94" s="29">
        <f t="shared" si="17"/>
        <v>4864.5</v>
      </c>
      <c r="G94" s="29">
        <f t="shared" si="19"/>
        <v>-6.8174486150383018E-3</v>
      </c>
      <c r="H94" s="29"/>
      <c r="I94" s="29"/>
      <c r="J94" s="29"/>
      <c r="K94" s="29">
        <f t="shared" si="14"/>
        <v>-6.8174486150383018E-3</v>
      </c>
      <c r="L94" s="29"/>
      <c r="M94" s="29"/>
      <c r="N94" s="29"/>
      <c r="O94" s="29">
        <f t="shared" ca="1" si="15"/>
        <v>-7.1551067596215909E-3</v>
      </c>
      <c r="P94" s="29"/>
      <c r="Q94" s="33">
        <f t="shared" si="18"/>
        <v>40616.152900000001</v>
      </c>
      <c r="R94" s="33"/>
      <c r="V94" s="29"/>
      <c r="AA94" s="29"/>
      <c r="AB94" s="29" t="s">
        <v>46</v>
      </c>
      <c r="AC94" s="29">
        <v>-106</v>
      </c>
      <c r="AD94" s="29">
        <v>-2.5000000000000001E-3</v>
      </c>
      <c r="AE94" s="29"/>
    </row>
    <row r="95" spans="1:31">
      <c r="A95" s="39" t="s">
        <v>83</v>
      </c>
      <c r="B95" s="38" t="s">
        <v>39</v>
      </c>
      <c r="C95" s="39">
        <v>55646.693899999998</v>
      </c>
      <c r="D95" s="39">
        <v>2.9999999999999997E-4</v>
      </c>
      <c r="E95" s="56">
        <f t="shared" si="16"/>
        <v>4871.9955125911038</v>
      </c>
      <c r="F95" s="29">
        <f t="shared" si="17"/>
        <v>4872</v>
      </c>
      <c r="G95" s="29">
        <f t="shared" si="19"/>
        <v>-7.2046170535031706E-3</v>
      </c>
      <c r="H95" s="29"/>
      <c r="I95" s="29"/>
      <c r="J95" s="29"/>
      <c r="K95" s="29">
        <f t="shared" si="14"/>
        <v>-7.2046170535031706E-3</v>
      </c>
      <c r="L95" s="29"/>
      <c r="M95" s="29"/>
      <c r="N95" s="29"/>
      <c r="O95" s="29">
        <f t="shared" ca="1" si="15"/>
        <v>-7.1703398763543758E-3</v>
      </c>
      <c r="P95" s="29"/>
      <c r="Q95" s="33">
        <f t="shared" si="18"/>
        <v>40628.193899999998</v>
      </c>
      <c r="R95" s="33"/>
      <c r="V95" s="29"/>
      <c r="AA95" s="29"/>
      <c r="AB95" s="29" t="s">
        <v>46</v>
      </c>
      <c r="AC95" s="29">
        <v>0</v>
      </c>
      <c r="AD95" s="29">
        <v>3.0000000000000001E-3</v>
      </c>
      <c r="AE95" s="29"/>
    </row>
    <row r="96" spans="1:31">
      <c r="A96" s="39" t="s">
        <v>82</v>
      </c>
      <c r="B96" s="38" t="s">
        <v>39</v>
      </c>
      <c r="C96" s="39">
        <v>55654.720099999999</v>
      </c>
      <c r="D96" s="39">
        <v>5.9999999999999995E-4</v>
      </c>
      <c r="E96" s="56">
        <f t="shared" si="16"/>
        <v>4876.9946459266539</v>
      </c>
      <c r="F96" s="29">
        <f t="shared" si="17"/>
        <v>4877</v>
      </c>
      <c r="G96" s="29">
        <f t="shared" si="19"/>
        <v>-8.596062682045158E-3</v>
      </c>
      <c r="H96" s="29"/>
      <c r="I96" s="29"/>
      <c r="J96" s="29"/>
      <c r="K96" s="29">
        <f t="shared" si="14"/>
        <v>-8.596062682045158E-3</v>
      </c>
      <c r="L96" s="29"/>
      <c r="M96" s="29"/>
      <c r="N96" s="29"/>
      <c r="O96" s="29">
        <f t="shared" ca="1" si="15"/>
        <v>-7.180495287509565E-3</v>
      </c>
      <c r="P96" s="29"/>
      <c r="Q96" s="33">
        <f t="shared" si="18"/>
        <v>40636.220099999999</v>
      </c>
      <c r="R96" s="33"/>
      <c r="V96" s="29"/>
      <c r="AA96" s="29"/>
      <c r="AB96" s="29"/>
      <c r="AC96" s="29"/>
      <c r="AD96" s="29"/>
      <c r="AE96" s="29"/>
    </row>
    <row r="97" spans="1:31">
      <c r="A97" s="39" t="s">
        <v>83</v>
      </c>
      <c r="B97" s="38" t="s">
        <v>39</v>
      </c>
      <c r="C97" s="39">
        <v>55893.943399999996</v>
      </c>
      <c r="D97" s="39">
        <v>2.0000000000000001E-4</v>
      </c>
      <c r="E97" s="56">
        <f t="shared" si="16"/>
        <v>5025.9953154427712</v>
      </c>
      <c r="F97" s="29">
        <f t="shared" si="17"/>
        <v>5026</v>
      </c>
      <c r="G97" s="29">
        <f t="shared" si="19"/>
        <v>-7.5211423099972308E-3</v>
      </c>
      <c r="H97" s="29"/>
      <c r="I97" s="29"/>
      <c r="J97" s="29"/>
      <c r="K97" s="29">
        <f t="shared" si="14"/>
        <v>-7.5211423099972308E-3</v>
      </c>
      <c r="L97" s="29"/>
      <c r="M97" s="29"/>
      <c r="N97" s="29"/>
      <c r="O97" s="29">
        <f t="shared" ca="1" si="15"/>
        <v>-7.4831265399342307E-3</v>
      </c>
      <c r="P97" s="29"/>
      <c r="Q97" s="33">
        <f t="shared" si="18"/>
        <v>40875.443399999996</v>
      </c>
      <c r="R97" s="33"/>
      <c r="V97" s="29"/>
      <c r="AA97" s="29"/>
      <c r="AB97" s="29"/>
      <c r="AC97" s="29"/>
      <c r="AD97" s="29"/>
      <c r="AE97" s="29"/>
    </row>
    <row r="98" spans="1:31">
      <c r="A98" s="39" t="s">
        <v>83</v>
      </c>
      <c r="B98" s="38" t="s">
        <v>39</v>
      </c>
      <c r="C98" s="39">
        <v>55926.856299999999</v>
      </c>
      <c r="D98" s="39">
        <v>1E-4</v>
      </c>
      <c r="E98" s="56">
        <f t="shared" si="16"/>
        <v>5046.4951753465411</v>
      </c>
      <c r="F98" s="29">
        <f t="shared" si="17"/>
        <v>5046.5</v>
      </c>
      <c r="G98" s="29">
        <f t="shared" si="19"/>
        <v>-7.7460693646571599E-3</v>
      </c>
      <c r="H98" s="29"/>
      <c r="I98" s="29"/>
      <c r="J98" s="29"/>
      <c r="K98" s="29">
        <f t="shared" si="14"/>
        <v>-7.7460693646571599E-3</v>
      </c>
      <c r="L98" s="29"/>
      <c r="M98" s="29"/>
      <c r="N98" s="29"/>
      <c r="O98" s="29">
        <f t="shared" ca="1" si="15"/>
        <v>-7.5247637256705083E-3</v>
      </c>
      <c r="P98" s="29"/>
      <c r="Q98" s="33">
        <f t="shared" si="18"/>
        <v>40908.356299999999</v>
      </c>
      <c r="R98" s="33"/>
      <c r="V98" s="29"/>
      <c r="AA98" s="29"/>
      <c r="AB98" s="29"/>
      <c r="AC98" s="29"/>
      <c r="AD98" s="29"/>
      <c r="AE98" s="29"/>
    </row>
    <row r="99" spans="1:31">
      <c r="A99" s="39" t="s">
        <v>83</v>
      </c>
      <c r="B99" s="38" t="s">
        <v>39</v>
      </c>
      <c r="C99" s="39">
        <v>55930.87</v>
      </c>
      <c r="D99" s="39">
        <v>2.0000000000000001E-4</v>
      </c>
      <c r="E99" s="56">
        <f t="shared" si="16"/>
        <v>5048.9951157254145</v>
      </c>
      <c r="F99" s="29">
        <f t="shared" si="17"/>
        <v>5049</v>
      </c>
      <c r="G99" s="29">
        <f t="shared" si="19"/>
        <v>-7.8417921758955345E-3</v>
      </c>
      <c r="H99" s="29"/>
      <c r="I99" s="29"/>
      <c r="J99" s="29"/>
      <c r="K99" s="29">
        <f t="shared" si="14"/>
        <v>-7.8417921758955345E-3</v>
      </c>
      <c r="L99" s="29"/>
      <c r="M99" s="29"/>
      <c r="N99" s="29"/>
      <c r="O99" s="29">
        <f t="shared" ca="1" si="15"/>
        <v>-7.5298414312481039E-3</v>
      </c>
      <c r="P99" s="29"/>
      <c r="Q99" s="33">
        <f t="shared" si="18"/>
        <v>40912.370000000003</v>
      </c>
      <c r="R99" s="33"/>
      <c r="V99" s="29"/>
      <c r="AA99" s="29"/>
      <c r="AB99" s="29"/>
      <c r="AC99" s="29"/>
      <c r="AD99" s="29"/>
      <c r="AE99" s="29"/>
    </row>
    <row r="100" spans="1:31">
      <c r="A100" s="39" t="s">
        <v>83</v>
      </c>
      <c r="B100" s="38" t="s">
        <v>39</v>
      </c>
      <c r="C100" s="39">
        <v>55934.884100000003</v>
      </c>
      <c r="D100" s="39">
        <v>2.0000000000000001E-4</v>
      </c>
      <c r="E100" s="56">
        <f t="shared" si="16"/>
        <v>5051.4953052450164</v>
      </c>
      <c r="F100" s="29">
        <f t="shared" si="17"/>
        <v>5051.5</v>
      </c>
      <c r="G100" s="29">
        <f t="shared" si="19"/>
        <v>-7.5375149899628013E-3</v>
      </c>
      <c r="H100" s="29"/>
      <c r="I100" s="29"/>
      <c r="J100" s="29"/>
      <c r="K100" s="29">
        <f t="shared" si="14"/>
        <v>-7.5375149899628013E-3</v>
      </c>
      <c r="L100" s="29"/>
      <c r="M100" s="29"/>
      <c r="N100" s="29"/>
      <c r="O100" s="29">
        <f t="shared" ca="1" si="15"/>
        <v>-7.5349191368256994E-3</v>
      </c>
      <c r="P100" s="29"/>
      <c r="Q100" s="33">
        <f t="shared" si="18"/>
        <v>40916.384100000003</v>
      </c>
      <c r="R100" s="33"/>
      <c r="V100" s="29"/>
      <c r="AA100" s="29"/>
      <c r="AB100" s="29"/>
      <c r="AC100" s="29"/>
      <c r="AD100" s="29"/>
      <c r="AE100" s="29"/>
    </row>
    <row r="101" spans="1:31">
      <c r="A101" s="27" t="s">
        <v>84</v>
      </c>
      <c r="B101" s="63" t="s">
        <v>39</v>
      </c>
      <c r="C101" s="27">
        <v>55946.925300000003</v>
      </c>
      <c r="D101" s="27">
        <v>4.0000000000000002E-4</v>
      </c>
      <c r="E101" s="56">
        <f t="shared" si="16"/>
        <v>5058.9951886668132</v>
      </c>
      <c r="F101" s="29">
        <f t="shared" si="17"/>
        <v>5059</v>
      </c>
      <c r="G101" s="29">
        <f t="shared" si="19"/>
        <v>-7.7246834262041375E-3</v>
      </c>
      <c r="H101" s="29"/>
      <c r="I101" s="29"/>
      <c r="J101" s="29"/>
      <c r="K101" s="29">
        <f t="shared" si="14"/>
        <v>-7.7246834262041375E-3</v>
      </c>
      <c r="L101" s="29"/>
      <c r="M101" s="29"/>
      <c r="N101" s="29"/>
      <c r="O101" s="29">
        <f t="shared" ca="1" si="15"/>
        <v>-7.5501522535584842E-3</v>
      </c>
      <c r="P101" s="29"/>
      <c r="Q101" s="33">
        <f t="shared" si="18"/>
        <v>40928.425300000003</v>
      </c>
      <c r="R101" s="33"/>
      <c r="AA101" s="29"/>
      <c r="AB101" s="29"/>
      <c r="AC101" s="29"/>
      <c r="AD101" s="29"/>
      <c r="AE101" s="29"/>
    </row>
    <row r="102" spans="1:31">
      <c r="A102" s="39" t="s">
        <v>83</v>
      </c>
      <c r="B102" s="38" t="s">
        <v>39</v>
      </c>
      <c r="C102" s="39">
        <v>55946.925900000002</v>
      </c>
      <c r="D102" s="39">
        <v>2.0000000000000001E-4</v>
      </c>
      <c r="E102" s="56">
        <f t="shared" si="16"/>
        <v>5058.9955623779088</v>
      </c>
      <c r="F102" s="29">
        <f t="shared" si="17"/>
        <v>5059</v>
      </c>
      <c r="G102" s="29">
        <f t="shared" si="19"/>
        <v>-7.1246834268094972E-3</v>
      </c>
      <c r="H102" s="29"/>
      <c r="I102" s="29"/>
      <c r="J102" s="29"/>
      <c r="K102" s="29">
        <f t="shared" si="14"/>
        <v>-7.1246834268094972E-3</v>
      </c>
      <c r="L102" s="29"/>
      <c r="M102" s="29"/>
      <c r="N102" s="29"/>
      <c r="O102" s="29">
        <f t="shared" ca="1" si="15"/>
        <v>-7.5501522535584842E-3</v>
      </c>
      <c r="P102" s="29"/>
      <c r="Q102" s="33">
        <f t="shared" si="18"/>
        <v>40928.425900000002</v>
      </c>
      <c r="R102" s="33"/>
      <c r="V102" s="29"/>
      <c r="AA102" s="29"/>
      <c r="AB102" s="29"/>
      <c r="AC102" s="29"/>
      <c r="AD102" s="29"/>
      <c r="AE102" s="29"/>
    </row>
    <row r="103" spans="1:31">
      <c r="A103" s="39" t="s">
        <v>83</v>
      </c>
      <c r="B103" s="38" t="s">
        <v>39</v>
      </c>
      <c r="C103" s="39">
        <v>55950.9395</v>
      </c>
      <c r="D103" s="39">
        <v>2.0000000000000001E-4</v>
      </c>
      <c r="E103" s="56">
        <f t="shared" si="16"/>
        <v>5061.4954404715963</v>
      </c>
      <c r="F103" s="29">
        <f t="shared" si="17"/>
        <v>5061.5</v>
      </c>
      <c r="G103" s="29">
        <f t="shared" si="19"/>
        <v>-7.3204062427976169E-3</v>
      </c>
      <c r="H103" s="29"/>
      <c r="I103" s="29"/>
      <c r="J103" s="29"/>
      <c r="K103" s="29">
        <f t="shared" si="14"/>
        <v>-7.3204062427976169E-3</v>
      </c>
      <c r="L103" s="29"/>
      <c r="M103" s="29"/>
      <c r="N103" s="29"/>
      <c r="O103" s="29">
        <f t="shared" ca="1" si="15"/>
        <v>-7.5552299591360797E-3</v>
      </c>
      <c r="P103" s="29"/>
      <c r="Q103" s="33">
        <f t="shared" si="18"/>
        <v>40932.4395</v>
      </c>
      <c r="R103" s="33"/>
      <c r="V103" s="29"/>
      <c r="AA103" s="29"/>
      <c r="AB103" s="29"/>
      <c r="AC103" s="29"/>
      <c r="AD103" s="29"/>
      <c r="AE103" s="29"/>
    </row>
    <row r="104" spans="1:31">
      <c r="A104" s="39" t="s">
        <v>83</v>
      </c>
      <c r="B104" s="38" t="s">
        <v>39</v>
      </c>
      <c r="C104" s="39">
        <v>55955.755499999999</v>
      </c>
      <c r="D104" s="39">
        <v>2.0000000000000001E-4</v>
      </c>
      <c r="E104" s="56">
        <f t="shared" si="16"/>
        <v>5064.4950948714377</v>
      </c>
      <c r="F104" s="29">
        <f t="shared" si="17"/>
        <v>5064.5</v>
      </c>
      <c r="G104" s="29">
        <f t="shared" si="19"/>
        <v>-7.8752736153546721E-3</v>
      </c>
      <c r="H104" s="29"/>
      <c r="I104" s="29"/>
      <c r="J104" s="29"/>
      <c r="K104" s="29">
        <f t="shared" si="14"/>
        <v>-7.8752736153546721E-3</v>
      </c>
      <c r="L104" s="29"/>
      <c r="M104" s="29"/>
      <c r="N104" s="29"/>
      <c r="O104" s="29">
        <f t="shared" ca="1" si="15"/>
        <v>-7.561323205829194E-3</v>
      </c>
      <c r="P104" s="29"/>
      <c r="Q104" s="33">
        <f t="shared" si="18"/>
        <v>40937.255499999999</v>
      </c>
      <c r="R104" s="33"/>
      <c r="V104" s="29"/>
    </row>
    <row r="105" spans="1:31">
      <c r="A105" s="39" t="s">
        <v>83</v>
      </c>
      <c r="B105" s="38" t="s">
        <v>39</v>
      </c>
      <c r="C105" s="39">
        <v>55955.755700000002</v>
      </c>
      <c r="D105" s="39">
        <v>4.0000000000000002E-4</v>
      </c>
      <c r="E105" s="37">
        <f t="shared" si="16"/>
        <v>5064.4952194418047</v>
      </c>
      <c r="F105" s="29">
        <f t="shared" si="17"/>
        <v>5064.5</v>
      </c>
      <c r="G105" s="29">
        <f t="shared" si="19"/>
        <v>-7.6752736131311394E-3</v>
      </c>
      <c r="H105" s="29"/>
      <c r="I105" s="29"/>
      <c r="J105" s="29"/>
      <c r="K105" s="29">
        <f t="shared" si="14"/>
        <v>-7.6752736131311394E-3</v>
      </c>
      <c r="L105" s="29"/>
      <c r="M105" s="29"/>
      <c r="N105" s="29"/>
      <c r="O105" s="29">
        <f t="shared" ca="1" si="15"/>
        <v>-7.561323205829194E-3</v>
      </c>
      <c r="P105" s="29"/>
      <c r="Q105" s="33">
        <f t="shared" si="18"/>
        <v>40937.255700000002</v>
      </c>
      <c r="R105" s="33"/>
      <c r="V105" s="29"/>
      <c r="AA105" s="29"/>
      <c r="AB105" s="29"/>
      <c r="AC105" s="29"/>
      <c r="AD105" s="29"/>
      <c r="AE105" s="29"/>
    </row>
    <row r="106" spans="1:31">
      <c r="A106" s="39" t="s">
        <v>83</v>
      </c>
      <c r="B106" s="38" t="s">
        <v>39</v>
      </c>
      <c r="C106" s="39">
        <v>55967.796999999999</v>
      </c>
      <c r="D106" s="39">
        <v>2.0000000000000001E-4</v>
      </c>
      <c r="E106" s="37">
        <f t="shared" si="16"/>
        <v>5071.9951651487818</v>
      </c>
      <c r="F106" s="29">
        <f t="shared" si="17"/>
        <v>5072</v>
      </c>
      <c r="G106" s="29">
        <f t="shared" si="19"/>
        <v>-7.7624420591746457E-3</v>
      </c>
      <c r="H106" s="29"/>
      <c r="I106" s="29"/>
      <c r="J106" s="29"/>
      <c r="K106" s="29">
        <f t="shared" si="14"/>
        <v>-7.7624420591746457E-3</v>
      </c>
      <c r="L106" s="29"/>
      <c r="M106" s="29"/>
      <c r="N106" s="29"/>
      <c r="O106" s="29">
        <f t="shared" ca="1" si="15"/>
        <v>-7.5765563225619788E-3</v>
      </c>
      <c r="P106" s="29"/>
      <c r="Q106" s="33">
        <f t="shared" si="18"/>
        <v>40949.296999999999</v>
      </c>
      <c r="R106" s="33"/>
      <c r="V106" s="29"/>
      <c r="AA106" s="29"/>
      <c r="AB106" s="29"/>
      <c r="AC106" s="29"/>
      <c r="AD106" s="29"/>
      <c r="AE106" s="29"/>
    </row>
    <row r="107" spans="1:31">
      <c r="A107" s="69" t="s">
        <v>85</v>
      </c>
      <c r="B107" s="61" t="s">
        <v>42</v>
      </c>
      <c r="C107" s="70">
        <v>55987.867100000003</v>
      </c>
      <c r="D107" s="70">
        <v>2.0000000000000001E-4</v>
      </c>
      <c r="E107" s="37">
        <f t="shared" si="16"/>
        <v>5084.4958636060646</v>
      </c>
      <c r="F107" s="29">
        <f t="shared" si="17"/>
        <v>5084.5</v>
      </c>
      <c r="G107" s="29">
        <f t="shared" si="19"/>
        <v>-6.6410561121301726E-3</v>
      </c>
      <c r="H107" s="29"/>
      <c r="I107" s="29"/>
      <c r="J107" s="29"/>
      <c r="K107" s="29">
        <f t="shared" si="14"/>
        <v>-6.6410561121301726E-3</v>
      </c>
      <c r="L107" s="29"/>
      <c r="M107" s="29"/>
      <c r="N107" s="29"/>
      <c r="O107" s="29">
        <f t="shared" ca="1" si="15"/>
        <v>-7.6019448504499529E-3</v>
      </c>
      <c r="P107" s="29"/>
      <c r="Q107" s="33">
        <f t="shared" si="18"/>
        <v>40969.367100000003</v>
      </c>
      <c r="R107" s="33"/>
    </row>
    <row r="108" spans="1:31">
      <c r="A108" s="69" t="s">
        <v>85</v>
      </c>
      <c r="B108" s="61" t="s">
        <v>42</v>
      </c>
      <c r="C108" s="70">
        <v>55995.893199999999</v>
      </c>
      <c r="D108" s="70">
        <v>4.0000000000000002E-4</v>
      </c>
      <c r="E108" s="37">
        <f t="shared" si="16"/>
        <v>5089.494934656429</v>
      </c>
      <c r="F108" s="29">
        <f t="shared" si="17"/>
        <v>5089.5</v>
      </c>
      <c r="G108" s="29">
        <f t="shared" si="19"/>
        <v>-8.1325017454219051E-3</v>
      </c>
      <c r="H108" s="29"/>
      <c r="I108" s="29"/>
      <c r="J108" s="29"/>
      <c r="K108" s="29">
        <f t="shared" si="14"/>
        <v>-8.1325017454219051E-3</v>
      </c>
      <c r="L108" s="29"/>
      <c r="M108" s="29"/>
      <c r="N108" s="29"/>
      <c r="O108" s="29">
        <f t="shared" ca="1" si="15"/>
        <v>-7.6121002616051439E-3</v>
      </c>
      <c r="P108" s="29"/>
      <c r="Q108" s="33">
        <f t="shared" si="18"/>
        <v>40977.393199999999</v>
      </c>
      <c r="R108" s="33"/>
      <c r="AA108" s="29"/>
      <c r="AB108" s="29"/>
      <c r="AC108" s="29"/>
      <c r="AD108" s="29"/>
      <c r="AE108" s="29"/>
    </row>
    <row r="109" spans="1:31">
      <c r="A109" s="69" t="s">
        <v>85</v>
      </c>
      <c r="B109" s="61" t="s">
        <v>42</v>
      </c>
      <c r="C109" s="70">
        <v>56000.710200000001</v>
      </c>
      <c r="D109" s="70">
        <v>2.0000000000000001E-4</v>
      </c>
      <c r="E109" s="37">
        <f t="shared" si="16"/>
        <v>5092.4952119080999</v>
      </c>
      <c r="F109" s="29">
        <f t="shared" si="17"/>
        <v>5092.5</v>
      </c>
      <c r="G109" s="29">
        <f t="shared" si="19"/>
        <v>-7.6873691141372547E-3</v>
      </c>
      <c r="H109" s="29"/>
      <c r="I109" s="29"/>
      <c r="J109" s="29"/>
      <c r="K109" s="29">
        <f t="shared" si="14"/>
        <v>-7.6873691141372547E-3</v>
      </c>
      <c r="L109" s="29"/>
      <c r="M109" s="29"/>
      <c r="N109" s="29"/>
      <c r="O109" s="29">
        <f t="shared" ca="1" si="15"/>
        <v>-7.6181935082982582E-3</v>
      </c>
      <c r="P109" s="29"/>
      <c r="Q109" s="33">
        <f t="shared" si="18"/>
        <v>40982.210200000001</v>
      </c>
      <c r="R109" s="33"/>
    </row>
    <row r="110" spans="1:31">
      <c r="A110" s="84" t="s">
        <v>480</v>
      </c>
      <c r="B110" s="85" t="s">
        <v>39</v>
      </c>
      <c r="C110" s="86">
        <v>56014.357100000001</v>
      </c>
      <c r="D110" s="28"/>
      <c r="E110" s="37">
        <f t="shared" si="16"/>
        <v>5100.9952085088471</v>
      </c>
      <c r="F110" s="29">
        <f t="shared" si="17"/>
        <v>5101</v>
      </c>
      <c r="G110" s="29">
        <f t="shared" si="19"/>
        <v>-7.6928266789764166E-3</v>
      </c>
      <c r="H110" s="29"/>
      <c r="I110" s="29"/>
      <c r="K110" s="29">
        <f t="shared" si="14"/>
        <v>-7.6928266789764166E-3</v>
      </c>
      <c r="L110" s="29"/>
      <c r="M110" s="29"/>
      <c r="N110" s="29"/>
      <c r="O110" s="29">
        <f t="shared" ca="1" si="15"/>
        <v>-7.6354577072620805E-3</v>
      </c>
      <c r="P110" s="29"/>
      <c r="Q110" s="33">
        <f t="shared" si="18"/>
        <v>40995.857100000001</v>
      </c>
      <c r="R110" s="33"/>
      <c r="AA110" s="29"/>
      <c r="AB110" s="29"/>
      <c r="AC110" s="29"/>
      <c r="AD110" s="29"/>
      <c r="AE110" s="29"/>
    </row>
    <row r="111" spans="1:31">
      <c r="A111" s="69" t="s">
        <v>85</v>
      </c>
      <c r="B111" s="61" t="s">
        <v>39</v>
      </c>
      <c r="C111" s="70">
        <v>56041.650999999998</v>
      </c>
      <c r="D111" s="70">
        <v>2.0000000000000001E-4</v>
      </c>
      <c r="E111" s="37">
        <f t="shared" si="16"/>
        <v>5117.9952639955218</v>
      </c>
      <c r="F111" s="29">
        <f t="shared" si="17"/>
        <v>5118</v>
      </c>
      <c r="G111" s="29">
        <f t="shared" si="19"/>
        <v>-7.6037418039049953E-3</v>
      </c>
      <c r="H111" s="29"/>
      <c r="I111" s="29"/>
      <c r="J111" s="29"/>
      <c r="K111" s="29">
        <f t="shared" si="14"/>
        <v>-7.6037418039049953E-3</v>
      </c>
      <c r="L111" s="29"/>
      <c r="M111" s="29"/>
      <c r="N111" s="29"/>
      <c r="O111" s="29">
        <f t="shared" ca="1" si="15"/>
        <v>-7.6699861051897269E-3</v>
      </c>
      <c r="P111" s="29"/>
      <c r="Q111" s="33">
        <f t="shared" si="18"/>
        <v>41023.150999999998</v>
      </c>
      <c r="R111" s="33"/>
    </row>
    <row r="112" spans="1:31">
      <c r="A112" s="69" t="s">
        <v>85</v>
      </c>
      <c r="B112" s="61" t="s">
        <v>42</v>
      </c>
      <c r="C112" s="70">
        <v>56045.664599999996</v>
      </c>
      <c r="D112" s="70">
        <v>2.9999999999999997E-4</v>
      </c>
      <c r="E112" s="37">
        <f t="shared" si="16"/>
        <v>5120.4951420892094</v>
      </c>
      <c r="F112" s="29">
        <f t="shared" si="17"/>
        <v>5120.5</v>
      </c>
      <c r="G112" s="29">
        <f t="shared" si="19"/>
        <v>-7.799464619893115E-3</v>
      </c>
      <c r="H112" s="29"/>
      <c r="I112" s="29"/>
      <c r="J112" s="29"/>
      <c r="K112" s="29">
        <f t="shared" si="14"/>
        <v>-7.799464619893115E-3</v>
      </c>
      <c r="L112" s="29"/>
      <c r="M112" s="29"/>
      <c r="N112" s="29"/>
      <c r="O112" s="29">
        <f t="shared" ref="O112:O121" ca="1" si="20">+C$11+C$12*F112</f>
        <v>-7.6750638107673224E-3</v>
      </c>
      <c r="P112" s="29"/>
      <c r="Q112" s="33">
        <f t="shared" si="18"/>
        <v>41027.164599999996</v>
      </c>
      <c r="R112" s="33"/>
    </row>
    <row r="113" spans="1:31">
      <c r="A113" s="84" t="s">
        <v>480</v>
      </c>
      <c r="B113" s="85" t="s">
        <v>39</v>
      </c>
      <c r="C113" s="86">
        <v>56047.269800000002</v>
      </c>
      <c r="D113" s="28"/>
      <c r="E113" s="37">
        <f t="shared" si="16"/>
        <v>5121.49494384225</v>
      </c>
      <c r="F113" s="29">
        <f t="shared" si="17"/>
        <v>5121.5</v>
      </c>
      <c r="G113" s="29">
        <f t="shared" si="19"/>
        <v>-8.117753743135836E-3</v>
      </c>
      <c r="H113" s="29"/>
      <c r="I113" s="29"/>
      <c r="K113" s="29">
        <f t="shared" si="14"/>
        <v>-8.117753743135836E-3</v>
      </c>
      <c r="L113" s="29"/>
      <c r="M113" s="29"/>
      <c r="N113" s="29"/>
      <c r="O113" s="29">
        <f t="shared" ca="1" si="20"/>
        <v>-7.6770948929983599E-3</v>
      </c>
      <c r="P113" s="29"/>
      <c r="Q113" s="33">
        <f t="shared" si="18"/>
        <v>41028.769800000002</v>
      </c>
      <c r="R113" s="33"/>
    </row>
    <row r="114" spans="1:31">
      <c r="A114" s="69" t="s">
        <v>85</v>
      </c>
      <c r="B114" s="61" t="s">
        <v>39</v>
      </c>
      <c r="C114" s="70">
        <v>56049.678399999997</v>
      </c>
      <c r="D114" s="70">
        <v>2.9999999999999997E-4</v>
      </c>
      <c r="E114" s="37">
        <f t="shared" si="16"/>
        <v>5122.995144753264</v>
      </c>
      <c r="F114" s="29">
        <f t="shared" si="17"/>
        <v>5123</v>
      </c>
      <c r="G114" s="29">
        <f t="shared" si="19"/>
        <v>-7.7951874336577021E-3</v>
      </c>
      <c r="H114" s="29"/>
      <c r="I114" s="29"/>
      <c r="J114" s="29"/>
      <c r="K114" s="29">
        <f t="shared" si="14"/>
        <v>-7.7951874336577021E-3</v>
      </c>
      <c r="L114" s="29"/>
      <c r="M114" s="29"/>
      <c r="N114" s="29"/>
      <c r="O114" s="29">
        <f t="shared" ca="1" si="20"/>
        <v>-7.6801415163449179E-3</v>
      </c>
      <c r="P114" s="29"/>
      <c r="Q114" s="33">
        <f t="shared" si="18"/>
        <v>41031.178399999997</v>
      </c>
      <c r="R114" s="33"/>
    </row>
    <row r="115" spans="1:31" s="17" customFormat="1" ht="12" customHeight="1">
      <c r="A115" s="27" t="s">
        <v>86</v>
      </c>
      <c r="B115" s="63" t="s">
        <v>39</v>
      </c>
      <c r="C115" s="27">
        <v>56356.332799999996</v>
      </c>
      <c r="D115" s="27">
        <v>2.5000000000000001E-3</v>
      </c>
      <c r="E115" s="37">
        <f t="shared" si="16"/>
        <v>5313.9953981151375</v>
      </c>
      <c r="F115" s="104">
        <f t="shared" si="17"/>
        <v>5314</v>
      </c>
      <c r="G115" s="104">
        <f t="shared" si="19"/>
        <v>-7.3884103112504818E-3</v>
      </c>
      <c r="H115" s="104"/>
      <c r="I115" s="104"/>
      <c r="J115" s="104">
        <f>G115</f>
        <v>-7.3884103112504818E-3</v>
      </c>
      <c r="L115" s="104"/>
      <c r="M115" s="104"/>
      <c r="N115" s="104"/>
      <c r="O115" s="104">
        <f t="shared" ca="1" si="20"/>
        <v>-8.0680782224731781E-3</v>
      </c>
      <c r="P115" s="104"/>
      <c r="Q115" s="105">
        <f t="shared" si="18"/>
        <v>41337.832799999996</v>
      </c>
      <c r="R115" s="105"/>
    </row>
    <row r="116" spans="1:31" s="17" customFormat="1" ht="12" customHeight="1">
      <c r="A116" s="27" t="s">
        <v>86</v>
      </c>
      <c r="B116" s="63" t="s">
        <v>39</v>
      </c>
      <c r="C116" s="27">
        <v>56371.583500000001</v>
      </c>
      <c r="D116" s="27">
        <v>2.8999999999999998E-3</v>
      </c>
      <c r="E116" s="37">
        <f t="shared" si="16"/>
        <v>5323.4943244763663</v>
      </c>
      <c r="F116" s="104">
        <f t="shared" si="17"/>
        <v>5323.5</v>
      </c>
      <c r="G116" s="104">
        <f t="shared" si="19"/>
        <v>-9.1121569930692203E-3</v>
      </c>
      <c r="H116" s="104"/>
      <c r="I116" s="104"/>
      <c r="J116" s="104">
        <f>G116</f>
        <v>-9.1121569930692203E-3</v>
      </c>
      <c r="L116" s="104"/>
      <c r="M116" s="104"/>
      <c r="N116" s="104"/>
      <c r="O116" s="104">
        <f t="shared" ca="1" si="20"/>
        <v>-8.0873735036680397E-3</v>
      </c>
      <c r="P116" s="104"/>
      <c r="Q116" s="105">
        <f t="shared" si="18"/>
        <v>41353.083500000001</v>
      </c>
      <c r="R116" s="105"/>
    </row>
    <row r="117" spans="1:31" s="17" customFormat="1" ht="12" customHeight="1">
      <c r="A117" s="70" t="s">
        <v>87</v>
      </c>
      <c r="B117" s="61" t="s">
        <v>39</v>
      </c>
      <c r="C117" s="70">
        <v>56725.602899999998</v>
      </c>
      <c r="D117" s="70">
        <v>5.3E-3</v>
      </c>
      <c r="E117" s="37">
        <f t="shared" si="16"/>
        <v>5543.9959546340233</v>
      </c>
      <c r="F117" s="104">
        <f t="shared" ref="F117:F126" si="21">ROUND(2*E117,0)/2</f>
        <v>5544</v>
      </c>
      <c r="G117" s="104">
        <f t="shared" si="19"/>
        <v>-6.4949090592563152E-3</v>
      </c>
      <c r="H117" s="104"/>
      <c r="I117" s="104"/>
      <c r="J117" s="104">
        <f>G117</f>
        <v>-6.4949090592563152E-3</v>
      </c>
      <c r="L117" s="104"/>
      <c r="M117" s="104"/>
      <c r="N117" s="104"/>
      <c r="O117" s="104">
        <f t="shared" ca="1" si="20"/>
        <v>-8.5352271356119221E-3</v>
      </c>
      <c r="P117" s="104"/>
      <c r="Q117" s="105">
        <f t="shared" si="18"/>
        <v>41707.102899999998</v>
      </c>
      <c r="R117" s="105"/>
      <c r="AA117" s="104"/>
      <c r="AB117" s="104" t="s">
        <v>40</v>
      </c>
      <c r="AC117" s="104">
        <v>-17437</v>
      </c>
      <c r="AD117" s="104">
        <v>9.1999999999999998E-2</v>
      </c>
      <c r="AE117" s="104" t="s">
        <v>41</v>
      </c>
    </row>
    <row r="118" spans="1:31" s="17" customFormat="1" ht="12" customHeight="1">
      <c r="A118" s="70" t="s">
        <v>87</v>
      </c>
      <c r="B118" s="61" t="s">
        <v>39</v>
      </c>
      <c r="C118" s="70">
        <v>56726.404799999997</v>
      </c>
      <c r="D118" s="70">
        <v>5.1999999999999998E-3</v>
      </c>
      <c r="E118" s="37">
        <f t="shared" si="16"/>
        <v>5544.4954195142618</v>
      </c>
      <c r="F118" s="104">
        <f t="shared" si="21"/>
        <v>5544.5</v>
      </c>
      <c r="G118" s="104">
        <f t="shared" si="19"/>
        <v>-7.3540536250220612E-3</v>
      </c>
      <c r="H118" s="104"/>
      <c r="I118" s="104"/>
      <c r="J118" s="104">
        <f>G118</f>
        <v>-7.3540536250220612E-3</v>
      </c>
      <c r="L118" s="104"/>
      <c r="M118" s="104"/>
      <c r="N118" s="104"/>
      <c r="O118" s="104">
        <f t="shared" ca="1" si="20"/>
        <v>-8.5362426767274409E-3</v>
      </c>
      <c r="P118" s="104"/>
      <c r="Q118" s="105">
        <f t="shared" si="18"/>
        <v>41707.904799999997</v>
      </c>
      <c r="R118" s="105"/>
    </row>
    <row r="119" spans="1:31" s="17" customFormat="1" ht="12" customHeight="1">
      <c r="A119" s="27" t="s">
        <v>473</v>
      </c>
      <c r="B119" s="63"/>
      <c r="C119" s="27">
        <v>57080.418899999997</v>
      </c>
      <c r="D119" s="27">
        <v>1E-3</v>
      </c>
      <c r="E119" s="37">
        <f t="shared" si="16"/>
        <v>5764.9937485572373</v>
      </c>
      <c r="F119" s="104">
        <f t="shared" si="21"/>
        <v>5765</v>
      </c>
      <c r="G119" s="104">
        <f t="shared" si="19"/>
        <v>-1.0036805688287131E-2</v>
      </c>
      <c r="H119" s="104"/>
      <c r="I119" s="104"/>
      <c r="J119" s="104">
        <f>G119</f>
        <v>-1.0036805688287131E-2</v>
      </c>
      <c r="L119" s="104"/>
      <c r="M119" s="104"/>
      <c r="N119" s="104"/>
      <c r="O119" s="104">
        <f t="shared" ca="1" si="20"/>
        <v>-8.9840963086713233E-3</v>
      </c>
      <c r="P119" s="104"/>
      <c r="Q119" s="105">
        <f t="shared" si="18"/>
        <v>42061.918899999997</v>
      </c>
      <c r="R119" s="105"/>
    </row>
    <row r="120" spans="1:31" s="17" customFormat="1" ht="12" customHeight="1">
      <c r="A120" s="88" t="s">
        <v>474</v>
      </c>
      <c r="B120" s="89" t="s">
        <v>39</v>
      </c>
      <c r="C120" s="90">
        <v>57083.630899999996</v>
      </c>
      <c r="D120" s="90">
        <v>2.0000000000000001E-4</v>
      </c>
      <c r="E120" s="37">
        <f t="shared" si="16"/>
        <v>5766.9943486262337</v>
      </c>
      <c r="F120" s="104">
        <f t="shared" si="21"/>
        <v>5767</v>
      </c>
      <c r="G120" s="104">
        <f t="shared" ref="G120:G126" si="22">+C120-(C$7+F120*C$8)</f>
        <v>-9.0733839388121851E-3</v>
      </c>
      <c r="H120" s="104"/>
      <c r="I120" s="104"/>
      <c r="K120" s="104">
        <f t="shared" ref="K120:K126" si="23">G120</f>
        <v>-9.0733839388121851E-3</v>
      </c>
      <c r="L120" s="104"/>
      <c r="M120" s="104"/>
      <c r="N120" s="104"/>
      <c r="O120" s="104">
        <f t="shared" ca="1" si="20"/>
        <v>-8.9881584731333983E-3</v>
      </c>
      <c r="P120" s="104"/>
      <c r="Q120" s="105">
        <f t="shared" si="18"/>
        <v>42065.130899999996</v>
      </c>
      <c r="R120" s="105"/>
    </row>
    <row r="121" spans="1:31" s="17" customFormat="1" ht="12" customHeight="1">
      <c r="A121" s="91" t="s">
        <v>475</v>
      </c>
      <c r="B121" s="92" t="s">
        <v>39</v>
      </c>
      <c r="C121" s="93">
        <v>58074.236499999999</v>
      </c>
      <c r="D121" s="94" t="s">
        <v>95</v>
      </c>
      <c r="E121" s="37">
        <f t="shared" si="16"/>
        <v>6383.9948566303328</v>
      </c>
      <c r="F121" s="104">
        <f t="shared" si="21"/>
        <v>6384</v>
      </c>
      <c r="G121" s="104">
        <f t="shared" si="22"/>
        <v>-8.2577740686247125E-3</v>
      </c>
      <c r="H121" s="104"/>
      <c r="I121" s="104"/>
      <c r="K121" s="104">
        <f t="shared" si="23"/>
        <v>-8.2577740686247125E-3</v>
      </c>
      <c r="L121" s="104"/>
      <c r="M121" s="104"/>
      <c r="N121" s="104"/>
      <c r="O121" s="104">
        <f t="shared" ca="1" si="20"/>
        <v>-1.0241336209683854E-2</v>
      </c>
      <c r="P121" s="104"/>
      <c r="Q121" s="105">
        <f t="shared" si="18"/>
        <v>43055.736499999999</v>
      </c>
      <c r="R121" s="105"/>
    </row>
    <row r="122" spans="1:31" s="17" customFormat="1" ht="12" customHeight="1">
      <c r="A122" s="95" t="s">
        <v>0</v>
      </c>
      <c r="B122" s="96" t="s">
        <v>39</v>
      </c>
      <c r="C122" s="97">
        <v>57825.380100000002</v>
      </c>
      <c r="D122" s="97">
        <v>1.1000000000000001E-3</v>
      </c>
      <c r="E122" s="37">
        <f t="shared" ref="E122:E128" si="24">+(C122-C$7)/C$8</f>
        <v>6228.9941931775229</v>
      </c>
      <c r="F122" s="104">
        <f t="shared" si="21"/>
        <v>6229</v>
      </c>
      <c r="G122" s="104">
        <f t="shared" si="22"/>
        <v>-9.3229596895980649E-3</v>
      </c>
      <c r="H122" s="104"/>
      <c r="I122" s="104"/>
      <c r="K122" s="104">
        <f t="shared" si="23"/>
        <v>-9.3229596895980649E-3</v>
      </c>
      <c r="L122" s="104"/>
      <c r="M122" s="104"/>
      <c r="N122" s="104"/>
      <c r="O122" s="104">
        <f t="shared" ref="O122:O128" ca="1" si="25">+C$11+C$12*F122</f>
        <v>-9.9265184638729614E-3</v>
      </c>
      <c r="P122" s="104"/>
      <c r="Q122" s="105">
        <f t="shared" ref="Q122:Q128" si="26">+C122-15018.5</f>
        <v>42806.880100000002</v>
      </c>
      <c r="R122" s="105"/>
    </row>
    <row r="123" spans="1:31" s="17" customFormat="1" ht="12" customHeight="1">
      <c r="A123" s="95" t="s">
        <v>1</v>
      </c>
      <c r="B123" s="98" t="s">
        <v>42</v>
      </c>
      <c r="C123" s="95">
        <v>58144.07610000018</v>
      </c>
      <c r="D123" s="95" t="s">
        <v>16</v>
      </c>
      <c r="E123" s="37">
        <f t="shared" si="24"/>
        <v>6427.4945791020355</v>
      </c>
      <c r="F123" s="104">
        <f t="shared" si="21"/>
        <v>6427.5</v>
      </c>
      <c r="G123" s="104">
        <f t="shared" si="22"/>
        <v>-8.7033508243621327E-3</v>
      </c>
      <c r="H123" s="104"/>
      <c r="I123" s="104"/>
      <c r="K123" s="104">
        <f t="shared" si="23"/>
        <v>-8.7033508243621327E-3</v>
      </c>
      <c r="L123" s="104"/>
      <c r="M123" s="104"/>
      <c r="N123" s="104"/>
      <c r="O123" s="104">
        <f t="shared" ca="1" si="25"/>
        <v>-1.0329688286734008E-2</v>
      </c>
      <c r="P123" s="104"/>
      <c r="Q123" s="105">
        <f t="shared" si="26"/>
        <v>43125.57610000018</v>
      </c>
      <c r="R123" s="105"/>
    </row>
    <row r="124" spans="1:31" s="17" customFormat="1" ht="12" customHeight="1">
      <c r="A124" s="5" t="s">
        <v>481</v>
      </c>
      <c r="B124" s="106" t="s">
        <v>42</v>
      </c>
      <c r="C124" s="107">
        <v>58906.695099999997</v>
      </c>
      <c r="D124" s="107">
        <v>2.0000000000000001E-4</v>
      </c>
      <c r="E124" s="37">
        <f t="shared" si="24"/>
        <v>6902.4932167167062</v>
      </c>
      <c r="F124" s="104">
        <f t="shared" si="21"/>
        <v>6902.5</v>
      </c>
      <c r="G124" s="104">
        <f t="shared" si="22"/>
        <v>-1.089068538567517E-2</v>
      </c>
      <c r="H124" s="104"/>
      <c r="I124" s="104"/>
      <c r="K124" s="104">
        <f t="shared" si="23"/>
        <v>-1.089068538567517E-2</v>
      </c>
      <c r="L124" s="104"/>
      <c r="M124" s="104"/>
      <c r="N124" s="104"/>
      <c r="O124" s="104">
        <f t="shared" ca="1" si="25"/>
        <v>-1.1294452346477064E-2</v>
      </c>
      <c r="P124" s="104"/>
      <c r="Q124" s="105">
        <f t="shared" si="26"/>
        <v>43888.195099999997</v>
      </c>
      <c r="R124" s="105"/>
    </row>
    <row r="125" spans="1:31" s="17" customFormat="1" ht="12" customHeight="1">
      <c r="A125" s="5" t="s">
        <v>481</v>
      </c>
      <c r="B125" s="106"/>
      <c r="C125" s="107">
        <v>58926.763299999999</v>
      </c>
      <c r="D125" s="107">
        <v>5.0000000000000001E-4</v>
      </c>
      <c r="E125" s="37">
        <f t="shared" si="24"/>
        <v>6914.9927317555157</v>
      </c>
      <c r="F125" s="104">
        <f t="shared" si="21"/>
        <v>6915</v>
      </c>
      <c r="G125" s="104">
        <f t="shared" si="22"/>
        <v>-1.166929944884032E-2</v>
      </c>
      <c r="H125" s="104"/>
      <c r="I125" s="104"/>
      <c r="K125" s="104">
        <f t="shared" si="23"/>
        <v>-1.166929944884032E-2</v>
      </c>
      <c r="L125" s="104"/>
      <c r="M125" s="104"/>
      <c r="N125" s="104"/>
      <c r="O125" s="104">
        <f t="shared" ca="1" si="25"/>
        <v>-1.131984087436504E-2</v>
      </c>
      <c r="P125" s="104"/>
      <c r="Q125" s="105">
        <f t="shared" si="26"/>
        <v>43908.263299999999</v>
      </c>
      <c r="R125" s="105"/>
    </row>
    <row r="126" spans="1:31" s="17" customFormat="1" ht="12" customHeight="1">
      <c r="A126" s="5" t="s">
        <v>481</v>
      </c>
      <c r="B126" s="106"/>
      <c r="C126" s="107">
        <v>58930.7768</v>
      </c>
      <c r="D126" s="107">
        <v>4.0000000000000002E-4</v>
      </c>
      <c r="E126" s="37">
        <f t="shared" si="24"/>
        <v>6917.4925475640221</v>
      </c>
      <c r="F126" s="104">
        <f t="shared" si="21"/>
        <v>6917.5</v>
      </c>
      <c r="G126" s="104">
        <f t="shared" si="22"/>
        <v>-1.1965022262302227E-2</v>
      </c>
      <c r="H126" s="104"/>
      <c r="I126" s="104"/>
      <c r="J126" s="104"/>
      <c r="K126" s="104">
        <f t="shared" si="23"/>
        <v>-1.1965022262302227E-2</v>
      </c>
      <c r="L126" s="104"/>
      <c r="M126" s="104"/>
      <c r="N126" s="104"/>
      <c r="O126" s="104">
        <f t="shared" ca="1" si="25"/>
        <v>-1.1324918579942635E-2</v>
      </c>
      <c r="P126" s="104"/>
      <c r="Q126" s="105">
        <f t="shared" si="26"/>
        <v>43912.2768</v>
      </c>
      <c r="R126" s="105"/>
    </row>
    <row r="127" spans="1:31" s="17" customFormat="1" ht="12" customHeight="1">
      <c r="A127" s="99" t="s">
        <v>482</v>
      </c>
      <c r="B127" s="100" t="s">
        <v>42</v>
      </c>
      <c r="C127" s="101">
        <v>57800.494010000024</v>
      </c>
      <c r="D127" s="101">
        <v>1E-4</v>
      </c>
      <c r="E127" s="37">
        <f t="shared" si="24"/>
        <v>6213.4938465489331</v>
      </c>
      <c r="F127" s="104">
        <f>ROUND(2*E127,0)/2</f>
        <v>6213.5</v>
      </c>
      <c r="G127" s="104">
        <f>+C127-(C$7+F127*C$8)</f>
        <v>-9.8794782315962948E-3</v>
      </c>
      <c r="H127" s="104"/>
      <c r="I127" s="104"/>
      <c r="J127" s="104"/>
      <c r="K127" s="104">
        <f>G127</f>
        <v>-9.8794782315962948E-3</v>
      </c>
      <c r="L127" s="104"/>
      <c r="M127" s="104"/>
      <c r="N127" s="104"/>
      <c r="O127" s="104">
        <f t="shared" ca="1" si="25"/>
        <v>-9.895036689291873E-3</v>
      </c>
      <c r="P127" s="104"/>
      <c r="Q127" s="105">
        <f t="shared" si="26"/>
        <v>42781.994010000024</v>
      </c>
      <c r="R127" s="105"/>
    </row>
    <row r="128" spans="1:31" s="17" customFormat="1" ht="12" customHeight="1">
      <c r="A128" s="99" t="s">
        <v>482</v>
      </c>
      <c r="B128" s="100" t="s">
        <v>39</v>
      </c>
      <c r="C128" s="101">
        <v>58080.656709999777</v>
      </c>
      <c r="D128" s="101">
        <v>4.0000000000000002E-4</v>
      </c>
      <c r="E128" s="37">
        <f t="shared" si="24"/>
        <v>6387.9936961597641</v>
      </c>
      <c r="F128" s="104">
        <f>ROUND(2*E128,0)/2</f>
        <v>6388</v>
      </c>
      <c r="G128" s="104">
        <f>+C128-(C$7+F128*C$8)</f>
        <v>-1.0120930790435523E-2</v>
      </c>
      <c r="H128" s="104"/>
      <c r="I128" s="104"/>
      <c r="J128" s="104"/>
      <c r="K128" s="104">
        <f>G128</f>
        <v>-1.0120930790435523E-2</v>
      </c>
      <c r="L128" s="104"/>
      <c r="M128" s="104"/>
      <c r="N128" s="104"/>
      <c r="O128" s="104">
        <f t="shared" ca="1" si="25"/>
        <v>-1.0249460538608006E-2</v>
      </c>
      <c r="P128" s="104"/>
      <c r="Q128" s="105">
        <f t="shared" si="26"/>
        <v>43062.156709999777</v>
      </c>
      <c r="R128" s="105"/>
    </row>
    <row r="129" spans="1:18" s="17" customFormat="1" ht="12" customHeight="1">
      <c r="A129" s="102" t="s">
        <v>483</v>
      </c>
      <c r="B129" s="103" t="s">
        <v>39</v>
      </c>
      <c r="C129" s="108">
        <v>59732.734700000001</v>
      </c>
      <c r="D129" s="109">
        <v>1.2999999999999999E-3</v>
      </c>
      <c r="E129" s="37">
        <f t="shared" ref="E129" si="27">+(C129-C$7)/C$8</f>
        <v>7416.9934909242247</v>
      </c>
      <c r="F129" s="104">
        <f>ROUND(2*E129,0)/2</f>
        <v>7417</v>
      </c>
      <c r="G129" s="104">
        <f>+C129-(C$7+F129*C$8)</f>
        <v>-1.0450440204294864E-2</v>
      </c>
      <c r="H129" s="104"/>
      <c r="I129" s="104"/>
      <c r="J129" s="104"/>
      <c r="K129" s="104">
        <f>G129</f>
        <v>-1.0450440204294864E-2</v>
      </c>
      <c r="L129" s="104"/>
      <c r="M129" s="104"/>
      <c r="N129" s="104"/>
      <c r="O129" s="104">
        <f t="shared" ref="O129" ca="1" si="28">+C$11+C$12*F129</f>
        <v>-1.2339444154346122E-2</v>
      </c>
      <c r="P129" s="104"/>
      <c r="Q129" s="105">
        <f t="shared" ref="Q129" si="29">+C129-15018.5</f>
        <v>44714.234700000001</v>
      </c>
      <c r="R129" s="105"/>
    </row>
    <row r="130" spans="1:18" s="17" customFormat="1" ht="12" customHeight="1">
      <c r="B130" s="106"/>
      <c r="C130" s="107"/>
      <c r="D130" s="107"/>
      <c r="E130" s="37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5"/>
      <c r="R130" s="105"/>
    </row>
    <row r="131" spans="1:18" s="17" customFormat="1" ht="12" customHeight="1">
      <c r="B131" s="106"/>
      <c r="C131" s="107"/>
      <c r="D131" s="107"/>
      <c r="E131" s="37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5"/>
      <c r="R131" s="105"/>
    </row>
    <row r="132" spans="1:18" s="17" customFormat="1" ht="12" customHeight="1">
      <c r="B132" s="106"/>
      <c r="C132" s="107"/>
      <c r="D132" s="107"/>
      <c r="E132" s="37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5"/>
      <c r="R132" s="105"/>
    </row>
    <row r="133" spans="1:18" s="17" customFormat="1" ht="12" customHeight="1">
      <c r="B133" s="106"/>
      <c r="C133" s="107"/>
      <c r="D133" s="107"/>
      <c r="E133" s="37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5"/>
      <c r="R133" s="105"/>
    </row>
    <row r="134" spans="1:18" s="17" customFormat="1" ht="12" customHeight="1">
      <c r="B134" s="106"/>
      <c r="C134" s="107"/>
      <c r="D134" s="107"/>
      <c r="E134" s="37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5"/>
      <c r="R134" s="105"/>
    </row>
    <row r="135" spans="1:18" s="17" customFormat="1" ht="12" customHeight="1">
      <c r="B135" s="106"/>
      <c r="C135" s="107"/>
      <c r="D135" s="107"/>
      <c r="E135" s="37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5"/>
      <c r="R135" s="105"/>
    </row>
    <row r="136" spans="1:18" s="17" customFormat="1" ht="12" customHeight="1">
      <c r="B136" s="106"/>
      <c r="C136" s="107"/>
      <c r="D136" s="107"/>
      <c r="E136" s="37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5"/>
      <c r="R136" s="105"/>
    </row>
    <row r="137" spans="1:18" s="17" customFormat="1" ht="12" customHeight="1">
      <c r="B137" s="106"/>
      <c r="C137" s="107"/>
      <c r="D137" s="107"/>
      <c r="E137" s="37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5"/>
      <c r="R137" s="105"/>
    </row>
    <row r="138" spans="1:18" s="17" customFormat="1" ht="12" customHeight="1">
      <c r="B138" s="106"/>
      <c r="C138" s="107"/>
      <c r="D138" s="107"/>
      <c r="E138" s="37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5"/>
      <c r="R138" s="105"/>
    </row>
    <row r="139" spans="1:18" s="17" customFormat="1" ht="12" customHeight="1">
      <c r="B139" s="106"/>
      <c r="C139" s="107"/>
      <c r="D139" s="107"/>
      <c r="E139" s="37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5"/>
      <c r="R139" s="105"/>
    </row>
    <row r="140" spans="1:18" s="17" customFormat="1" ht="12" customHeight="1">
      <c r="B140" s="106"/>
      <c r="C140" s="107"/>
      <c r="D140" s="107"/>
      <c r="E140" s="37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5"/>
      <c r="R140" s="105"/>
    </row>
    <row r="141" spans="1:18" s="17" customFormat="1" ht="12" customHeight="1">
      <c r="B141" s="106"/>
      <c r="C141" s="107"/>
      <c r="D141" s="107"/>
      <c r="E141" s="37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5"/>
      <c r="R141" s="105"/>
    </row>
    <row r="142" spans="1:18" s="17" customFormat="1" ht="12" customHeight="1">
      <c r="B142" s="106"/>
      <c r="C142" s="107"/>
      <c r="D142" s="107"/>
      <c r="E142" s="37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5"/>
      <c r="R142" s="105"/>
    </row>
    <row r="143" spans="1:18" s="17" customFormat="1" ht="12" customHeight="1">
      <c r="B143" s="106"/>
      <c r="C143" s="107"/>
      <c r="D143" s="107"/>
      <c r="E143" s="37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5"/>
      <c r="R143" s="105"/>
    </row>
    <row r="144" spans="1:18" s="17" customFormat="1" ht="12" customHeight="1">
      <c r="B144" s="106"/>
      <c r="C144" s="107"/>
      <c r="D144" s="107"/>
      <c r="E144" s="37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5"/>
      <c r="R144" s="105"/>
    </row>
    <row r="145" spans="2:18" s="17" customFormat="1" ht="12" customHeight="1">
      <c r="B145" s="106"/>
      <c r="C145" s="107"/>
      <c r="D145" s="107"/>
      <c r="E145" s="37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5"/>
      <c r="R145" s="105"/>
    </row>
    <row r="146" spans="2:18" s="17" customFormat="1" ht="12" customHeight="1">
      <c r="B146" s="106"/>
      <c r="C146" s="107"/>
      <c r="D146" s="107"/>
      <c r="E146" s="37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5"/>
      <c r="R146" s="105"/>
    </row>
    <row r="147" spans="2:18" s="17" customFormat="1" ht="12" customHeight="1">
      <c r="B147" s="106"/>
      <c r="C147" s="107"/>
      <c r="D147" s="107"/>
      <c r="E147" s="37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5"/>
      <c r="R147" s="105"/>
    </row>
    <row r="148" spans="2:18" s="17" customFormat="1" ht="12" customHeight="1">
      <c r="B148" s="106"/>
      <c r="C148" s="107"/>
      <c r="D148" s="107"/>
      <c r="E148" s="37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5"/>
      <c r="R148" s="105"/>
    </row>
    <row r="149" spans="2:18" s="17" customFormat="1" ht="12" customHeight="1">
      <c r="B149" s="106"/>
      <c r="C149" s="107"/>
      <c r="D149" s="107"/>
      <c r="E149" s="37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5"/>
      <c r="R149" s="105"/>
    </row>
    <row r="150" spans="2:18" s="17" customFormat="1" ht="12" customHeight="1">
      <c r="B150" s="106"/>
      <c r="C150" s="107"/>
      <c r="D150" s="107"/>
      <c r="E150" s="37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5"/>
      <c r="R150" s="105"/>
    </row>
    <row r="151" spans="2:18" s="17" customFormat="1" ht="12" customHeight="1">
      <c r="B151" s="106"/>
      <c r="C151" s="107"/>
      <c r="D151" s="107"/>
      <c r="E151" s="37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5"/>
      <c r="R151" s="105"/>
    </row>
    <row r="152" spans="2:18" s="17" customFormat="1" ht="12" customHeight="1">
      <c r="B152" s="106"/>
      <c r="C152" s="107"/>
      <c r="D152" s="107"/>
      <c r="E152" s="37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5"/>
      <c r="R152" s="105"/>
    </row>
    <row r="153" spans="2:18" s="17" customFormat="1" ht="12" customHeight="1">
      <c r="B153" s="106"/>
      <c r="C153" s="107"/>
      <c r="D153" s="107"/>
      <c r="E153" s="37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5"/>
      <c r="R153" s="105"/>
    </row>
    <row r="154" spans="2:18">
      <c r="C154" s="28"/>
      <c r="D154" s="28"/>
      <c r="E154" s="37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3"/>
      <c r="R154" s="33"/>
    </row>
    <row r="155" spans="2:18">
      <c r="C155" s="28"/>
      <c r="D155" s="28"/>
      <c r="E155" s="37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3"/>
      <c r="R155" s="33"/>
    </row>
    <row r="156" spans="2:18">
      <c r="C156" s="28"/>
      <c r="D156" s="28"/>
      <c r="E156" s="37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3"/>
      <c r="R156" s="33"/>
    </row>
    <row r="157" spans="2:18">
      <c r="C157" s="28"/>
      <c r="D157" s="28"/>
      <c r="E157" s="37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33"/>
      <c r="R157" s="33"/>
    </row>
    <row r="158" spans="2:18">
      <c r="C158" s="28"/>
      <c r="D158" s="28"/>
      <c r="E158" s="37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3"/>
      <c r="R158" s="33"/>
    </row>
    <row r="159" spans="2:18">
      <c r="C159" s="28"/>
      <c r="D159" s="28"/>
      <c r="E159" s="37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3"/>
      <c r="R159" s="33"/>
    </row>
    <row r="160" spans="2:18">
      <c r="C160" s="28"/>
      <c r="D160" s="28"/>
      <c r="E160" s="37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3"/>
      <c r="R160" s="33"/>
    </row>
    <row r="161" spans="3:18">
      <c r="C161" s="28"/>
      <c r="D161" s="28"/>
      <c r="E161" s="37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3"/>
      <c r="R161" s="33"/>
    </row>
    <row r="162" spans="3:18">
      <c r="C162" s="28"/>
      <c r="D162" s="28"/>
      <c r="E162" s="37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3"/>
      <c r="R162" s="33"/>
    </row>
    <row r="163" spans="3:18">
      <c r="C163" s="28"/>
      <c r="D163" s="28"/>
      <c r="E163" s="37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3"/>
      <c r="R163" s="33"/>
    </row>
    <row r="164" spans="3:18">
      <c r="C164" s="28"/>
      <c r="D164" s="28"/>
      <c r="E164" s="37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3"/>
      <c r="R164" s="33"/>
    </row>
    <row r="165" spans="3:18">
      <c r="C165" s="28"/>
      <c r="D165" s="28"/>
      <c r="E165" s="37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3"/>
      <c r="R165" s="33"/>
    </row>
    <row r="166" spans="3:18">
      <c r="C166" s="28"/>
      <c r="D166" s="28"/>
      <c r="E166" s="37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3"/>
      <c r="R166" s="33"/>
    </row>
    <row r="167" spans="3:18">
      <c r="C167" s="28"/>
      <c r="D167" s="28"/>
      <c r="E167" s="37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33"/>
      <c r="R167" s="33"/>
    </row>
    <row r="168" spans="3:18">
      <c r="C168" s="28"/>
      <c r="D168" s="28"/>
      <c r="E168" s="37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33"/>
      <c r="R168" s="33"/>
    </row>
    <row r="169" spans="3:18">
      <c r="C169" s="28"/>
      <c r="D169" s="28"/>
      <c r="E169" s="37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3"/>
      <c r="R169" s="33"/>
    </row>
    <row r="170" spans="3:18">
      <c r="C170" s="28"/>
      <c r="D170" s="28"/>
      <c r="E170" s="37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33"/>
      <c r="R170" s="33"/>
    </row>
    <row r="171" spans="3:18">
      <c r="C171" s="28"/>
      <c r="D171" s="28"/>
      <c r="E171" s="37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3"/>
      <c r="R171" s="33"/>
    </row>
    <row r="172" spans="3:18">
      <c r="C172" s="28"/>
      <c r="D172" s="28"/>
      <c r="E172" s="37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3"/>
      <c r="R172" s="33"/>
    </row>
    <row r="173" spans="3:18">
      <c r="C173" s="28"/>
      <c r="D173" s="28"/>
      <c r="E173" s="37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3"/>
      <c r="R173" s="33"/>
    </row>
    <row r="174" spans="3:18">
      <c r="C174" s="28"/>
      <c r="D174" s="28"/>
      <c r="E174" s="37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3"/>
      <c r="R174" s="33"/>
    </row>
    <row r="175" spans="3:18">
      <c r="C175" s="28"/>
      <c r="D175" s="28"/>
      <c r="E175" s="37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3"/>
      <c r="R175" s="33"/>
    </row>
    <row r="176" spans="3:18">
      <c r="C176" s="28"/>
      <c r="D176" s="28"/>
      <c r="E176" s="37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33"/>
      <c r="R176" s="33"/>
    </row>
    <row r="177" spans="3:18">
      <c r="C177" s="28"/>
      <c r="D177" s="28"/>
      <c r="E177" s="37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3"/>
      <c r="R177" s="33"/>
    </row>
    <row r="178" spans="3:18">
      <c r="C178" s="28"/>
      <c r="D178" s="28"/>
      <c r="E178" s="37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33"/>
      <c r="R178" s="33"/>
    </row>
    <row r="179" spans="3:18">
      <c r="C179" s="28"/>
      <c r="D179" s="28"/>
      <c r="E179" s="37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3"/>
      <c r="R179" s="33"/>
    </row>
    <row r="180" spans="3:18">
      <c r="C180" s="28"/>
      <c r="D180" s="28"/>
      <c r="E180" s="37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3"/>
      <c r="R180" s="33"/>
    </row>
    <row r="181" spans="3:18">
      <c r="C181" s="28"/>
      <c r="D181" s="28"/>
    </row>
    <row r="182" spans="3:18">
      <c r="C182" s="28"/>
      <c r="D182" s="28"/>
    </row>
    <row r="183" spans="3:18">
      <c r="C183" s="28"/>
      <c r="D183" s="28"/>
    </row>
    <row r="184" spans="3:18">
      <c r="C184" s="28"/>
      <c r="D184" s="28"/>
    </row>
    <row r="185" spans="3:18">
      <c r="C185" s="28"/>
      <c r="D185" s="28"/>
    </row>
    <row r="186" spans="3:18">
      <c r="C186" s="28"/>
      <c r="D186" s="28"/>
    </row>
    <row r="187" spans="3:18">
      <c r="C187" s="28"/>
      <c r="D187" s="28"/>
    </row>
    <row r="188" spans="3:18">
      <c r="C188" s="28"/>
      <c r="D188" s="28"/>
    </row>
    <row r="189" spans="3:18">
      <c r="C189" s="28"/>
      <c r="D189" s="28"/>
    </row>
    <row r="190" spans="3:18">
      <c r="C190" s="28"/>
      <c r="D190" s="28"/>
    </row>
    <row r="191" spans="3:18">
      <c r="C191" s="28"/>
      <c r="D191" s="28"/>
    </row>
    <row r="192" spans="3:18">
      <c r="C192" s="28"/>
      <c r="D192" s="28"/>
    </row>
    <row r="193" spans="3:4">
      <c r="C193" s="28"/>
      <c r="D193" s="28"/>
    </row>
    <row r="194" spans="3:4">
      <c r="C194" s="28"/>
      <c r="D194" s="28"/>
    </row>
    <row r="195" spans="3:4">
      <c r="C195" s="28"/>
      <c r="D195" s="28"/>
    </row>
    <row r="196" spans="3:4">
      <c r="C196" s="28"/>
      <c r="D196" s="28"/>
    </row>
    <row r="197" spans="3:4">
      <c r="C197" s="28"/>
      <c r="D197" s="28"/>
    </row>
    <row r="198" spans="3:4">
      <c r="C198" s="28"/>
      <c r="D198" s="28"/>
    </row>
    <row r="199" spans="3:4">
      <c r="C199" s="28"/>
      <c r="D199" s="28"/>
    </row>
    <row r="200" spans="3:4">
      <c r="C200" s="28"/>
      <c r="D200" s="28"/>
    </row>
    <row r="201" spans="3:4">
      <c r="C201" s="28"/>
      <c r="D201" s="28"/>
    </row>
    <row r="202" spans="3:4">
      <c r="C202" s="28"/>
      <c r="D202" s="28"/>
    </row>
    <row r="203" spans="3:4">
      <c r="C203" s="28"/>
      <c r="D203" s="28"/>
    </row>
    <row r="204" spans="3:4">
      <c r="C204" s="28"/>
      <c r="D204" s="28"/>
    </row>
    <row r="205" spans="3:4">
      <c r="C205" s="28"/>
      <c r="D205" s="28"/>
    </row>
    <row r="206" spans="3:4">
      <c r="C206" s="28"/>
      <c r="D206" s="28"/>
    </row>
    <row r="207" spans="3:4">
      <c r="C207" s="28"/>
      <c r="D207" s="28"/>
    </row>
    <row r="208" spans="3:4">
      <c r="C208" s="28"/>
      <c r="D208" s="28"/>
    </row>
    <row r="209" spans="3:4">
      <c r="C209" s="28"/>
      <c r="D209" s="28"/>
    </row>
    <row r="210" spans="3:4">
      <c r="C210" s="28"/>
      <c r="D210" s="28"/>
    </row>
    <row r="211" spans="3:4">
      <c r="C211" s="28"/>
      <c r="D211" s="28"/>
    </row>
    <row r="212" spans="3:4">
      <c r="C212" s="28"/>
      <c r="D212" s="28"/>
    </row>
    <row r="213" spans="3:4">
      <c r="C213" s="28"/>
      <c r="D213" s="28"/>
    </row>
    <row r="214" spans="3:4">
      <c r="C214" s="28"/>
      <c r="D214" s="28"/>
    </row>
    <row r="215" spans="3:4">
      <c r="C215" s="28"/>
      <c r="D215" s="28"/>
    </row>
    <row r="216" spans="3:4">
      <c r="C216" s="28"/>
      <c r="D216" s="28"/>
    </row>
    <row r="217" spans="3:4">
      <c r="C217" s="28"/>
      <c r="D217" s="28"/>
    </row>
    <row r="218" spans="3:4">
      <c r="C218" s="28"/>
      <c r="D218" s="28"/>
    </row>
    <row r="219" spans="3:4">
      <c r="C219" s="28"/>
      <c r="D219" s="28"/>
    </row>
    <row r="220" spans="3:4">
      <c r="C220" s="28"/>
      <c r="D220" s="28"/>
    </row>
    <row r="221" spans="3:4">
      <c r="C221" s="28"/>
      <c r="D221" s="28"/>
    </row>
    <row r="222" spans="3:4">
      <c r="C222" s="28"/>
      <c r="D222" s="28"/>
    </row>
    <row r="223" spans="3:4">
      <c r="C223" s="28"/>
      <c r="D223" s="28"/>
    </row>
    <row r="224" spans="3:4">
      <c r="C224" s="28"/>
      <c r="D224" s="28"/>
    </row>
    <row r="225" spans="3:4">
      <c r="C225" s="28"/>
      <c r="D225" s="28"/>
    </row>
    <row r="226" spans="3:4">
      <c r="C226" s="28"/>
      <c r="D226" s="28"/>
    </row>
    <row r="227" spans="3:4">
      <c r="C227" s="28"/>
      <c r="D227" s="28"/>
    </row>
    <row r="228" spans="3:4">
      <c r="C228" s="28"/>
      <c r="D228" s="28"/>
    </row>
    <row r="229" spans="3:4">
      <c r="C229" s="28"/>
      <c r="D229" s="28"/>
    </row>
    <row r="230" spans="3:4">
      <c r="C230" s="28"/>
      <c r="D230" s="28"/>
    </row>
    <row r="231" spans="3:4">
      <c r="C231" s="28"/>
      <c r="D231" s="28"/>
    </row>
    <row r="232" spans="3:4">
      <c r="C232" s="28"/>
      <c r="D232" s="28"/>
    </row>
    <row r="233" spans="3:4">
      <c r="C233" s="28"/>
      <c r="D233" s="28"/>
    </row>
    <row r="234" spans="3:4">
      <c r="C234" s="28"/>
      <c r="D234" s="28"/>
    </row>
    <row r="235" spans="3:4">
      <c r="C235" s="28"/>
      <c r="D235" s="28"/>
    </row>
    <row r="236" spans="3:4">
      <c r="C236" s="28"/>
      <c r="D236" s="28"/>
    </row>
    <row r="237" spans="3:4">
      <c r="C237" s="28"/>
      <c r="D237" s="28"/>
    </row>
    <row r="238" spans="3:4">
      <c r="C238" s="28"/>
      <c r="D238" s="28"/>
    </row>
    <row r="239" spans="3:4">
      <c r="C239" s="28"/>
      <c r="D239" s="28"/>
    </row>
    <row r="240" spans="3:4">
      <c r="C240" s="28"/>
      <c r="D240" s="28"/>
    </row>
    <row r="241" spans="3:4">
      <c r="C241" s="28"/>
      <c r="D241" s="28"/>
    </row>
    <row r="242" spans="3:4">
      <c r="C242" s="28"/>
      <c r="D242" s="28"/>
    </row>
    <row r="243" spans="3:4">
      <c r="C243" s="28"/>
      <c r="D243" s="28"/>
    </row>
    <row r="244" spans="3:4">
      <c r="C244" s="28"/>
      <c r="D244" s="28"/>
    </row>
    <row r="245" spans="3:4">
      <c r="C245" s="28"/>
      <c r="D245" s="28"/>
    </row>
    <row r="246" spans="3:4">
      <c r="C246" s="28"/>
      <c r="D246" s="28"/>
    </row>
    <row r="247" spans="3:4">
      <c r="C247" s="28"/>
      <c r="D247" s="28"/>
    </row>
    <row r="248" spans="3:4">
      <c r="C248" s="28"/>
      <c r="D248" s="28"/>
    </row>
    <row r="249" spans="3:4">
      <c r="C249" s="28"/>
      <c r="D249" s="28"/>
    </row>
    <row r="250" spans="3:4">
      <c r="C250" s="28"/>
      <c r="D250" s="28"/>
    </row>
    <row r="251" spans="3:4">
      <c r="C251" s="28"/>
      <c r="D251" s="28"/>
    </row>
    <row r="252" spans="3:4">
      <c r="C252" s="28"/>
      <c r="D252" s="28"/>
    </row>
    <row r="253" spans="3:4">
      <c r="C253" s="28"/>
      <c r="D253" s="28"/>
    </row>
    <row r="254" spans="3:4">
      <c r="C254" s="28"/>
      <c r="D254" s="28"/>
    </row>
    <row r="255" spans="3:4">
      <c r="C255" s="28"/>
      <c r="D255" s="28"/>
    </row>
    <row r="256" spans="3:4">
      <c r="C256" s="28"/>
      <c r="D256" s="28"/>
    </row>
    <row r="257" spans="3:4">
      <c r="C257" s="28"/>
      <c r="D257" s="28"/>
    </row>
    <row r="258" spans="3:4">
      <c r="C258" s="28"/>
      <c r="D258" s="28"/>
    </row>
    <row r="259" spans="3:4">
      <c r="C259" s="28"/>
      <c r="D259" s="28"/>
    </row>
    <row r="260" spans="3:4">
      <c r="C260" s="28"/>
      <c r="D260" s="28"/>
    </row>
    <row r="261" spans="3:4">
      <c r="C261" s="28"/>
      <c r="D261" s="28"/>
    </row>
    <row r="262" spans="3:4">
      <c r="C262" s="28"/>
      <c r="D262" s="28"/>
    </row>
    <row r="263" spans="3:4">
      <c r="C263" s="28"/>
      <c r="D263" s="28"/>
    </row>
    <row r="264" spans="3:4">
      <c r="C264" s="28"/>
      <c r="D264" s="28"/>
    </row>
    <row r="265" spans="3:4">
      <c r="C265" s="28"/>
      <c r="D265" s="28"/>
    </row>
    <row r="266" spans="3:4">
      <c r="C266" s="28"/>
      <c r="D266" s="28"/>
    </row>
    <row r="267" spans="3:4">
      <c r="C267" s="28"/>
      <c r="D267" s="28"/>
    </row>
    <row r="268" spans="3:4">
      <c r="C268" s="28"/>
      <c r="D268" s="28"/>
    </row>
    <row r="269" spans="3:4">
      <c r="C269" s="28"/>
      <c r="D269" s="28"/>
    </row>
    <row r="270" spans="3:4">
      <c r="C270" s="28"/>
      <c r="D270" s="28"/>
    </row>
    <row r="271" spans="3:4">
      <c r="C271" s="28"/>
      <c r="D271" s="28"/>
    </row>
    <row r="272" spans="3:4">
      <c r="C272" s="28"/>
      <c r="D272" s="28"/>
    </row>
    <row r="273" spans="3:4">
      <c r="C273" s="28"/>
      <c r="D273" s="28"/>
    </row>
    <row r="274" spans="3:4">
      <c r="C274" s="28"/>
      <c r="D274" s="28"/>
    </row>
    <row r="275" spans="3:4">
      <c r="C275" s="28"/>
      <c r="D275" s="28"/>
    </row>
    <row r="276" spans="3:4">
      <c r="C276" s="28"/>
      <c r="D276" s="28"/>
    </row>
    <row r="277" spans="3:4">
      <c r="C277" s="28"/>
      <c r="D277" s="28"/>
    </row>
    <row r="278" spans="3:4">
      <c r="C278" s="28"/>
      <c r="D278" s="28"/>
    </row>
    <row r="279" spans="3:4">
      <c r="C279" s="28"/>
      <c r="D279" s="28"/>
    </row>
    <row r="280" spans="3:4">
      <c r="C280" s="28"/>
      <c r="D280" s="28"/>
    </row>
    <row r="281" spans="3:4">
      <c r="C281" s="28"/>
      <c r="D281" s="28"/>
    </row>
    <row r="282" spans="3:4">
      <c r="C282" s="28"/>
      <c r="D282" s="28"/>
    </row>
    <row r="283" spans="3:4">
      <c r="C283" s="28"/>
      <c r="D283" s="28"/>
    </row>
    <row r="284" spans="3:4">
      <c r="C284" s="28"/>
      <c r="D284" s="28"/>
    </row>
    <row r="285" spans="3:4">
      <c r="C285" s="28"/>
      <c r="D285" s="28"/>
    </row>
    <row r="286" spans="3:4">
      <c r="C286" s="28"/>
      <c r="D286" s="28"/>
    </row>
    <row r="287" spans="3:4">
      <c r="C287" s="28"/>
      <c r="D287" s="28"/>
    </row>
    <row r="288" spans="3:4">
      <c r="C288" s="28"/>
      <c r="D288" s="28"/>
    </row>
    <row r="289" spans="3:4">
      <c r="C289" s="28"/>
      <c r="D289" s="28"/>
    </row>
    <row r="290" spans="3:4">
      <c r="C290" s="28"/>
      <c r="D290" s="28"/>
    </row>
    <row r="291" spans="3:4">
      <c r="C291" s="28"/>
      <c r="D291" s="28"/>
    </row>
    <row r="292" spans="3:4">
      <c r="C292" s="28"/>
      <c r="D292" s="28"/>
    </row>
    <row r="293" spans="3:4">
      <c r="C293" s="28"/>
      <c r="D293" s="28"/>
    </row>
    <row r="294" spans="3:4">
      <c r="C294" s="28"/>
      <c r="D294" s="28"/>
    </row>
    <row r="295" spans="3:4">
      <c r="C295" s="28"/>
      <c r="D295" s="28"/>
    </row>
    <row r="296" spans="3:4">
      <c r="C296" s="28"/>
      <c r="D296" s="28"/>
    </row>
    <row r="297" spans="3:4">
      <c r="C297" s="28"/>
      <c r="D297" s="28"/>
    </row>
    <row r="298" spans="3:4">
      <c r="C298" s="28"/>
      <c r="D298" s="28"/>
    </row>
    <row r="299" spans="3:4">
      <c r="C299" s="28"/>
      <c r="D299" s="28"/>
    </row>
    <row r="300" spans="3:4">
      <c r="C300" s="28"/>
      <c r="D300" s="28"/>
    </row>
    <row r="301" spans="3:4">
      <c r="C301" s="28"/>
      <c r="D301" s="28"/>
    </row>
    <row r="302" spans="3:4">
      <c r="C302" s="28"/>
      <c r="D302" s="28"/>
    </row>
    <row r="303" spans="3:4">
      <c r="C303" s="28"/>
      <c r="D303" s="28"/>
    </row>
    <row r="304" spans="3:4">
      <c r="C304" s="28"/>
      <c r="D304" s="28"/>
    </row>
    <row r="305" spans="3:4">
      <c r="C305" s="28"/>
      <c r="D305" s="28"/>
    </row>
    <row r="306" spans="3:4">
      <c r="C306" s="28"/>
      <c r="D306" s="28"/>
    </row>
    <row r="307" spans="3:4">
      <c r="C307" s="28"/>
      <c r="D307" s="28"/>
    </row>
    <row r="308" spans="3:4">
      <c r="C308" s="28"/>
      <c r="D308" s="28"/>
    </row>
    <row r="309" spans="3:4">
      <c r="C309" s="28"/>
      <c r="D309" s="28"/>
    </row>
    <row r="310" spans="3:4">
      <c r="C310" s="28"/>
      <c r="D310" s="28"/>
    </row>
    <row r="311" spans="3:4">
      <c r="C311" s="28"/>
      <c r="D311" s="28"/>
    </row>
    <row r="312" spans="3:4">
      <c r="C312" s="28"/>
      <c r="D312" s="28"/>
    </row>
    <row r="313" spans="3:4">
      <c r="C313" s="28"/>
      <c r="D313" s="28"/>
    </row>
    <row r="314" spans="3:4">
      <c r="C314" s="28"/>
      <c r="D314" s="28"/>
    </row>
    <row r="315" spans="3:4">
      <c r="C315" s="28"/>
      <c r="D315" s="28"/>
    </row>
    <row r="316" spans="3:4">
      <c r="C316" s="28"/>
      <c r="D316" s="28"/>
    </row>
    <row r="317" spans="3:4">
      <c r="C317" s="28"/>
      <c r="D317" s="28"/>
    </row>
    <row r="318" spans="3:4">
      <c r="C318" s="28"/>
      <c r="D318" s="28"/>
    </row>
    <row r="319" spans="3:4">
      <c r="C319" s="28"/>
      <c r="D319" s="28"/>
    </row>
    <row r="320" spans="3:4">
      <c r="C320" s="28"/>
      <c r="D320" s="28"/>
    </row>
    <row r="321" spans="3:4">
      <c r="C321" s="28"/>
      <c r="D321" s="28"/>
    </row>
    <row r="322" spans="3:4">
      <c r="C322" s="28"/>
      <c r="D322" s="28"/>
    </row>
    <row r="323" spans="3:4">
      <c r="C323" s="28"/>
      <c r="D323" s="28"/>
    </row>
    <row r="324" spans="3:4">
      <c r="C324" s="28"/>
      <c r="D324" s="28"/>
    </row>
    <row r="325" spans="3:4">
      <c r="C325" s="28"/>
      <c r="D325" s="28"/>
    </row>
    <row r="326" spans="3:4">
      <c r="C326" s="28"/>
      <c r="D326" s="28"/>
    </row>
    <row r="327" spans="3:4">
      <c r="C327" s="28"/>
      <c r="D327" s="28"/>
    </row>
    <row r="328" spans="3:4">
      <c r="C328" s="28"/>
      <c r="D328" s="28"/>
    </row>
    <row r="329" spans="3:4">
      <c r="C329" s="28"/>
      <c r="D329" s="28"/>
    </row>
    <row r="330" spans="3:4">
      <c r="C330" s="28"/>
      <c r="D330" s="28"/>
    </row>
    <row r="331" spans="3:4">
      <c r="C331" s="28"/>
      <c r="D331" s="28"/>
    </row>
    <row r="332" spans="3:4">
      <c r="C332" s="28"/>
      <c r="D332" s="28"/>
    </row>
    <row r="333" spans="3:4">
      <c r="C333" s="28"/>
      <c r="D333" s="28"/>
    </row>
    <row r="334" spans="3:4">
      <c r="C334" s="28"/>
      <c r="D334" s="28"/>
    </row>
    <row r="335" spans="3:4">
      <c r="C335" s="28"/>
      <c r="D335" s="28"/>
    </row>
    <row r="336" spans="3:4">
      <c r="C336" s="28"/>
      <c r="D336" s="28"/>
    </row>
    <row r="337" spans="3:4">
      <c r="C337" s="28"/>
      <c r="D337" s="28"/>
    </row>
    <row r="338" spans="3:4">
      <c r="C338" s="28"/>
      <c r="D338" s="28"/>
    </row>
    <row r="339" spans="3:4">
      <c r="C339" s="28"/>
      <c r="D339" s="28"/>
    </row>
    <row r="340" spans="3:4">
      <c r="C340" s="28"/>
      <c r="D340" s="28"/>
    </row>
    <row r="341" spans="3:4">
      <c r="C341" s="28"/>
      <c r="D341" s="28"/>
    </row>
    <row r="342" spans="3:4">
      <c r="C342" s="28"/>
      <c r="D342" s="28"/>
    </row>
    <row r="343" spans="3:4">
      <c r="C343" s="28"/>
      <c r="D343" s="28"/>
    </row>
    <row r="344" spans="3:4">
      <c r="C344" s="28"/>
      <c r="D344" s="28"/>
    </row>
    <row r="345" spans="3:4">
      <c r="C345" s="28"/>
      <c r="D345" s="28"/>
    </row>
    <row r="346" spans="3:4">
      <c r="C346" s="28"/>
      <c r="D346" s="28"/>
    </row>
    <row r="347" spans="3:4">
      <c r="C347" s="28"/>
      <c r="D347" s="28"/>
    </row>
    <row r="348" spans="3:4">
      <c r="C348" s="28"/>
      <c r="D348" s="28"/>
    </row>
    <row r="349" spans="3:4">
      <c r="C349" s="28"/>
      <c r="D349" s="28"/>
    </row>
    <row r="350" spans="3:4">
      <c r="C350" s="28"/>
      <c r="D350" s="28"/>
    </row>
    <row r="351" spans="3:4">
      <c r="C351" s="28"/>
      <c r="D351" s="28"/>
    </row>
    <row r="352" spans="3:4">
      <c r="C352" s="28"/>
      <c r="D352" s="28"/>
    </row>
    <row r="353" spans="3:4">
      <c r="C353" s="28"/>
      <c r="D353" s="28"/>
    </row>
    <row r="354" spans="3:4">
      <c r="C354" s="28"/>
      <c r="D354" s="28"/>
    </row>
    <row r="355" spans="3:4">
      <c r="C355" s="28"/>
      <c r="D355" s="28"/>
    </row>
    <row r="356" spans="3:4">
      <c r="C356" s="28"/>
      <c r="D356" s="28"/>
    </row>
    <row r="357" spans="3:4">
      <c r="C357" s="28"/>
      <c r="D357" s="28"/>
    </row>
    <row r="358" spans="3:4">
      <c r="C358" s="28"/>
      <c r="D358" s="28"/>
    </row>
    <row r="359" spans="3:4">
      <c r="C359" s="28"/>
      <c r="D359" s="28"/>
    </row>
    <row r="360" spans="3:4">
      <c r="C360" s="28"/>
      <c r="D360" s="28"/>
    </row>
    <row r="361" spans="3:4">
      <c r="C361" s="28"/>
      <c r="D361" s="28"/>
    </row>
    <row r="362" spans="3:4">
      <c r="C362" s="28"/>
      <c r="D362" s="28"/>
    </row>
    <row r="363" spans="3:4">
      <c r="C363" s="28"/>
      <c r="D363" s="28"/>
    </row>
    <row r="364" spans="3:4">
      <c r="C364" s="28"/>
      <c r="D364" s="28"/>
    </row>
    <row r="365" spans="3:4">
      <c r="C365" s="28"/>
      <c r="D365" s="28"/>
    </row>
    <row r="366" spans="3:4">
      <c r="C366" s="28"/>
      <c r="D366" s="28"/>
    </row>
    <row r="367" spans="3:4">
      <c r="C367" s="28"/>
      <c r="D367" s="28"/>
    </row>
    <row r="368" spans="3:4">
      <c r="C368" s="28"/>
      <c r="D368" s="28"/>
    </row>
    <row r="369" spans="3:4">
      <c r="C369" s="28"/>
      <c r="D369" s="28"/>
    </row>
    <row r="370" spans="3:4">
      <c r="C370" s="28"/>
      <c r="D370" s="28"/>
    </row>
    <row r="371" spans="3:4">
      <c r="C371" s="28"/>
      <c r="D371" s="28"/>
    </row>
    <row r="372" spans="3:4">
      <c r="C372" s="28"/>
      <c r="D372" s="28"/>
    </row>
    <row r="373" spans="3:4">
      <c r="C373" s="28"/>
      <c r="D373" s="28"/>
    </row>
    <row r="374" spans="3:4">
      <c r="C374" s="28"/>
      <c r="D374" s="28"/>
    </row>
    <row r="375" spans="3:4">
      <c r="C375" s="28"/>
      <c r="D375" s="28"/>
    </row>
    <row r="376" spans="3:4">
      <c r="C376" s="28"/>
      <c r="D376" s="28"/>
    </row>
    <row r="377" spans="3:4">
      <c r="C377" s="28"/>
      <c r="D377" s="28"/>
    </row>
    <row r="378" spans="3:4">
      <c r="C378" s="28"/>
      <c r="D378" s="28"/>
    </row>
    <row r="379" spans="3:4">
      <c r="C379" s="28"/>
      <c r="D379" s="28"/>
    </row>
    <row r="380" spans="3:4">
      <c r="C380" s="28"/>
      <c r="D380" s="28"/>
    </row>
    <row r="381" spans="3:4">
      <c r="C381" s="28"/>
      <c r="D381" s="28"/>
    </row>
    <row r="382" spans="3:4">
      <c r="C382" s="28"/>
      <c r="D382" s="28"/>
    </row>
    <row r="383" spans="3:4">
      <c r="C383" s="28"/>
      <c r="D383" s="28"/>
    </row>
    <row r="384" spans="3:4">
      <c r="C384" s="28"/>
      <c r="D384" s="28"/>
    </row>
    <row r="385" spans="3:4">
      <c r="C385" s="28"/>
      <c r="D385" s="28"/>
    </row>
    <row r="386" spans="3:4">
      <c r="C386" s="28"/>
      <c r="D386" s="28"/>
    </row>
    <row r="387" spans="3:4">
      <c r="C387" s="28"/>
      <c r="D387" s="28"/>
    </row>
    <row r="388" spans="3:4">
      <c r="C388" s="28"/>
      <c r="D388" s="28"/>
    </row>
    <row r="389" spans="3:4">
      <c r="C389" s="28"/>
      <c r="D389" s="28"/>
    </row>
    <row r="390" spans="3:4">
      <c r="C390" s="28"/>
      <c r="D390" s="28"/>
    </row>
    <row r="391" spans="3:4">
      <c r="C391" s="28"/>
      <c r="D391" s="28"/>
    </row>
    <row r="392" spans="3:4">
      <c r="C392" s="28"/>
      <c r="D392" s="28"/>
    </row>
    <row r="393" spans="3:4">
      <c r="C393" s="28"/>
      <c r="D393" s="28"/>
    </row>
    <row r="394" spans="3:4">
      <c r="C394" s="28"/>
      <c r="D394" s="28"/>
    </row>
    <row r="395" spans="3:4">
      <c r="C395" s="28"/>
      <c r="D395" s="28"/>
    </row>
    <row r="396" spans="3:4">
      <c r="C396" s="28"/>
      <c r="D396" s="28"/>
    </row>
    <row r="397" spans="3:4">
      <c r="C397" s="28"/>
      <c r="D397" s="28"/>
    </row>
    <row r="398" spans="3:4">
      <c r="C398" s="28"/>
      <c r="D398" s="28"/>
    </row>
    <row r="399" spans="3:4">
      <c r="C399" s="28"/>
      <c r="D399" s="28"/>
    </row>
    <row r="400" spans="3:4">
      <c r="C400" s="28"/>
      <c r="D400" s="28"/>
    </row>
    <row r="401" spans="3:4">
      <c r="C401" s="28"/>
      <c r="D401" s="28"/>
    </row>
    <row r="402" spans="3:4">
      <c r="C402" s="28"/>
      <c r="D402" s="28"/>
    </row>
    <row r="403" spans="3:4">
      <c r="C403" s="28"/>
      <c r="D403" s="28"/>
    </row>
    <row r="404" spans="3:4">
      <c r="C404" s="28"/>
      <c r="D404" s="28"/>
    </row>
    <row r="405" spans="3:4">
      <c r="C405" s="28"/>
      <c r="D405" s="28"/>
    </row>
    <row r="406" spans="3:4">
      <c r="C406" s="28"/>
      <c r="D406" s="28"/>
    </row>
    <row r="407" spans="3:4">
      <c r="C407" s="28"/>
      <c r="D407" s="28"/>
    </row>
    <row r="408" spans="3:4">
      <c r="C408" s="28"/>
      <c r="D408" s="28"/>
    </row>
    <row r="409" spans="3:4">
      <c r="C409" s="28"/>
      <c r="D409" s="28"/>
    </row>
    <row r="410" spans="3:4">
      <c r="C410" s="28"/>
      <c r="D410" s="28"/>
    </row>
    <row r="411" spans="3:4">
      <c r="C411" s="28"/>
      <c r="D411" s="28"/>
    </row>
    <row r="412" spans="3:4">
      <c r="C412" s="28"/>
      <c r="D412" s="28"/>
    </row>
    <row r="413" spans="3:4">
      <c r="C413" s="28"/>
      <c r="D413" s="28"/>
    </row>
    <row r="414" spans="3:4">
      <c r="C414" s="28"/>
      <c r="D414" s="28"/>
    </row>
    <row r="415" spans="3:4">
      <c r="C415" s="28"/>
      <c r="D415" s="28"/>
    </row>
    <row r="416" spans="3:4">
      <c r="C416" s="28"/>
      <c r="D416" s="28"/>
    </row>
    <row r="417" spans="3:4">
      <c r="C417" s="28"/>
      <c r="D417" s="28"/>
    </row>
    <row r="418" spans="3:4">
      <c r="C418" s="28"/>
      <c r="D418" s="28"/>
    </row>
    <row r="419" spans="3:4">
      <c r="C419" s="28"/>
      <c r="D419" s="28"/>
    </row>
    <row r="420" spans="3:4">
      <c r="C420" s="28"/>
      <c r="D420" s="28"/>
    </row>
    <row r="421" spans="3:4">
      <c r="C421" s="28"/>
      <c r="D421" s="28"/>
    </row>
    <row r="422" spans="3:4">
      <c r="C422" s="28"/>
      <c r="D422" s="28"/>
    </row>
    <row r="423" spans="3:4">
      <c r="C423" s="28"/>
      <c r="D423" s="28"/>
    </row>
    <row r="424" spans="3:4">
      <c r="C424" s="28"/>
      <c r="D424" s="28"/>
    </row>
    <row r="425" spans="3:4">
      <c r="C425" s="28"/>
      <c r="D425" s="28"/>
    </row>
    <row r="426" spans="3:4">
      <c r="C426" s="28"/>
      <c r="D426" s="28"/>
    </row>
    <row r="427" spans="3:4">
      <c r="C427" s="28"/>
      <c r="D427" s="28"/>
    </row>
    <row r="428" spans="3:4">
      <c r="C428" s="28"/>
      <c r="D428" s="28"/>
    </row>
    <row r="429" spans="3:4">
      <c r="C429" s="28"/>
      <c r="D429" s="28"/>
    </row>
    <row r="430" spans="3:4">
      <c r="C430" s="28"/>
      <c r="D430" s="28"/>
    </row>
    <row r="431" spans="3:4">
      <c r="C431" s="28"/>
      <c r="D431" s="28"/>
    </row>
    <row r="432" spans="3:4">
      <c r="C432" s="28"/>
      <c r="D432" s="28"/>
    </row>
    <row r="433" spans="3:4">
      <c r="C433" s="28"/>
      <c r="D433" s="28"/>
    </row>
    <row r="434" spans="3:4">
      <c r="C434" s="28"/>
      <c r="D434" s="28"/>
    </row>
    <row r="435" spans="3:4">
      <c r="C435" s="28"/>
      <c r="D435" s="28"/>
    </row>
    <row r="436" spans="3:4">
      <c r="C436" s="28"/>
      <c r="D436" s="28"/>
    </row>
    <row r="437" spans="3:4">
      <c r="C437" s="28"/>
      <c r="D437" s="28"/>
    </row>
    <row r="438" spans="3:4">
      <c r="C438" s="28"/>
      <c r="D438" s="28"/>
    </row>
    <row r="439" spans="3:4">
      <c r="C439" s="28"/>
      <c r="D439" s="28"/>
    </row>
    <row r="440" spans="3:4">
      <c r="C440" s="28"/>
      <c r="D440" s="28"/>
    </row>
    <row r="441" spans="3:4">
      <c r="C441" s="28"/>
      <c r="D441" s="28"/>
    </row>
    <row r="442" spans="3:4">
      <c r="C442" s="28"/>
      <c r="D442" s="28"/>
    </row>
    <row r="443" spans="3:4">
      <c r="C443" s="28"/>
      <c r="D443" s="28"/>
    </row>
    <row r="444" spans="3:4">
      <c r="C444" s="28"/>
      <c r="D444" s="28"/>
    </row>
    <row r="445" spans="3:4">
      <c r="C445" s="28"/>
      <c r="D445" s="28"/>
    </row>
    <row r="446" spans="3:4">
      <c r="C446" s="28"/>
      <c r="D446" s="28"/>
    </row>
    <row r="447" spans="3:4">
      <c r="C447" s="28"/>
      <c r="D447" s="28"/>
    </row>
    <row r="448" spans="3:4">
      <c r="C448" s="28"/>
      <c r="D448" s="28"/>
    </row>
    <row r="449" spans="3:4">
      <c r="C449" s="28"/>
      <c r="D449" s="28"/>
    </row>
    <row r="450" spans="3:4">
      <c r="C450" s="28"/>
      <c r="D450" s="28"/>
    </row>
    <row r="451" spans="3:4">
      <c r="C451" s="28"/>
      <c r="D451" s="28"/>
    </row>
    <row r="452" spans="3:4">
      <c r="C452" s="28"/>
      <c r="D452" s="28"/>
    </row>
    <row r="453" spans="3:4">
      <c r="C453" s="28"/>
      <c r="D453" s="28"/>
    </row>
    <row r="454" spans="3:4">
      <c r="C454" s="28"/>
      <c r="D454" s="28"/>
    </row>
    <row r="455" spans="3:4">
      <c r="C455" s="28"/>
      <c r="D455" s="28"/>
    </row>
    <row r="456" spans="3:4">
      <c r="C456" s="28"/>
      <c r="D456" s="28"/>
    </row>
    <row r="457" spans="3:4">
      <c r="C457" s="28"/>
      <c r="D457" s="28"/>
    </row>
    <row r="458" spans="3:4">
      <c r="C458" s="28"/>
      <c r="D458" s="28"/>
    </row>
    <row r="459" spans="3:4">
      <c r="C459" s="28"/>
      <c r="D459" s="28"/>
    </row>
    <row r="460" spans="3:4">
      <c r="C460" s="28"/>
      <c r="D460" s="28"/>
    </row>
    <row r="461" spans="3:4">
      <c r="C461" s="28"/>
      <c r="D461" s="28"/>
    </row>
    <row r="462" spans="3:4">
      <c r="C462" s="28"/>
      <c r="D462" s="28"/>
    </row>
    <row r="463" spans="3:4">
      <c r="C463" s="28"/>
      <c r="D463" s="28"/>
    </row>
    <row r="464" spans="3:4">
      <c r="C464" s="28"/>
      <c r="D464" s="28"/>
    </row>
    <row r="465" spans="3:4">
      <c r="C465" s="28"/>
      <c r="D465" s="28"/>
    </row>
    <row r="466" spans="3:4">
      <c r="C466" s="28"/>
      <c r="D466" s="28"/>
    </row>
    <row r="467" spans="3:4">
      <c r="C467" s="28"/>
      <c r="D467" s="28"/>
    </row>
    <row r="468" spans="3:4">
      <c r="C468" s="28"/>
      <c r="D468" s="28"/>
    </row>
    <row r="469" spans="3:4">
      <c r="C469" s="28"/>
      <c r="D469" s="28"/>
    </row>
    <row r="470" spans="3:4">
      <c r="C470" s="28"/>
      <c r="D470" s="28"/>
    </row>
    <row r="471" spans="3:4">
      <c r="C471" s="28"/>
      <c r="D471" s="28"/>
    </row>
    <row r="472" spans="3:4">
      <c r="C472" s="28"/>
      <c r="D472" s="28"/>
    </row>
    <row r="473" spans="3:4">
      <c r="C473" s="28"/>
      <c r="D473" s="28"/>
    </row>
    <row r="474" spans="3:4">
      <c r="C474" s="28"/>
      <c r="D474" s="28"/>
    </row>
    <row r="475" spans="3:4">
      <c r="C475" s="28"/>
      <c r="D475" s="28"/>
    </row>
    <row r="476" spans="3:4">
      <c r="C476" s="28"/>
      <c r="D476" s="28"/>
    </row>
    <row r="477" spans="3:4">
      <c r="C477" s="28"/>
      <c r="D477" s="28"/>
    </row>
    <row r="478" spans="3:4">
      <c r="C478" s="28"/>
      <c r="D478" s="28"/>
    </row>
    <row r="479" spans="3:4">
      <c r="C479" s="28"/>
      <c r="D479" s="28"/>
    </row>
    <row r="480" spans="3:4">
      <c r="C480" s="28"/>
      <c r="D480" s="28"/>
    </row>
    <row r="481" spans="3:4">
      <c r="C481" s="28"/>
      <c r="D481" s="28"/>
    </row>
    <row r="482" spans="3:4">
      <c r="C482" s="28"/>
      <c r="D482" s="28"/>
    </row>
    <row r="483" spans="3:4">
      <c r="C483" s="28"/>
      <c r="D483" s="28"/>
    </row>
    <row r="484" spans="3:4">
      <c r="C484" s="28"/>
      <c r="D484" s="28"/>
    </row>
    <row r="485" spans="3:4">
      <c r="C485" s="28"/>
      <c r="D485" s="28"/>
    </row>
    <row r="486" spans="3:4">
      <c r="C486" s="28"/>
      <c r="D486" s="28"/>
    </row>
    <row r="487" spans="3:4">
      <c r="C487" s="28"/>
      <c r="D487" s="28"/>
    </row>
    <row r="488" spans="3:4">
      <c r="C488" s="28"/>
      <c r="D488" s="28"/>
    </row>
    <row r="489" spans="3:4">
      <c r="C489" s="28"/>
      <c r="D489" s="28"/>
    </row>
    <row r="490" spans="3:4">
      <c r="C490" s="28"/>
      <c r="D490" s="28"/>
    </row>
    <row r="491" spans="3:4">
      <c r="C491" s="28"/>
      <c r="D491" s="28"/>
    </row>
    <row r="492" spans="3:4">
      <c r="C492" s="28"/>
      <c r="D492" s="28"/>
    </row>
    <row r="493" spans="3:4">
      <c r="C493" s="28"/>
      <c r="D493" s="28"/>
    </row>
    <row r="494" spans="3:4">
      <c r="C494" s="28"/>
      <c r="D494" s="28"/>
    </row>
    <row r="495" spans="3:4">
      <c r="C495" s="28"/>
      <c r="D495" s="28"/>
    </row>
    <row r="496" spans="3:4">
      <c r="C496" s="28"/>
      <c r="D496" s="28"/>
    </row>
    <row r="497" spans="3:4">
      <c r="C497" s="28"/>
      <c r="D497" s="28"/>
    </row>
    <row r="498" spans="3:4">
      <c r="C498" s="28"/>
      <c r="D498" s="28"/>
    </row>
    <row r="499" spans="3:4">
      <c r="C499" s="28"/>
      <c r="D499" s="28"/>
    </row>
    <row r="500" spans="3:4">
      <c r="C500" s="28"/>
      <c r="D500" s="28"/>
    </row>
    <row r="501" spans="3:4">
      <c r="C501" s="28"/>
      <c r="D501" s="28"/>
    </row>
    <row r="502" spans="3:4">
      <c r="C502" s="28"/>
      <c r="D502" s="28"/>
    </row>
    <row r="503" spans="3:4">
      <c r="C503" s="28"/>
      <c r="D503" s="28"/>
    </row>
    <row r="504" spans="3:4">
      <c r="C504" s="28"/>
      <c r="D504" s="28"/>
    </row>
    <row r="505" spans="3:4">
      <c r="C505" s="28"/>
      <c r="D505" s="28"/>
    </row>
    <row r="506" spans="3:4">
      <c r="C506" s="28"/>
      <c r="D506" s="28"/>
    </row>
    <row r="507" spans="3:4">
      <c r="C507" s="28"/>
      <c r="D507" s="28"/>
    </row>
    <row r="508" spans="3:4">
      <c r="C508" s="28"/>
      <c r="D508" s="28"/>
    </row>
    <row r="509" spans="3:4">
      <c r="C509" s="28"/>
      <c r="D509" s="28"/>
    </row>
    <row r="510" spans="3:4">
      <c r="C510" s="28"/>
      <c r="D510" s="28"/>
    </row>
    <row r="511" spans="3:4">
      <c r="C511" s="28"/>
      <c r="D511" s="28"/>
    </row>
    <row r="512" spans="3:4">
      <c r="C512" s="28"/>
      <c r="D512" s="28"/>
    </row>
    <row r="513" spans="3:4">
      <c r="C513" s="28"/>
      <c r="D513" s="28"/>
    </row>
    <row r="514" spans="3:4">
      <c r="C514" s="28"/>
      <c r="D514" s="28"/>
    </row>
    <row r="515" spans="3:4">
      <c r="C515" s="28"/>
      <c r="D515" s="28"/>
    </row>
    <row r="516" spans="3:4">
      <c r="C516" s="28"/>
      <c r="D516" s="28"/>
    </row>
    <row r="517" spans="3:4">
      <c r="C517" s="28"/>
      <c r="D517" s="28"/>
    </row>
    <row r="518" spans="3:4">
      <c r="C518" s="28"/>
      <c r="D518" s="28"/>
    </row>
    <row r="519" spans="3:4">
      <c r="C519" s="28"/>
      <c r="D519" s="28"/>
    </row>
    <row r="520" spans="3:4">
      <c r="C520" s="28"/>
      <c r="D520" s="28"/>
    </row>
    <row r="521" spans="3:4">
      <c r="C521" s="28"/>
      <c r="D521" s="28"/>
    </row>
    <row r="522" spans="3:4">
      <c r="C522" s="28"/>
      <c r="D522" s="28"/>
    </row>
    <row r="523" spans="3:4">
      <c r="C523" s="28"/>
      <c r="D523" s="28"/>
    </row>
    <row r="524" spans="3:4">
      <c r="C524" s="28"/>
      <c r="D524" s="28"/>
    </row>
    <row r="525" spans="3:4">
      <c r="C525" s="28"/>
      <c r="D525" s="28"/>
    </row>
    <row r="526" spans="3:4">
      <c r="C526" s="28"/>
      <c r="D526" s="28"/>
    </row>
    <row r="527" spans="3:4">
      <c r="C527" s="28"/>
      <c r="D527" s="28"/>
    </row>
    <row r="528" spans="3:4">
      <c r="C528" s="28"/>
      <c r="D528" s="28"/>
    </row>
    <row r="529" spans="3:4">
      <c r="C529" s="28"/>
      <c r="D529" s="28"/>
    </row>
    <row r="530" spans="3:4">
      <c r="C530" s="28"/>
      <c r="D530" s="28"/>
    </row>
    <row r="531" spans="3:4">
      <c r="C531" s="28"/>
      <c r="D531" s="28"/>
    </row>
    <row r="532" spans="3:4">
      <c r="C532" s="28"/>
      <c r="D532" s="28"/>
    </row>
    <row r="533" spans="3:4">
      <c r="C533" s="28"/>
      <c r="D533" s="28"/>
    </row>
    <row r="534" spans="3:4">
      <c r="C534" s="28"/>
      <c r="D534" s="28"/>
    </row>
    <row r="535" spans="3:4">
      <c r="C535" s="28"/>
      <c r="D535" s="28"/>
    </row>
    <row r="536" spans="3:4">
      <c r="C536" s="28"/>
      <c r="D536" s="28"/>
    </row>
    <row r="537" spans="3:4">
      <c r="C537" s="28"/>
      <c r="D537" s="28"/>
    </row>
    <row r="538" spans="3:4">
      <c r="C538" s="28"/>
      <c r="D538" s="28"/>
    </row>
    <row r="539" spans="3:4">
      <c r="C539" s="28"/>
      <c r="D539" s="28"/>
    </row>
    <row r="540" spans="3:4">
      <c r="C540" s="28"/>
      <c r="D540" s="28"/>
    </row>
    <row r="541" spans="3:4">
      <c r="C541" s="28"/>
      <c r="D541" s="28"/>
    </row>
    <row r="542" spans="3:4">
      <c r="C542" s="28"/>
      <c r="D542" s="28"/>
    </row>
    <row r="543" spans="3:4">
      <c r="C543" s="28"/>
      <c r="D543" s="28"/>
    </row>
    <row r="544" spans="3:4">
      <c r="C544" s="28"/>
      <c r="D544" s="28"/>
    </row>
    <row r="545" spans="3:4">
      <c r="C545" s="28"/>
      <c r="D545" s="28"/>
    </row>
    <row r="546" spans="3:4">
      <c r="C546" s="28"/>
      <c r="D546" s="28"/>
    </row>
    <row r="547" spans="3:4">
      <c r="C547" s="28"/>
      <c r="D547" s="28"/>
    </row>
    <row r="548" spans="3:4">
      <c r="C548" s="28"/>
      <c r="D548" s="28"/>
    </row>
    <row r="549" spans="3:4">
      <c r="C549" s="28"/>
      <c r="D549" s="28"/>
    </row>
    <row r="550" spans="3:4">
      <c r="C550" s="28"/>
      <c r="D550" s="28"/>
    </row>
    <row r="551" spans="3:4">
      <c r="C551" s="28"/>
      <c r="D551" s="28"/>
    </row>
    <row r="552" spans="3:4">
      <c r="C552" s="28"/>
      <c r="D552" s="28"/>
    </row>
    <row r="553" spans="3:4">
      <c r="C553" s="28"/>
      <c r="D553" s="28"/>
    </row>
    <row r="554" spans="3:4">
      <c r="C554" s="28"/>
      <c r="D554" s="28"/>
    </row>
    <row r="555" spans="3:4">
      <c r="C555" s="28"/>
      <c r="D555" s="28"/>
    </row>
    <row r="556" spans="3:4">
      <c r="C556" s="28"/>
      <c r="D556" s="28"/>
    </row>
    <row r="557" spans="3:4">
      <c r="C557" s="28"/>
      <c r="D557" s="28"/>
    </row>
    <row r="558" spans="3:4">
      <c r="C558" s="28"/>
      <c r="D558" s="28"/>
    </row>
    <row r="559" spans="3:4">
      <c r="C559" s="28"/>
      <c r="D559" s="28"/>
    </row>
    <row r="560" spans="3:4">
      <c r="C560" s="28"/>
      <c r="D560" s="28"/>
    </row>
    <row r="561" spans="3:4">
      <c r="C561" s="28"/>
      <c r="D561" s="28"/>
    </row>
    <row r="562" spans="3:4">
      <c r="C562" s="28"/>
      <c r="D562" s="28"/>
    </row>
    <row r="563" spans="3:4">
      <c r="C563" s="28"/>
      <c r="D563" s="28"/>
    </row>
    <row r="564" spans="3:4">
      <c r="C564" s="28"/>
      <c r="D564" s="28"/>
    </row>
    <row r="565" spans="3:4">
      <c r="C565" s="28"/>
      <c r="D565" s="28"/>
    </row>
    <row r="566" spans="3:4">
      <c r="C566" s="28"/>
      <c r="D566" s="28"/>
    </row>
    <row r="567" spans="3:4">
      <c r="C567" s="28"/>
      <c r="D567" s="28"/>
    </row>
    <row r="568" spans="3:4">
      <c r="C568" s="28"/>
      <c r="D568" s="28"/>
    </row>
    <row r="569" spans="3:4">
      <c r="C569" s="28"/>
      <c r="D569" s="28"/>
    </row>
    <row r="570" spans="3:4">
      <c r="C570" s="28"/>
      <c r="D570" s="28"/>
    </row>
    <row r="571" spans="3:4">
      <c r="C571" s="28"/>
      <c r="D571" s="28"/>
    </row>
    <row r="572" spans="3:4">
      <c r="C572" s="28"/>
      <c r="D572" s="28"/>
    </row>
    <row r="573" spans="3:4">
      <c r="C573" s="28"/>
      <c r="D573" s="28"/>
    </row>
    <row r="574" spans="3:4">
      <c r="C574" s="28"/>
      <c r="D574" s="28"/>
    </row>
    <row r="575" spans="3:4">
      <c r="C575" s="28"/>
      <c r="D575" s="28"/>
    </row>
    <row r="576" spans="3:4">
      <c r="C576" s="28"/>
      <c r="D576" s="28"/>
    </row>
    <row r="577" spans="3:4">
      <c r="C577" s="28"/>
      <c r="D577" s="28"/>
    </row>
    <row r="578" spans="3:4">
      <c r="C578" s="28"/>
      <c r="D578" s="28"/>
    </row>
    <row r="579" spans="3:4">
      <c r="C579" s="28"/>
      <c r="D579" s="28"/>
    </row>
    <row r="580" spans="3:4">
      <c r="C580" s="28"/>
      <c r="D580" s="28"/>
    </row>
    <row r="581" spans="3:4">
      <c r="C581" s="28"/>
      <c r="D581" s="28"/>
    </row>
    <row r="582" spans="3:4">
      <c r="C582" s="28"/>
      <c r="D582" s="28"/>
    </row>
    <row r="583" spans="3:4">
      <c r="C583" s="28"/>
      <c r="D583" s="28"/>
    </row>
    <row r="584" spans="3:4">
      <c r="C584" s="28"/>
      <c r="D584" s="28"/>
    </row>
    <row r="585" spans="3:4">
      <c r="C585" s="28"/>
      <c r="D585" s="28"/>
    </row>
    <row r="586" spans="3:4">
      <c r="C586" s="28"/>
      <c r="D586" s="28"/>
    </row>
    <row r="587" spans="3:4">
      <c r="C587" s="28"/>
      <c r="D587" s="28"/>
    </row>
    <row r="588" spans="3:4">
      <c r="C588" s="28"/>
      <c r="D588" s="28"/>
    </row>
    <row r="589" spans="3:4">
      <c r="C589" s="28"/>
      <c r="D589" s="28"/>
    </row>
    <row r="590" spans="3:4">
      <c r="C590" s="28"/>
      <c r="D590" s="28"/>
    </row>
    <row r="591" spans="3:4">
      <c r="C591" s="28"/>
      <c r="D591" s="28"/>
    </row>
    <row r="592" spans="3:4">
      <c r="C592" s="28"/>
      <c r="D592" s="28"/>
    </row>
    <row r="593" spans="3:4">
      <c r="C593" s="28"/>
      <c r="D593" s="28"/>
    </row>
    <row r="594" spans="3:4">
      <c r="C594" s="28"/>
      <c r="D594" s="28"/>
    </row>
    <row r="595" spans="3:4">
      <c r="C595" s="28"/>
      <c r="D595" s="28"/>
    </row>
    <row r="596" spans="3:4">
      <c r="C596" s="28"/>
      <c r="D596" s="28"/>
    </row>
    <row r="597" spans="3:4">
      <c r="C597" s="28"/>
      <c r="D597" s="28"/>
    </row>
    <row r="598" spans="3:4">
      <c r="C598" s="28"/>
      <c r="D598" s="28"/>
    </row>
    <row r="599" spans="3:4">
      <c r="C599" s="28"/>
      <c r="D599" s="28"/>
    </row>
    <row r="600" spans="3:4">
      <c r="C600" s="28"/>
      <c r="D600" s="28"/>
    </row>
    <row r="601" spans="3:4">
      <c r="C601" s="28"/>
      <c r="D601" s="28"/>
    </row>
    <row r="602" spans="3:4">
      <c r="C602" s="28"/>
      <c r="D602" s="28"/>
    </row>
    <row r="603" spans="3:4">
      <c r="C603" s="28"/>
      <c r="D603" s="28"/>
    </row>
    <row r="604" spans="3:4">
      <c r="C604" s="28"/>
      <c r="D604" s="28"/>
    </row>
    <row r="605" spans="3:4">
      <c r="C605" s="28"/>
      <c r="D605" s="28"/>
    </row>
    <row r="606" spans="3:4">
      <c r="C606" s="28"/>
      <c r="D606" s="28"/>
    </row>
    <row r="607" spans="3:4">
      <c r="C607" s="28"/>
      <c r="D607" s="28"/>
    </row>
    <row r="608" spans="3:4">
      <c r="C608" s="28"/>
      <c r="D608" s="28"/>
    </row>
    <row r="609" spans="3:4">
      <c r="C609" s="28"/>
      <c r="D609" s="28"/>
    </row>
    <row r="610" spans="3:4">
      <c r="C610" s="28"/>
      <c r="D610" s="28"/>
    </row>
    <row r="611" spans="3:4">
      <c r="C611" s="28"/>
      <c r="D611" s="28"/>
    </row>
    <row r="612" spans="3:4">
      <c r="C612" s="28"/>
      <c r="D612" s="28"/>
    </row>
    <row r="613" spans="3:4">
      <c r="C613" s="28"/>
      <c r="D613" s="28"/>
    </row>
    <row r="614" spans="3:4">
      <c r="C614" s="28"/>
      <c r="D614" s="28"/>
    </row>
    <row r="615" spans="3:4">
      <c r="C615" s="28"/>
      <c r="D615" s="28"/>
    </row>
    <row r="616" spans="3:4">
      <c r="C616" s="28"/>
      <c r="D616" s="28"/>
    </row>
    <row r="617" spans="3:4">
      <c r="C617" s="28"/>
      <c r="D617" s="28"/>
    </row>
    <row r="618" spans="3:4">
      <c r="C618" s="28"/>
      <c r="D618" s="28"/>
    </row>
    <row r="619" spans="3:4">
      <c r="C619" s="28"/>
      <c r="D619" s="28"/>
    </row>
    <row r="620" spans="3:4">
      <c r="C620" s="28"/>
      <c r="D620" s="28"/>
    </row>
    <row r="621" spans="3:4">
      <c r="C621" s="28"/>
      <c r="D621" s="28"/>
    </row>
    <row r="622" spans="3:4">
      <c r="C622" s="28"/>
      <c r="D622" s="28"/>
    </row>
    <row r="623" spans="3:4">
      <c r="C623" s="28"/>
      <c r="D623" s="28"/>
    </row>
    <row r="624" spans="3:4">
      <c r="C624" s="28"/>
      <c r="D624" s="28"/>
    </row>
    <row r="625" spans="3:4">
      <c r="C625" s="28"/>
      <c r="D625" s="28"/>
    </row>
    <row r="626" spans="3:4">
      <c r="C626" s="28"/>
      <c r="D626" s="28"/>
    </row>
    <row r="627" spans="3:4">
      <c r="C627" s="28"/>
      <c r="D627" s="28"/>
    </row>
    <row r="628" spans="3:4">
      <c r="C628" s="28"/>
      <c r="D628" s="28"/>
    </row>
    <row r="629" spans="3:4">
      <c r="C629" s="28"/>
      <c r="D629" s="28"/>
    </row>
    <row r="630" spans="3:4">
      <c r="C630" s="28"/>
      <c r="D630" s="28"/>
    </row>
    <row r="631" spans="3:4">
      <c r="C631" s="28"/>
      <c r="D631" s="28"/>
    </row>
    <row r="632" spans="3:4">
      <c r="C632" s="28"/>
      <c r="D632" s="28"/>
    </row>
    <row r="633" spans="3:4">
      <c r="C633" s="28"/>
      <c r="D633" s="28"/>
    </row>
    <row r="634" spans="3:4">
      <c r="C634" s="28"/>
      <c r="D634" s="28"/>
    </row>
    <row r="635" spans="3:4">
      <c r="C635" s="28"/>
      <c r="D635" s="28"/>
    </row>
    <row r="636" spans="3:4">
      <c r="C636" s="28"/>
      <c r="D636" s="28"/>
    </row>
    <row r="637" spans="3:4">
      <c r="C637" s="28"/>
      <c r="D637" s="28"/>
    </row>
    <row r="638" spans="3:4">
      <c r="C638" s="28"/>
      <c r="D638" s="28"/>
    </row>
    <row r="639" spans="3:4">
      <c r="C639" s="28"/>
      <c r="D639" s="28"/>
    </row>
    <row r="640" spans="3:4">
      <c r="C640" s="28"/>
      <c r="D640" s="28"/>
    </row>
    <row r="641" spans="3:4">
      <c r="C641" s="28"/>
      <c r="D641" s="28"/>
    </row>
    <row r="642" spans="3:4">
      <c r="C642" s="28"/>
      <c r="D642" s="28"/>
    </row>
    <row r="643" spans="3:4">
      <c r="C643" s="28"/>
      <c r="D643" s="28"/>
    </row>
    <row r="644" spans="3:4">
      <c r="C644" s="28"/>
      <c r="D644" s="28"/>
    </row>
    <row r="645" spans="3:4">
      <c r="C645" s="28"/>
      <c r="D645" s="28"/>
    </row>
    <row r="646" spans="3:4">
      <c r="C646" s="28"/>
      <c r="D646" s="28"/>
    </row>
    <row r="647" spans="3:4">
      <c r="C647" s="28"/>
      <c r="D647" s="28"/>
    </row>
    <row r="648" spans="3:4">
      <c r="C648" s="28"/>
      <c r="D648" s="28"/>
    </row>
    <row r="649" spans="3:4">
      <c r="C649" s="28"/>
      <c r="D649" s="28"/>
    </row>
    <row r="650" spans="3:4">
      <c r="C650" s="28"/>
      <c r="D650" s="28"/>
    </row>
    <row r="651" spans="3:4">
      <c r="C651" s="28"/>
      <c r="D651" s="28"/>
    </row>
    <row r="652" spans="3:4">
      <c r="C652" s="28"/>
      <c r="D652" s="28"/>
    </row>
    <row r="653" spans="3:4">
      <c r="C653" s="28"/>
      <c r="D653" s="28"/>
    </row>
    <row r="654" spans="3:4">
      <c r="C654" s="28"/>
      <c r="D654" s="28"/>
    </row>
    <row r="655" spans="3:4">
      <c r="C655" s="28"/>
      <c r="D655" s="28"/>
    </row>
    <row r="656" spans="3:4">
      <c r="C656" s="28"/>
      <c r="D656" s="28"/>
    </row>
    <row r="657" spans="3:4">
      <c r="C657" s="28"/>
      <c r="D657" s="28"/>
    </row>
    <row r="658" spans="3:4">
      <c r="C658" s="28"/>
      <c r="D658" s="28"/>
    </row>
    <row r="659" spans="3:4">
      <c r="C659" s="28"/>
      <c r="D659" s="28"/>
    </row>
    <row r="660" spans="3:4">
      <c r="C660" s="28"/>
      <c r="D660" s="28"/>
    </row>
    <row r="661" spans="3:4">
      <c r="C661" s="28"/>
      <c r="D661" s="28"/>
    </row>
    <row r="662" spans="3:4">
      <c r="C662" s="28"/>
      <c r="D662" s="28"/>
    </row>
    <row r="663" spans="3:4">
      <c r="C663" s="28"/>
      <c r="D663" s="28"/>
    </row>
    <row r="664" spans="3:4">
      <c r="C664" s="28"/>
      <c r="D664" s="28"/>
    </row>
    <row r="665" spans="3:4">
      <c r="C665" s="28"/>
      <c r="D665" s="28"/>
    </row>
    <row r="666" spans="3:4">
      <c r="C666" s="28"/>
      <c r="D666" s="28"/>
    </row>
    <row r="667" spans="3:4">
      <c r="C667" s="28"/>
      <c r="D667" s="28"/>
    </row>
    <row r="668" spans="3:4">
      <c r="C668" s="28"/>
      <c r="D668" s="28"/>
    </row>
    <row r="669" spans="3:4">
      <c r="C669" s="28"/>
      <c r="D669" s="28"/>
    </row>
    <row r="670" spans="3:4">
      <c r="C670" s="28"/>
      <c r="D670" s="28"/>
    </row>
    <row r="671" spans="3:4">
      <c r="C671" s="28"/>
      <c r="D671" s="28"/>
    </row>
    <row r="672" spans="3:4">
      <c r="C672" s="28"/>
      <c r="D672" s="28"/>
    </row>
    <row r="673" spans="3:4">
      <c r="C673" s="28"/>
      <c r="D673" s="28"/>
    </row>
    <row r="674" spans="3:4">
      <c r="C674" s="28"/>
      <c r="D674" s="28"/>
    </row>
    <row r="675" spans="3:4">
      <c r="C675" s="28"/>
      <c r="D675" s="28"/>
    </row>
    <row r="676" spans="3:4">
      <c r="C676" s="28"/>
      <c r="D676" s="28"/>
    </row>
    <row r="677" spans="3:4">
      <c r="C677" s="28"/>
      <c r="D677" s="28"/>
    </row>
    <row r="678" spans="3:4">
      <c r="C678" s="28"/>
      <c r="D678" s="28"/>
    </row>
    <row r="679" spans="3:4">
      <c r="C679" s="28"/>
      <c r="D679" s="28"/>
    </row>
    <row r="680" spans="3:4">
      <c r="C680" s="28"/>
      <c r="D680" s="28"/>
    </row>
    <row r="681" spans="3:4">
      <c r="C681" s="28"/>
      <c r="D681" s="28"/>
    </row>
    <row r="682" spans="3:4">
      <c r="C682" s="28"/>
      <c r="D682" s="28"/>
    </row>
    <row r="683" spans="3:4">
      <c r="C683" s="28"/>
      <c r="D683" s="28"/>
    </row>
    <row r="684" spans="3:4">
      <c r="C684" s="28"/>
      <c r="D684" s="28"/>
    </row>
    <row r="685" spans="3:4">
      <c r="C685" s="28"/>
      <c r="D685" s="28"/>
    </row>
    <row r="686" spans="3:4">
      <c r="C686" s="28"/>
      <c r="D686" s="28"/>
    </row>
    <row r="687" spans="3:4">
      <c r="C687" s="28"/>
      <c r="D687" s="28"/>
    </row>
    <row r="688" spans="3:4">
      <c r="C688" s="28"/>
      <c r="D688" s="28"/>
    </row>
    <row r="689" spans="3:4">
      <c r="C689" s="28"/>
      <c r="D689" s="28"/>
    </row>
    <row r="690" spans="3:4">
      <c r="C690" s="28"/>
      <c r="D690" s="28"/>
    </row>
    <row r="691" spans="3:4">
      <c r="C691" s="28"/>
      <c r="D691" s="28"/>
    </row>
    <row r="692" spans="3:4">
      <c r="C692" s="28"/>
      <c r="D692" s="28"/>
    </row>
    <row r="693" spans="3:4">
      <c r="C693" s="28"/>
      <c r="D693" s="28"/>
    </row>
    <row r="694" spans="3:4">
      <c r="C694" s="28"/>
      <c r="D694" s="28"/>
    </row>
    <row r="695" spans="3:4">
      <c r="C695" s="28"/>
      <c r="D695" s="28"/>
    </row>
    <row r="696" spans="3:4">
      <c r="C696" s="28"/>
      <c r="D696" s="28"/>
    </row>
    <row r="697" spans="3:4">
      <c r="C697" s="28"/>
      <c r="D697" s="28"/>
    </row>
    <row r="698" spans="3:4">
      <c r="C698" s="28"/>
      <c r="D698" s="28"/>
    </row>
    <row r="699" spans="3:4">
      <c r="C699" s="28"/>
      <c r="D699" s="28"/>
    </row>
    <row r="700" spans="3:4">
      <c r="C700" s="28"/>
      <c r="D700" s="28"/>
    </row>
    <row r="701" spans="3:4">
      <c r="C701" s="28"/>
      <c r="D701" s="28"/>
    </row>
    <row r="702" spans="3:4">
      <c r="C702" s="28"/>
      <c r="D702" s="28"/>
    </row>
    <row r="703" spans="3:4">
      <c r="C703" s="28"/>
      <c r="D703" s="28"/>
    </row>
    <row r="704" spans="3:4">
      <c r="C704" s="28"/>
      <c r="D704" s="28"/>
    </row>
    <row r="705" spans="3:4">
      <c r="C705" s="28"/>
      <c r="D705" s="28"/>
    </row>
    <row r="706" spans="3:4">
      <c r="C706" s="28"/>
      <c r="D706" s="28"/>
    </row>
    <row r="707" spans="3:4">
      <c r="C707" s="28"/>
      <c r="D707" s="28"/>
    </row>
    <row r="708" spans="3:4">
      <c r="C708" s="28"/>
      <c r="D708" s="28"/>
    </row>
    <row r="709" spans="3:4">
      <c r="C709" s="28"/>
      <c r="D709" s="28"/>
    </row>
    <row r="710" spans="3:4">
      <c r="C710" s="28"/>
      <c r="D710" s="28"/>
    </row>
    <row r="711" spans="3:4">
      <c r="C711" s="28"/>
      <c r="D711" s="28"/>
    </row>
    <row r="712" spans="3:4">
      <c r="C712" s="28"/>
      <c r="D712" s="28"/>
    </row>
    <row r="713" spans="3:4">
      <c r="C713" s="28"/>
      <c r="D713" s="28"/>
    </row>
    <row r="714" spans="3:4">
      <c r="C714" s="28"/>
      <c r="D714" s="28"/>
    </row>
    <row r="715" spans="3:4">
      <c r="C715" s="28"/>
      <c r="D715" s="28"/>
    </row>
    <row r="716" spans="3:4">
      <c r="C716" s="28"/>
      <c r="D716" s="28"/>
    </row>
    <row r="717" spans="3:4">
      <c r="C717" s="28"/>
      <c r="D717" s="28"/>
    </row>
    <row r="718" spans="3:4">
      <c r="C718" s="28"/>
      <c r="D718" s="28"/>
    </row>
    <row r="719" spans="3:4">
      <c r="C719" s="28"/>
      <c r="D719" s="28"/>
    </row>
    <row r="720" spans="3:4">
      <c r="C720" s="28"/>
      <c r="D720" s="28"/>
    </row>
    <row r="721" spans="3:4">
      <c r="C721" s="28"/>
      <c r="D721" s="28"/>
    </row>
    <row r="722" spans="3:4">
      <c r="C722" s="28"/>
      <c r="D722" s="28"/>
    </row>
    <row r="723" spans="3:4">
      <c r="C723" s="28"/>
      <c r="D723" s="28"/>
    </row>
    <row r="724" spans="3:4">
      <c r="C724" s="28"/>
      <c r="D724" s="28"/>
    </row>
    <row r="725" spans="3:4">
      <c r="C725" s="28"/>
      <c r="D725" s="28"/>
    </row>
    <row r="726" spans="3:4">
      <c r="C726" s="28"/>
      <c r="D726" s="28"/>
    </row>
    <row r="727" spans="3:4">
      <c r="C727" s="28"/>
      <c r="D727" s="28"/>
    </row>
    <row r="728" spans="3:4">
      <c r="C728" s="28"/>
      <c r="D728" s="28"/>
    </row>
    <row r="729" spans="3:4">
      <c r="C729" s="28"/>
      <c r="D729" s="28"/>
    </row>
    <row r="730" spans="3:4">
      <c r="C730" s="28"/>
      <c r="D730" s="28"/>
    </row>
    <row r="731" spans="3:4">
      <c r="C731" s="28"/>
      <c r="D731" s="28"/>
    </row>
    <row r="732" spans="3:4">
      <c r="C732" s="28"/>
      <c r="D732" s="28"/>
    </row>
    <row r="733" spans="3:4">
      <c r="C733" s="28"/>
      <c r="D733" s="28"/>
    </row>
    <row r="734" spans="3:4">
      <c r="C734" s="28"/>
      <c r="D734" s="28"/>
    </row>
    <row r="735" spans="3:4">
      <c r="C735" s="28"/>
      <c r="D735" s="28"/>
    </row>
    <row r="736" spans="3:4">
      <c r="C736" s="28"/>
      <c r="D736" s="28"/>
    </row>
    <row r="737" spans="3:4">
      <c r="C737" s="28"/>
      <c r="D737" s="28"/>
    </row>
    <row r="738" spans="3:4">
      <c r="C738" s="28"/>
      <c r="D738" s="28"/>
    </row>
    <row r="739" spans="3:4">
      <c r="C739" s="28"/>
      <c r="D739" s="28"/>
    </row>
    <row r="740" spans="3:4">
      <c r="C740" s="28"/>
      <c r="D740" s="28"/>
    </row>
    <row r="741" spans="3:4">
      <c r="C741" s="28"/>
      <c r="D741" s="28"/>
    </row>
    <row r="742" spans="3:4">
      <c r="C742" s="28"/>
      <c r="D742" s="28"/>
    </row>
    <row r="743" spans="3:4">
      <c r="C743" s="28"/>
      <c r="D743" s="28"/>
    </row>
    <row r="744" spans="3:4">
      <c r="C744" s="28"/>
      <c r="D744" s="28"/>
    </row>
    <row r="745" spans="3:4">
      <c r="C745" s="28"/>
      <c r="D745" s="28"/>
    </row>
    <row r="746" spans="3:4">
      <c r="C746" s="28"/>
      <c r="D746" s="28"/>
    </row>
    <row r="747" spans="3:4">
      <c r="C747" s="28"/>
      <c r="D747" s="28"/>
    </row>
    <row r="748" spans="3:4">
      <c r="C748" s="28"/>
      <c r="D748" s="28"/>
    </row>
    <row r="749" spans="3:4">
      <c r="C749" s="28"/>
      <c r="D749" s="28"/>
    </row>
    <row r="750" spans="3:4">
      <c r="C750" s="28"/>
      <c r="D750" s="28"/>
    </row>
    <row r="751" spans="3:4">
      <c r="C751" s="28"/>
      <c r="D751" s="28"/>
    </row>
    <row r="752" spans="3:4">
      <c r="C752" s="28"/>
      <c r="D752" s="28"/>
    </row>
    <row r="753" spans="3:4">
      <c r="C753" s="28"/>
      <c r="D753" s="28"/>
    </row>
    <row r="754" spans="3:4">
      <c r="C754" s="28"/>
      <c r="D754" s="28"/>
    </row>
    <row r="755" spans="3:4">
      <c r="C755" s="28"/>
      <c r="D755" s="28"/>
    </row>
    <row r="756" spans="3:4">
      <c r="C756" s="28"/>
      <c r="D756" s="28"/>
    </row>
    <row r="757" spans="3:4">
      <c r="C757" s="28"/>
      <c r="D757" s="28"/>
    </row>
    <row r="758" spans="3:4">
      <c r="C758" s="28"/>
      <c r="D758" s="28"/>
    </row>
    <row r="759" spans="3:4">
      <c r="C759" s="28"/>
      <c r="D759" s="28"/>
    </row>
    <row r="760" spans="3:4">
      <c r="C760" s="28"/>
      <c r="D760" s="28"/>
    </row>
    <row r="761" spans="3:4">
      <c r="C761" s="28"/>
      <c r="D761" s="28"/>
    </row>
    <row r="762" spans="3:4">
      <c r="C762" s="28"/>
      <c r="D762" s="28"/>
    </row>
    <row r="763" spans="3:4">
      <c r="C763" s="28"/>
      <c r="D763" s="28"/>
    </row>
    <row r="764" spans="3:4">
      <c r="C764" s="28"/>
      <c r="D764" s="28"/>
    </row>
    <row r="765" spans="3:4">
      <c r="C765" s="28"/>
      <c r="D765" s="28"/>
    </row>
    <row r="766" spans="3:4">
      <c r="C766" s="28"/>
      <c r="D766" s="28"/>
    </row>
    <row r="767" spans="3:4">
      <c r="C767" s="28"/>
      <c r="D767" s="28"/>
    </row>
    <row r="768" spans="3:4">
      <c r="C768" s="28"/>
      <c r="D768" s="28"/>
    </row>
    <row r="769" spans="3:4">
      <c r="C769" s="28"/>
      <c r="D769" s="28"/>
    </row>
    <row r="770" spans="3:4">
      <c r="C770" s="28"/>
      <c r="D770" s="28"/>
    </row>
    <row r="771" spans="3:4">
      <c r="C771" s="28"/>
      <c r="D771" s="28"/>
    </row>
    <row r="772" spans="3:4">
      <c r="C772" s="28"/>
      <c r="D772" s="28"/>
    </row>
    <row r="773" spans="3:4">
      <c r="C773" s="28"/>
      <c r="D773" s="28"/>
    </row>
    <row r="774" spans="3:4">
      <c r="C774" s="28"/>
      <c r="D774" s="28"/>
    </row>
    <row r="775" spans="3:4">
      <c r="C775" s="28"/>
      <c r="D775" s="28"/>
    </row>
    <row r="776" spans="3:4">
      <c r="C776" s="28"/>
      <c r="D776" s="28"/>
    </row>
    <row r="777" spans="3:4">
      <c r="C777" s="28"/>
      <c r="D777" s="28"/>
    </row>
    <row r="778" spans="3:4">
      <c r="C778" s="28"/>
      <c r="D778" s="28"/>
    </row>
    <row r="779" spans="3:4">
      <c r="C779" s="28"/>
      <c r="D779" s="28"/>
    </row>
    <row r="780" spans="3:4">
      <c r="C780" s="28"/>
      <c r="D780" s="28"/>
    </row>
    <row r="781" spans="3:4">
      <c r="C781" s="28"/>
      <c r="D781" s="28"/>
    </row>
    <row r="782" spans="3:4">
      <c r="C782" s="28"/>
      <c r="D782" s="28"/>
    </row>
    <row r="783" spans="3:4">
      <c r="C783" s="28"/>
      <c r="D783" s="28"/>
    </row>
    <row r="784" spans="3:4">
      <c r="C784" s="28"/>
      <c r="D784" s="28"/>
    </row>
    <row r="785" spans="3:4">
      <c r="C785" s="28"/>
      <c r="D785" s="28"/>
    </row>
    <row r="786" spans="3:4">
      <c r="C786" s="28"/>
      <c r="D786" s="28"/>
    </row>
    <row r="787" spans="3:4">
      <c r="C787" s="28"/>
      <c r="D787" s="28"/>
    </row>
    <row r="788" spans="3:4">
      <c r="C788" s="28"/>
      <c r="D788" s="28"/>
    </row>
    <row r="789" spans="3:4">
      <c r="C789" s="28"/>
      <c r="D789" s="28"/>
    </row>
    <row r="790" spans="3:4">
      <c r="C790" s="28"/>
      <c r="D790" s="28"/>
    </row>
    <row r="791" spans="3:4">
      <c r="C791" s="28"/>
      <c r="D791" s="28"/>
    </row>
    <row r="792" spans="3:4">
      <c r="C792" s="28"/>
      <c r="D792" s="28"/>
    </row>
    <row r="793" spans="3:4">
      <c r="C793" s="28"/>
      <c r="D793" s="28"/>
    </row>
    <row r="794" spans="3:4">
      <c r="C794" s="28"/>
      <c r="D794" s="28"/>
    </row>
    <row r="795" spans="3:4">
      <c r="C795" s="28"/>
      <c r="D795" s="28"/>
    </row>
    <row r="796" spans="3:4">
      <c r="C796" s="28"/>
      <c r="D796" s="28"/>
    </row>
    <row r="797" spans="3:4">
      <c r="C797" s="28"/>
      <c r="D797" s="28"/>
    </row>
    <row r="798" spans="3:4">
      <c r="C798" s="28"/>
      <c r="D798" s="28"/>
    </row>
    <row r="799" spans="3:4">
      <c r="C799" s="28"/>
      <c r="D799" s="28"/>
    </row>
    <row r="800" spans="3:4">
      <c r="C800" s="28"/>
      <c r="D800" s="28"/>
    </row>
    <row r="801" spans="3:4">
      <c r="C801" s="28"/>
      <c r="D801" s="28"/>
    </row>
    <row r="802" spans="3:4">
      <c r="C802" s="28"/>
      <c r="D802" s="28"/>
    </row>
    <row r="803" spans="3:4">
      <c r="C803" s="28"/>
      <c r="D803" s="28"/>
    </row>
    <row r="804" spans="3:4">
      <c r="C804" s="28"/>
      <c r="D804" s="28"/>
    </row>
    <row r="805" spans="3:4">
      <c r="C805" s="28"/>
      <c r="D805" s="28"/>
    </row>
    <row r="806" spans="3:4">
      <c r="C806" s="28"/>
      <c r="D806" s="28"/>
    </row>
    <row r="807" spans="3:4">
      <c r="C807" s="28"/>
      <c r="D807" s="28"/>
    </row>
    <row r="808" spans="3:4">
      <c r="C808" s="28"/>
      <c r="D808" s="28"/>
    </row>
    <row r="809" spans="3:4">
      <c r="C809" s="28"/>
      <c r="D809" s="28"/>
    </row>
    <row r="810" spans="3:4">
      <c r="C810" s="28"/>
      <c r="D810" s="28"/>
    </row>
    <row r="811" spans="3:4">
      <c r="C811" s="28"/>
      <c r="D811" s="28"/>
    </row>
    <row r="812" spans="3:4">
      <c r="C812" s="28"/>
      <c r="D812" s="28"/>
    </row>
    <row r="813" spans="3:4">
      <c r="C813" s="28"/>
      <c r="D813" s="28"/>
    </row>
    <row r="814" spans="3:4">
      <c r="C814" s="28"/>
      <c r="D814" s="28"/>
    </row>
    <row r="815" spans="3:4">
      <c r="C815" s="28"/>
      <c r="D815" s="28"/>
    </row>
    <row r="816" spans="3:4">
      <c r="C816" s="28"/>
      <c r="D816" s="28"/>
    </row>
    <row r="817" spans="3:4">
      <c r="C817" s="28"/>
      <c r="D817" s="28"/>
    </row>
    <row r="818" spans="3:4">
      <c r="C818" s="28"/>
      <c r="D818" s="28"/>
    </row>
    <row r="819" spans="3:4">
      <c r="C819" s="28"/>
      <c r="D819" s="28"/>
    </row>
    <row r="820" spans="3:4">
      <c r="C820" s="28"/>
      <c r="D820" s="28"/>
    </row>
    <row r="821" spans="3:4">
      <c r="C821" s="28"/>
      <c r="D821" s="28"/>
    </row>
    <row r="822" spans="3:4">
      <c r="C822" s="28"/>
      <c r="D822" s="28"/>
    </row>
    <row r="823" spans="3:4">
      <c r="C823" s="28"/>
      <c r="D823" s="28"/>
    </row>
    <row r="824" spans="3:4">
      <c r="C824" s="28"/>
      <c r="D824" s="28"/>
    </row>
    <row r="825" spans="3:4">
      <c r="C825" s="28"/>
      <c r="D825" s="28"/>
    </row>
    <row r="826" spans="3:4">
      <c r="C826" s="28"/>
      <c r="D826" s="28"/>
    </row>
    <row r="827" spans="3:4">
      <c r="C827" s="28"/>
      <c r="D827" s="28"/>
    </row>
    <row r="828" spans="3:4">
      <c r="C828" s="28"/>
      <c r="D828" s="28"/>
    </row>
    <row r="829" spans="3:4">
      <c r="C829" s="28"/>
      <c r="D829" s="28"/>
    </row>
    <row r="830" spans="3:4">
      <c r="C830" s="28"/>
      <c r="D830" s="28"/>
    </row>
    <row r="831" spans="3:4">
      <c r="C831" s="28"/>
      <c r="D831" s="28"/>
    </row>
    <row r="832" spans="3:4">
      <c r="C832" s="28"/>
      <c r="D832" s="28"/>
    </row>
    <row r="833" spans="3:4">
      <c r="C833" s="28"/>
      <c r="D833" s="28"/>
    </row>
    <row r="834" spans="3:4">
      <c r="C834" s="28"/>
      <c r="D834" s="28"/>
    </row>
    <row r="835" spans="3:4">
      <c r="C835" s="28"/>
      <c r="D835" s="28"/>
    </row>
    <row r="836" spans="3:4">
      <c r="C836" s="28"/>
      <c r="D836" s="28"/>
    </row>
    <row r="837" spans="3:4">
      <c r="C837" s="28"/>
      <c r="D837" s="28"/>
    </row>
    <row r="838" spans="3:4">
      <c r="C838" s="28"/>
      <c r="D838" s="28"/>
    </row>
    <row r="839" spans="3:4">
      <c r="C839" s="28"/>
      <c r="D839" s="28"/>
    </row>
    <row r="840" spans="3:4">
      <c r="C840" s="28"/>
      <c r="D840" s="28"/>
    </row>
    <row r="841" spans="3:4">
      <c r="C841" s="28"/>
      <c r="D841" s="28"/>
    </row>
    <row r="842" spans="3:4">
      <c r="C842" s="28"/>
      <c r="D842" s="28"/>
    </row>
    <row r="843" spans="3:4">
      <c r="C843" s="28"/>
      <c r="D843" s="28"/>
    </row>
    <row r="844" spans="3:4">
      <c r="C844" s="28"/>
      <c r="D844" s="28"/>
    </row>
    <row r="845" spans="3:4">
      <c r="C845" s="28"/>
      <c r="D845" s="28"/>
    </row>
    <row r="846" spans="3:4">
      <c r="C846" s="28"/>
      <c r="D846" s="28"/>
    </row>
    <row r="847" spans="3:4">
      <c r="C847" s="28"/>
      <c r="D847" s="28"/>
    </row>
    <row r="848" spans="3:4">
      <c r="C848" s="28"/>
      <c r="D848" s="28"/>
    </row>
    <row r="849" spans="3:4">
      <c r="C849" s="28"/>
      <c r="D849" s="28"/>
    </row>
    <row r="850" spans="3:4">
      <c r="C850" s="28"/>
      <c r="D850" s="28"/>
    </row>
    <row r="851" spans="3:4">
      <c r="C851" s="28"/>
      <c r="D851" s="28"/>
    </row>
    <row r="852" spans="3:4">
      <c r="C852" s="28"/>
      <c r="D852" s="28"/>
    </row>
    <row r="853" spans="3:4">
      <c r="C853" s="28"/>
      <c r="D853" s="28"/>
    </row>
    <row r="854" spans="3:4">
      <c r="C854" s="28"/>
      <c r="D854" s="28"/>
    </row>
    <row r="855" spans="3:4">
      <c r="C855" s="28"/>
      <c r="D855" s="28"/>
    </row>
    <row r="856" spans="3:4">
      <c r="C856" s="28"/>
      <c r="D856" s="28"/>
    </row>
    <row r="857" spans="3:4">
      <c r="C857" s="28"/>
      <c r="D857" s="28"/>
    </row>
    <row r="858" spans="3:4">
      <c r="C858" s="28"/>
      <c r="D858" s="28"/>
    </row>
    <row r="859" spans="3:4">
      <c r="C859" s="28"/>
      <c r="D859" s="28"/>
    </row>
    <row r="860" spans="3:4">
      <c r="C860" s="28"/>
      <c r="D860" s="28"/>
    </row>
    <row r="861" spans="3:4">
      <c r="C861" s="28"/>
      <c r="D861" s="28"/>
    </row>
    <row r="862" spans="3:4">
      <c r="C862" s="28"/>
      <c r="D862" s="28"/>
    </row>
    <row r="863" spans="3:4">
      <c r="C863" s="28"/>
      <c r="D863" s="28"/>
    </row>
    <row r="864" spans="3:4">
      <c r="C864" s="28"/>
      <c r="D864" s="28"/>
    </row>
    <row r="865" spans="3:4">
      <c r="C865" s="28"/>
      <c r="D865" s="28"/>
    </row>
    <row r="866" spans="3:4">
      <c r="C866" s="28"/>
      <c r="D866" s="28"/>
    </row>
    <row r="867" spans="3:4">
      <c r="C867" s="28"/>
      <c r="D867" s="28"/>
    </row>
    <row r="868" spans="3:4">
      <c r="C868" s="28"/>
      <c r="D868" s="28"/>
    </row>
    <row r="869" spans="3:4">
      <c r="C869" s="28"/>
      <c r="D869" s="28"/>
    </row>
    <row r="870" spans="3:4">
      <c r="C870" s="28"/>
      <c r="D870" s="28"/>
    </row>
    <row r="871" spans="3:4">
      <c r="C871" s="28"/>
      <c r="D871" s="28"/>
    </row>
    <row r="872" spans="3:4">
      <c r="C872" s="28"/>
      <c r="D872" s="28"/>
    </row>
    <row r="873" spans="3:4">
      <c r="C873" s="28"/>
      <c r="D873" s="28"/>
    </row>
    <row r="874" spans="3:4">
      <c r="C874" s="28"/>
      <c r="D874" s="28"/>
    </row>
    <row r="875" spans="3:4">
      <c r="C875" s="28"/>
      <c r="D875" s="28"/>
    </row>
    <row r="876" spans="3:4">
      <c r="C876" s="28"/>
      <c r="D876" s="28"/>
    </row>
    <row r="877" spans="3:4">
      <c r="C877" s="28"/>
      <c r="D877" s="28"/>
    </row>
    <row r="878" spans="3:4">
      <c r="C878" s="28"/>
      <c r="D878" s="28"/>
    </row>
    <row r="879" spans="3:4">
      <c r="C879" s="28"/>
      <c r="D879" s="28"/>
    </row>
    <row r="880" spans="3:4">
      <c r="C880" s="28"/>
      <c r="D880" s="28"/>
    </row>
    <row r="881" spans="3:4">
      <c r="C881" s="28"/>
      <c r="D881" s="28"/>
    </row>
    <row r="882" spans="3:4">
      <c r="C882" s="28"/>
      <c r="D882" s="28"/>
    </row>
    <row r="883" spans="3:4">
      <c r="C883" s="28"/>
      <c r="D883" s="28"/>
    </row>
    <row r="884" spans="3:4">
      <c r="C884" s="28"/>
      <c r="D884" s="28"/>
    </row>
    <row r="885" spans="3:4">
      <c r="C885" s="28"/>
      <c r="D885" s="28"/>
    </row>
    <row r="886" spans="3:4">
      <c r="C886" s="28"/>
      <c r="D886" s="28"/>
    </row>
    <row r="887" spans="3:4">
      <c r="C887" s="28"/>
      <c r="D887" s="28"/>
    </row>
    <row r="888" spans="3:4">
      <c r="C888" s="28"/>
      <c r="D888" s="28"/>
    </row>
    <row r="889" spans="3:4">
      <c r="C889" s="28"/>
      <c r="D889" s="28"/>
    </row>
    <row r="890" spans="3:4">
      <c r="C890" s="28"/>
      <c r="D890" s="28"/>
    </row>
    <row r="891" spans="3:4">
      <c r="C891" s="28"/>
      <c r="D891" s="28"/>
    </row>
    <row r="892" spans="3:4">
      <c r="C892" s="28"/>
      <c r="D892" s="28"/>
    </row>
    <row r="893" spans="3:4">
      <c r="C893" s="28"/>
      <c r="D893" s="28"/>
    </row>
    <row r="894" spans="3:4">
      <c r="C894" s="28"/>
      <c r="D894" s="28"/>
    </row>
    <row r="895" spans="3:4">
      <c r="C895" s="28"/>
      <c r="D895" s="28"/>
    </row>
    <row r="896" spans="3:4">
      <c r="C896" s="28"/>
      <c r="D896" s="28"/>
    </row>
    <row r="897" spans="3:4">
      <c r="C897" s="28"/>
      <c r="D897" s="28"/>
    </row>
    <row r="898" spans="3:4">
      <c r="C898" s="28"/>
      <c r="D898" s="28"/>
    </row>
    <row r="899" spans="3:4">
      <c r="C899" s="28"/>
      <c r="D899" s="28"/>
    </row>
    <row r="900" spans="3:4">
      <c r="C900" s="28"/>
      <c r="D900" s="28"/>
    </row>
    <row r="901" spans="3:4">
      <c r="C901" s="28"/>
      <c r="D901" s="28"/>
    </row>
    <row r="902" spans="3:4">
      <c r="C902" s="28"/>
      <c r="D902" s="28"/>
    </row>
    <row r="903" spans="3:4">
      <c r="C903" s="28"/>
      <c r="D903" s="28"/>
    </row>
    <row r="904" spans="3:4">
      <c r="C904" s="28"/>
      <c r="D904" s="28"/>
    </row>
    <row r="905" spans="3:4">
      <c r="C905" s="28"/>
      <c r="D905" s="28"/>
    </row>
    <row r="906" spans="3:4">
      <c r="C906" s="28"/>
      <c r="D906" s="28"/>
    </row>
    <row r="907" spans="3:4">
      <c r="C907" s="28"/>
      <c r="D907" s="28"/>
    </row>
    <row r="908" spans="3:4">
      <c r="C908" s="28"/>
      <c r="D908" s="28"/>
    </row>
    <row r="909" spans="3:4">
      <c r="C909" s="28"/>
      <c r="D909" s="28"/>
    </row>
    <row r="910" spans="3:4">
      <c r="C910" s="28"/>
      <c r="D910" s="28"/>
    </row>
    <row r="911" spans="3:4">
      <c r="C911" s="28"/>
      <c r="D911" s="28"/>
    </row>
    <row r="912" spans="3:4">
      <c r="C912" s="28"/>
      <c r="D912" s="28"/>
    </row>
    <row r="913" spans="3:4">
      <c r="C913" s="28"/>
      <c r="D913" s="28"/>
    </row>
    <row r="914" spans="3:4">
      <c r="C914" s="28"/>
      <c r="D914" s="28"/>
    </row>
    <row r="915" spans="3:4">
      <c r="C915" s="28"/>
      <c r="D915" s="28"/>
    </row>
    <row r="916" spans="3:4">
      <c r="C916" s="28"/>
      <c r="D916" s="28"/>
    </row>
    <row r="917" spans="3:4">
      <c r="C917" s="28"/>
      <c r="D917" s="28"/>
    </row>
    <row r="918" spans="3:4">
      <c r="C918" s="28"/>
      <c r="D918" s="28"/>
    </row>
    <row r="919" spans="3:4">
      <c r="C919" s="28"/>
      <c r="D919" s="28"/>
    </row>
    <row r="920" spans="3:4">
      <c r="C920" s="28"/>
      <c r="D920" s="28"/>
    </row>
    <row r="921" spans="3:4">
      <c r="C921" s="28"/>
      <c r="D921" s="28"/>
    </row>
    <row r="922" spans="3:4">
      <c r="C922" s="28"/>
      <c r="D922" s="28"/>
    </row>
    <row r="923" spans="3:4">
      <c r="C923" s="28"/>
      <c r="D923" s="28"/>
    </row>
    <row r="924" spans="3:4">
      <c r="C924" s="28"/>
      <c r="D924" s="28"/>
    </row>
    <row r="925" spans="3:4">
      <c r="C925" s="28"/>
      <c r="D925" s="28"/>
    </row>
    <row r="926" spans="3:4">
      <c r="C926" s="28"/>
      <c r="D926" s="28"/>
    </row>
    <row r="927" spans="3:4">
      <c r="C927" s="28"/>
      <c r="D927" s="28"/>
    </row>
    <row r="928" spans="3:4">
      <c r="C928" s="28"/>
      <c r="D928" s="28"/>
    </row>
    <row r="929" spans="3:4">
      <c r="C929" s="28"/>
      <c r="D929" s="28"/>
    </row>
    <row r="930" spans="3:4">
      <c r="C930" s="28"/>
      <c r="D930" s="28"/>
    </row>
    <row r="931" spans="3:4">
      <c r="C931" s="28"/>
      <c r="D931" s="28"/>
    </row>
    <row r="932" spans="3:4">
      <c r="C932" s="28"/>
      <c r="D932" s="28"/>
    </row>
    <row r="933" spans="3:4">
      <c r="C933" s="28"/>
      <c r="D933" s="28"/>
    </row>
    <row r="934" spans="3:4">
      <c r="C934" s="28"/>
      <c r="D934" s="28"/>
    </row>
    <row r="935" spans="3:4">
      <c r="C935" s="28"/>
      <c r="D935" s="28"/>
    </row>
    <row r="936" spans="3:4">
      <c r="C936" s="28"/>
      <c r="D936" s="28"/>
    </row>
    <row r="937" spans="3:4">
      <c r="C937" s="28"/>
      <c r="D937" s="28"/>
    </row>
    <row r="938" spans="3:4">
      <c r="C938" s="28"/>
      <c r="D938" s="28"/>
    </row>
    <row r="939" spans="3:4">
      <c r="C939" s="28"/>
      <c r="D939" s="28"/>
    </row>
    <row r="940" spans="3:4">
      <c r="C940" s="28"/>
      <c r="D940" s="28"/>
    </row>
    <row r="941" spans="3:4">
      <c r="C941" s="28"/>
      <c r="D941" s="28"/>
    </row>
    <row r="942" spans="3:4">
      <c r="C942" s="28"/>
      <c r="D942" s="28"/>
    </row>
    <row r="943" spans="3:4">
      <c r="C943" s="28"/>
      <c r="D943" s="28"/>
    </row>
    <row r="944" spans="3:4">
      <c r="C944" s="28"/>
      <c r="D944" s="28"/>
    </row>
    <row r="945" spans="3:4">
      <c r="C945" s="28"/>
      <c r="D945" s="28"/>
    </row>
    <row r="946" spans="3:4">
      <c r="C946" s="28"/>
      <c r="D946" s="28"/>
    </row>
    <row r="947" spans="3:4">
      <c r="C947" s="28"/>
      <c r="D947" s="28"/>
    </row>
    <row r="948" spans="3:4">
      <c r="C948" s="28"/>
      <c r="D948" s="28"/>
    </row>
    <row r="949" spans="3:4">
      <c r="C949" s="28"/>
      <c r="D949" s="28"/>
    </row>
    <row r="950" spans="3:4">
      <c r="C950" s="28"/>
      <c r="D950" s="28"/>
    </row>
    <row r="951" spans="3:4">
      <c r="C951" s="28"/>
      <c r="D951" s="28"/>
    </row>
    <row r="952" spans="3:4">
      <c r="C952" s="28"/>
      <c r="D952" s="28"/>
    </row>
    <row r="953" spans="3:4">
      <c r="C953" s="28"/>
      <c r="D953" s="28"/>
    </row>
    <row r="954" spans="3:4">
      <c r="C954" s="28"/>
      <c r="D954" s="28"/>
    </row>
    <row r="955" spans="3:4">
      <c r="C955" s="28"/>
      <c r="D955" s="28"/>
    </row>
    <row r="956" spans="3:4">
      <c r="C956" s="28"/>
      <c r="D956" s="28"/>
    </row>
    <row r="957" spans="3:4">
      <c r="C957" s="28"/>
      <c r="D957" s="28"/>
    </row>
    <row r="958" spans="3:4">
      <c r="C958" s="28"/>
      <c r="D958" s="28"/>
    </row>
    <row r="959" spans="3:4">
      <c r="C959" s="28"/>
      <c r="D959" s="28"/>
    </row>
    <row r="960" spans="3:4">
      <c r="C960" s="28"/>
      <c r="D960" s="28"/>
    </row>
    <row r="961" spans="3:4">
      <c r="C961" s="28"/>
      <c r="D961" s="28"/>
    </row>
    <row r="962" spans="3:4">
      <c r="C962" s="28"/>
      <c r="D962" s="28"/>
    </row>
    <row r="963" spans="3:4">
      <c r="C963" s="28"/>
      <c r="D963" s="28"/>
    </row>
    <row r="964" spans="3:4">
      <c r="C964" s="28"/>
      <c r="D964" s="28"/>
    </row>
    <row r="965" spans="3:4">
      <c r="C965" s="28"/>
      <c r="D965" s="28"/>
    </row>
    <row r="966" spans="3:4">
      <c r="C966" s="28"/>
      <c r="D966" s="28"/>
    </row>
    <row r="967" spans="3:4">
      <c r="C967" s="28"/>
      <c r="D967" s="28"/>
    </row>
    <row r="968" spans="3:4">
      <c r="C968" s="28"/>
      <c r="D968" s="28"/>
    </row>
    <row r="969" spans="3:4">
      <c r="C969" s="28"/>
      <c r="D969" s="28"/>
    </row>
    <row r="970" spans="3:4">
      <c r="C970" s="28"/>
      <c r="D970" s="28"/>
    </row>
    <row r="971" spans="3:4">
      <c r="C971" s="28"/>
      <c r="D971" s="28"/>
    </row>
    <row r="972" spans="3:4">
      <c r="C972" s="28"/>
      <c r="D972" s="28"/>
    </row>
    <row r="973" spans="3:4">
      <c r="C973" s="28"/>
      <c r="D973" s="28"/>
    </row>
    <row r="974" spans="3:4">
      <c r="C974" s="28"/>
      <c r="D974" s="28"/>
    </row>
    <row r="975" spans="3:4">
      <c r="C975" s="28"/>
      <c r="D975" s="28"/>
    </row>
    <row r="976" spans="3:4">
      <c r="C976" s="28"/>
      <c r="D976" s="28"/>
    </row>
    <row r="977" spans="3:4">
      <c r="C977" s="28"/>
      <c r="D977" s="28"/>
    </row>
    <row r="978" spans="3:4">
      <c r="C978" s="28"/>
      <c r="D978" s="28"/>
    </row>
    <row r="979" spans="3:4">
      <c r="C979" s="28"/>
      <c r="D979" s="28"/>
    </row>
    <row r="980" spans="3:4">
      <c r="C980" s="28"/>
      <c r="D980" s="28"/>
    </row>
    <row r="981" spans="3:4">
      <c r="C981" s="28"/>
      <c r="D981" s="28"/>
    </row>
    <row r="982" spans="3:4">
      <c r="C982" s="28"/>
      <c r="D982" s="28"/>
    </row>
    <row r="983" spans="3:4">
      <c r="C983" s="28"/>
      <c r="D983" s="28"/>
    </row>
    <row r="984" spans="3:4">
      <c r="C984" s="28"/>
      <c r="D984" s="28"/>
    </row>
    <row r="985" spans="3:4">
      <c r="C985" s="28"/>
      <c r="D985" s="28"/>
    </row>
    <row r="986" spans="3:4">
      <c r="C986" s="28"/>
      <c r="D986" s="28"/>
    </row>
    <row r="987" spans="3:4">
      <c r="C987" s="28"/>
      <c r="D987" s="28"/>
    </row>
    <row r="988" spans="3:4">
      <c r="C988" s="28"/>
      <c r="D988" s="28"/>
    </row>
    <row r="989" spans="3:4">
      <c r="C989" s="28"/>
      <c r="D989" s="28"/>
    </row>
    <row r="990" spans="3:4">
      <c r="C990" s="28"/>
      <c r="D990" s="28"/>
    </row>
    <row r="991" spans="3:4">
      <c r="C991" s="28"/>
      <c r="D991" s="28"/>
    </row>
    <row r="992" spans="3:4">
      <c r="C992" s="28"/>
      <c r="D992" s="28"/>
    </row>
    <row r="993" spans="3:4">
      <c r="C993" s="28"/>
      <c r="D993" s="28"/>
    </row>
    <row r="994" spans="3:4">
      <c r="C994" s="28"/>
      <c r="D994" s="28"/>
    </row>
    <row r="995" spans="3:4">
      <c r="C995" s="28"/>
      <c r="D995" s="28"/>
    </row>
    <row r="996" spans="3:4">
      <c r="C996" s="28"/>
      <c r="D996" s="28"/>
    </row>
    <row r="997" spans="3:4">
      <c r="C997" s="28"/>
      <c r="D997" s="28"/>
    </row>
    <row r="998" spans="3:4">
      <c r="C998" s="28"/>
      <c r="D998" s="28"/>
    </row>
    <row r="999" spans="3:4">
      <c r="C999" s="28"/>
      <c r="D999" s="28"/>
    </row>
    <row r="1000" spans="3:4">
      <c r="C1000" s="28"/>
      <c r="D1000" s="28"/>
    </row>
    <row r="1001" spans="3:4">
      <c r="C1001" s="28"/>
      <c r="D1001" s="28"/>
    </row>
    <row r="1002" spans="3:4">
      <c r="C1002" s="28"/>
      <c r="D1002" s="28"/>
    </row>
    <row r="1003" spans="3:4">
      <c r="C1003" s="28"/>
      <c r="D1003" s="28"/>
    </row>
    <row r="1004" spans="3:4">
      <c r="C1004" s="28"/>
      <c r="D1004" s="28"/>
    </row>
    <row r="1005" spans="3:4">
      <c r="C1005" s="28"/>
      <c r="D1005" s="28"/>
    </row>
    <row r="1006" spans="3:4">
      <c r="C1006" s="28"/>
      <c r="D1006" s="28"/>
    </row>
    <row r="1007" spans="3:4">
      <c r="C1007" s="28"/>
      <c r="D1007" s="28"/>
    </row>
    <row r="1008" spans="3:4">
      <c r="C1008" s="28"/>
      <c r="D1008" s="28"/>
    </row>
    <row r="1009" spans="3:4">
      <c r="C1009" s="28"/>
      <c r="D1009" s="28"/>
    </row>
    <row r="1010" spans="3:4">
      <c r="C1010" s="28"/>
      <c r="D1010" s="28"/>
    </row>
    <row r="1011" spans="3:4">
      <c r="C1011" s="28"/>
      <c r="D1011" s="28"/>
    </row>
    <row r="1012" spans="3:4">
      <c r="C1012" s="28"/>
      <c r="D1012" s="28"/>
    </row>
    <row r="1013" spans="3:4">
      <c r="C1013" s="28"/>
      <c r="D1013" s="28"/>
    </row>
    <row r="1014" spans="3:4">
      <c r="C1014" s="28"/>
      <c r="D1014" s="28"/>
    </row>
    <row r="1015" spans="3:4">
      <c r="C1015" s="28"/>
      <c r="D1015" s="28"/>
    </row>
    <row r="1016" spans="3:4">
      <c r="C1016" s="28"/>
      <c r="D1016" s="28"/>
    </row>
    <row r="1017" spans="3:4">
      <c r="C1017" s="28"/>
      <c r="D1017" s="28"/>
    </row>
    <row r="1018" spans="3:4">
      <c r="C1018" s="28"/>
      <c r="D1018" s="28"/>
    </row>
    <row r="1019" spans="3:4">
      <c r="C1019" s="28"/>
      <c r="D1019" s="28"/>
    </row>
    <row r="1020" spans="3:4">
      <c r="C1020" s="28"/>
      <c r="D1020" s="28"/>
    </row>
    <row r="1021" spans="3:4">
      <c r="C1021" s="28"/>
      <c r="D1021" s="28"/>
    </row>
    <row r="1022" spans="3:4">
      <c r="C1022" s="28"/>
      <c r="D1022" s="28"/>
    </row>
    <row r="1023" spans="3:4">
      <c r="C1023" s="28"/>
      <c r="D1023" s="28"/>
    </row>
    <row r="1024" spans="3:4">
      <c r="C1024" s="28"/>
      <c r="D1024" s="28"/>
    </row>
    <row r="1025" spans="3:4">
      <c r="C1025" s="28"/>
      <c r="D1025" s="28"/>
    </row>
    <row r="1026" spans="3:4">
      <c r="C1026" s="28"/>
      <c r="D1026" s="28"/>
    </row>
    <row r="1027" spans="3:4">
      <c r="C1027" s="28"/>
      <c r="D1027" s="28"/>
    </row>
    <row r="1028" spans="3:4">
      <c r="C1028" s="28"/>
      <c r="D1028" s="28"/>
    </row>
    <row r="1029" spans="3:4">
      <c r="C1029" s="28"/>
      <c r="D1029" s="28"/>
    </row>
    <row r="1030" spans="3:4">
      <c r="C1030" s="28"/>
      <c r="D1030" s="28"/>
    </row>
    <row r="1031" spans="3:4">
      <c r="C1031" s="28"/>
      <c r="D1031" s="28"/>
    </row>
    <row r="1032" spans="3:4">
      <c r="C1032" s="28"/>
      <c r="D1032" s="28"/>
    </row>
    <row r="1033" spans="3:4">
      <c r="C1033" s="28"/>
      <c r="D1033" s="28"/>
    </row>
    <row r="1034" spans="3:4">
      <c r="C1034" s="28"/>
      <c r="D1034" s="28"/>
    </row>
    <row r="1035" spans="3:4">
      <c r="C1035" s="28"/>
      <c r="D1035" s="28"/>
    </row>
    <row r="1036" spans="3:4">
      <c r="C1036" s="28"/>
      <c r="D1036" s="28"/>
    </row>
    <row r="1037" spans="3:4">
      <c r="C1037" s="28"/>
      <c r="D1037" s="28"/>
    </row>
    <row r="1038" spans="3:4">
      <c r="C1038" s="28"/>
      <c r="D1038" s="28"/>
    </row>
    <row r="1039" spans="3:4">
      <c r="C1039" s="28"/>
      <c r="D1039" s="28"/>
    </row>
    <row r="1040" spans="3:4">
      <c r="C1040" s="28"/>
      <c r="D1040" s="28"/>
    </row>
    <row r="1041" spans="3:4">
      <c r="C1041" s="28"/>
      <c r="D1041" s="28"/>
    </row>
    <row r="1042" spans="3:4">
      <c r="C1042" s="28"/>
      <c r="D1042" s="28"/>
    </row>
    <row r="1043" spans="3:4">
      <c r="C1043" s="28"/>
      <c r="D1043" s="28"/>
    </row>
    <row r="1044" spans="3:4">
      <c r="C1044" s="28"/>
      <c r="D1044" s="28"/>
    </row>
    <row r="1045" spans="3:4">
      <c r="C1045" s="28"/>
      <c r="D1045" s="28"/>
    </row>
    <row r="1046" spans="3:4">
      <c r="C1046" s="28"/>
      <c r="D1046" s="28"/>
    </row>
    <row r="1047" spans="3:4">
      <c r="C1047" s="28"/>
      <c r="D1047" s="28"/>
    </row>
    <row r="1048" spans="3:4">
      <c r="C1048" s="28"/>
      <c r="D1048" s="28"/>
    </row>
    <row r="1049" spans="3:4">
      <c r="C1049" s="28"/>
      <c r="D1049" s="28"/>
    </row>
    <row r="1050" spans="3:4">
      <c r="C1050" s="28"/>
      <c r="D1050" s="28"/>
    </row>
    <row r="1051" spans="3:4">
      <c r="C1051" s="28"/>
      <c r="D1051" s="28"/>
    </row>
    <row r="1052" spans="3:4">
      <c r="C1052" s="28"/>
      <c r="D1052" s="28"/>
    </row>
    <row r="1053" spans="3:4">
      <c r="C1053" s="28"/>
      <c r="D1053" s="28"/>
    </row>
    <row r="1054" spans="3:4">
      <c r="C1054" s="28"/>
      <c r="D1054" s="28"/>
    </row>
    <row r="1055" spans="3:4">
      <c r="C1055" s="28"/>
      <c r="D1055" s="28"/>
    </row>
    <row r="1056" spans="3:4">
      <c r="C1056" s="28"/>
      <c r="D1056" s="28"/>
    </row>
    <row r="1057" spans="3:4">
      <c r="C1057" s="28"/>
      <c r="D1057" s="28"/>
    </row>
    <row r="1058" spans="3:4">
      <c r="C1058" s="28"/>
      <c r="D1058" s="28"/>
    </row>
    <row r="1059" spans="3:4">
      <c r="C1059" s="28"/>
      <c r="D1059" s="28"/>
    </row>
    <row r="1060" spans="3:4">
      <c r="C1060" s="28"/>
      <c r="D1060" s="28"/>
    </row>
    <row r="1061" spans="3:4">
      <c r="C1061" s="28"/>
      <c r="D1061" s="28"/>
    </row>
    <row r="1062" spans="3:4">
      <c r="C1062" s="28"/>
      <c r="D1062" s="28"/>
    </row>
    <row r="1063" spans="3:4">
      <c r="C1063" s="28"/>
      <c r="D1063" s="28"/>
    </row>
    <row r="1064" spans="3:4">
      <c r="C1064" s="28"/>
      <c r="D1064" s="28"/>
    </row>
    <row r="1065" spans="3:4">
      <c r="C1065" s="28"/>
      <c r="D1065" s="28"/>
    </row>
    <row r="1066" spans="3:4">
      <c r="C1066" s="28"/>
      <c r="D1066" s="28"/>
    </row>
    <row r="1067" spans="3:4">
      <c r="C1067" s="28"/>
      <c r="D1067" s="28"/>
    </row>
    <row r="1068" spans="3:4">
      <c r="C1068" s="28"/>
      <c r="D1068" s="28"/>
    </row>
    <row r="1069" spans="3:4">
      <c r="C1069" s="28"/>
      <c r="D1069" s="28"/>
    </row>
    <row r="1070" spans="3:4">
      <c r="C1070" s="28"/>
      <c r="D1070" s="28"/>
    </row>
    <row r="1071" spans="3:4">
      <c r="C1071" s="28"/>
      <c r="D1071" s="28"/>
    </row>
    <row r="1072" spans="3:4">
      <c r="C1072" s="28"/>
      <c r="D1072" s="28"/>
    </row>
    <row r="1073" spans="3:4">
      <c r="C1073" s="28"/>
      <c r="D1073" s="28"/>
    </row>
    <row r="1074" spans="3:4">
      <c r="C1074" s="28"/>
      <c r="D1074" s="28"/>
    </row>
    <row r="1075" spans="3:4">
      <c r="C1075" s="28"/>
      <c r="D1075" s="28"/>
    </row>
    <row r="1076" spans="3:4">
      <c r="C1076" s="28"/>
      <c r="D1076" s="28"/>
    </row>
    <row r="1077" spans="3:4">
      <c r="C1077" s="28"/>
      <c r="D1077" s="28"/>
    </row>
    <row r="1078" spans="3:4">
      <c r="C1078" s="28"/>
      <c r="D1078" s="28"/>
    </row>
    <row r="1079" spans="3:4">
      <c r="C1079" s="28"/>
      <c r="D1079" s="28"/>
    </row>
    <row r="1080" spans="3:4">
      <c r="C1080" s="28"/>
      <c r="D1080" s="28"/>
    </row>
    <row r="1081" spans="3:4">
      <c r="C1081" s="28"/>
      <c r="D1081" s="28"/>
    </row>
    <row r="1082" spans="3:4">
      <c r="C1082" s="28"/>
      <c r="D1082" s="28"/>
    </row>
    <row r="1083" spans="3:4">
      <c r="C1083" s="28"/>
      <c r="D1083" s="28"/>
    </row>
    <row r="1084" spans="3:4">
      <c r="C1084" s="28"/>
      <c r="D1084" s="28"/>
    </row>
    <row r="1085" spans="3:4">
      <c r="C1085" s="28"/>
      <c r="D1085" s="28"/>
    </row>
    <row r="1086" spans="3:4">
      <c r="C1086" s="28"/>
      <c r="D1086" s="28"/>
    </row>
    <row r="1087" spans="3:4">
      <c r="C1087" s="28"/>
      <c r="D1087" s="28"/>
    </row>
    <row r="1088" spans="3:4">
      <c r="C1088" s="28"/>
      <c r="D1088" s="28"/>
    </row>
    <row r="1089" spans="3:4">
      <c r="C1089" s="28"/>
      <c r="D1089" s="28"/>
    </row>
    <row r="1090" spans="3:4">
      <c r="C1090" s="28"/>
      <c r="D1090" s="28"/>
    </row>
    <row r="1091" spans="3:4">
      <c r="C1091" s="28"/>
      <c r="D1091" s="28"/>
    </row>
    <row r="1092" spans="3:4">
      <c r="C1092" s="28"/>
      <c r="D1092" s="28"/>
    </row>
    <row r="1093" spans="3:4">
      <c r="C1093" s="28"/>
      <c r="D1093" s="28"/>
    </row>
    <row r="1094" spans="3:4">
      <c r="C1094" s="28"/>
      <c r="D1094" s="28"/>
    </row>
    <row r="1095" spans="3:4">
      <c r="C1095" s="28"/>
      <c r="D1095" s="28"/>
    </row>
    <row r="1096" spans="3:4">
      <c r="C1096" s="28"/>
      <c r="D1096" s="28"/>
    </row>
    <row r="1097" spans="3:4">
      <c r="C1097" s="28"/>
      <c r="D1097" s="28"/>
    </row>
    <row r="1098" spans="3:4">
      <c r="C1098" s="28"/>
      <c r="D1098" s="28"/>
    </row>
    <row r="1099" spans="3:4">
      <c r="C1099" s="28"/>
      <c r="D1099" s="28"/>
    </row>
    <row r="1100" spans="3:4">
      <c r="C1100" s="28"/>
      <c r="D1100" s="28"/>
    </row>
    <row r="1101" spans="3:4">
      <c r="C1101" s="28"/>
      <c r="D1101" s="28"/>
    </row>
    <row r="1102" spans="3:4">
      <c r="C1102" s="28"/>
      <c r="D1102" s="28"/>
    </row>
    <row r="1103" spans="3:4">
      <c r="C1103" s="28"/>
      <c r="D1103" s="28"/>
    </row>
    <row r="1104" spans="3:4">
      <c r="C1104" s="28"/>
      <c r="D1104" s="28"/>
    </row>
    <row r="1105" spans="3:4">
      <c r="C1105" s="28"/>
      <c r="D1105" s="28"/>
    </row>
    <row r="1106" spans="3:4">
      <c r="C1106" s="28"/>
      <c r="D1106" s="28"/>
    </row>
    <row r="1107" spans="3:4">
      <c r="C1107" s="28"/>
      <c r="D1107" s="28"/>
    </row>
    <row r="1108" spans="3:4">
      <c r="C1108" s="28"/>
      <c r="D1108" s="28"/>
    </row>
    <row r="1109" spans="3:4">
      <c r="C1109" s="28"/>
      <c r="D1109" s="28"/>
    </row>
    <row r="1110" spans="3:4">
      <c r="C1110" s="28"/>
      <c r="D1110" s="28"/>
    </row>
    <row r="1111" spans="3:4">
      <c r="C1111" s="28"/>
      <c r="D1111" s="28"/>
    </row>
    <row r="1112" spans="3:4">
      <c r="C1112" s="28"/>
      <c r="D1112" s="28"/>
    </row>
    <row r="1113" spans="3:4">
      <c r="C1113" s="28"/>
      <c r="D1113" s="28"/>
    </row>
    <row r="1114" spans="3:4">
      <c r="C1114" s="28"/>
      <c r="D1114" s="28"/>
    </row>
    <row r="1115" spans="3:4">
      <c r="C1115" s="28"/>
      <c r="D1115" s="28"/>
    </row>
    <row r="1116" spans="3:4">
      <c r="C1116" s="28"/>
      <c r="D1116" s="28"/>
    </row>
    <row r="1117" spans="3:4">
      <c r="C1117" s="28"/>
      <c r="D1117" s="28"/>
    </row>
    <row r="1118" spans="3:4">
      <c r="C1118" s="28"/>
      <c r="D1118" s="28"/>
    </row>
    <row r="1119" spans="3:4">
      <c r="C1119" s="28"/>
      <c r="D1119" s="28"/>
    </row>
    <row r="1120" spans="3:4">
      <c r="C1120" s="28"/>
      <c r="D1120" s="28"/>
    </row>
    <row r="1121" spans="3:4">
      <c r="C1121" s="28"/>
      <c r="D1121" s="28"/>
    </row>
    <row r="1122" spans="3:4">
      <c r="C1122" s="28"/>
      <c r="D1122" s="28"/>
    </row>
    <row r="1123" spans="3:4">
      <c r="C1123" s="28"/>
      <c r="D1123" s="28"/>
    </row>
    <row r="1124" spans="3:4">
      <c r="C1124" s="28"/>
      <c r="D1124" s="28"/>
    </row>
    <row r="1125" spans="3:4">
      <c r="C1125" s="28"/>
      <c r="D1125" s="28"/>
    </row>
    <row r="1126" spans="3:4">
      <c r="C1126" s="28"/>
      <c r="D1126" s="28"/>
    </row>
    <row r="1127" spans="3:4">
      <c r="C1127" s="28"/>
      <c r="D1127" s="28"/>
    </row>
    <row r="1128" spans="3:4">
      <c r="C1128" s="28"/>
      <c r="D1128" s="28"/>
    </row>
    <row r="1129" spans="3:4">
      <c r="C1129" s="28"/>
      <c r="D1129" s="28"/>
    </row>
    <row r="1130" spans="3:4">
      <c r="C1130" s="28"/>
      <c r="D1130" s="28"/>
    </row>
    <row r="1131" spans="3:4">
      <c r="C1131" s="28"/>
      <c r="D1131" s="28"/>
    </row>
    <row r="1132" spans="3:4">
      <c r="C1132" s="28"/>
      <c r="D1132" s="28"/>
    </row>
    <row r="1133" spans="3:4">
      <c r="C1133" s="28"/>
      <c r="D1133" s="28"/>
    </row>
    <row r="1134" spans="3:4">
      <c r="C1134" s="28"/>
      <c r="D1134" s="28"/>
    </row>
    <row r="1135" spans="3:4">
      <c r="C1135" s="28"/>
      <c r="D1135" s="28"/>
    </row>
    <row r="1136" spans="3:4">
      <c r="C1136" s="28"/>
      <c r="D1136" s="28"/>
    </row>
    <row r="1137" spans="3:4">
      <c r="C1137" s="28"/>
      <c r="D1137" s="28"/>
    </row>
    <row r="1138" spans="3:4">
      <c r="C1138" s="28"/>
      <c r="D1138" s="28"/>
    </row>
    <row r="1139" spans="3:4">
      <c r="C1139" s="28"/>
      <c r="D1139" s="28"/>
    </row>
    <row r="1140" spans="3:4">
      <c r="C1140" s="28"/>
      <c r="D1140" s="28"/>
    </row>
    <row r="1141" spans="3:4">
      <c r="C1141" s="28"/>
      <c r="D1141" s="28"/>
    </row>
    <row r="1142" spans="3:4">
      <c r="C1142" s="28"/>
      <c r="D1142" s="28"/>
    </row>
    <row r="1143" spans="3:4">
      <c r="C1143" s="28"/>
      <c r="D1143" s="28"/>
    </row>
    <row r="1144" spans="3:4">
      <c r="C1144" s="28"/>
      <c r="D1144" s="28"/>
    </row>
    <row r="1145" spans="3:4">
      <c r="C1145" s="28"/>
      <c r="D1145" s="28"/>
    </row>
    <row r="1146" spans="3:4">
      <c r="C1146" s="28"/>
      <c r="D1146" s="28"/>
    </row>
    <row r="1147" spans="3:4">
      <c r="C1147" s="28"/>
      <c r="D1147" s="28"/>
    </row>
    <row r="1148" spans="3:4">
      <c r="C1148" s="28"/>
      <c r="D1148" s="28"/>
    </row>
    <row r="1149" spans="3:4">
      <c r="C1149" s="28"/>
      <c r="D1149" s="28"/>
    </row>
    <row r="1150" spans="3:4">
      <c r="C1150" s="28"/>
      <c r="D1150" s="28"/>
    </row>
    <row r="1151" spans="3:4">
      <c r="C1151" s="28"/>
      <c r="D1151" s="28"/>
    </row>
    <row r="1152" spans="3:4">
      <c r="C1152" s="28"/>
      <c r="D1152" s="28"/>
    </row>
    <row r="1153" spans="3:4">
      <c r="C1153" s="28"/>
      <c r="D1153" s="28"/>
    </row>
    <row r="1154" spans="3:4">
      <c r="C1154" s="28"/>
      <c r="D1154" s="28"/>
    </row>
    <row r="1155" spans="3:4">
      <c r="C1155" s="28"/>
      <c r="D1155" s="28"/>
    </row>
    <row r="1156" spans="3:4">
      <c r="C1156" s="28"/>
      <c r="D1156" s="28"/>
    </row>
    <row r="1157" spans="3:4">
      <c r="C1157" s="28"/>
      <c r="D1157" s="28"/>
    </row>
    <row r="1158" spans="3:4">
      <c r="C1158" s="28"/>
      <c r="D1158" s="28"/>
    </row>
    <row r="1159" spans="3:4">
      <c r="C1159" s="28"/>
      <c r="D1159" s="28"/>
    </row>
    <row r="1160" spans="3:4">
      <c r="C1160" s="28"/>
      <c r="D1160" s="28"/>
    </row>
    <row r="1161" spans="3:4">
      <c r="C1161" s="28"/>
      <c r="D1161" s="28"/>
    </row>
    <row r="1162" spans="3:4">
      <c r="C1162" s="28"/>
      <c r="D1162" s="28"/>
    </row>
    <row r="1163" spans="3:4">
      <c r="C1163" s="28"/>
      <c r="D1163" s="28"/>
    </row>
    <row r="1164" spans="3:4">
      <c r="C1164" s="28"/>
      <c r="D1164" s="28"/>
    </row>
    <row r="1165" spans="3:4">
      <c r="C1165" s="28"/>
      <c r="D1165" s="28"/>
    </row>
    <row r="1166" spans="3:4">
      <c r="C1166" s="28"/>
      <c r="D1166" s="28"/>
    </row>
    <row r="1167" spans="3:4">
      <c r="C1167" s="28"/>
      <c r="D1167" s="28"/>
    </row>
    <row r="1168" spans="3:4">
      <c r="C1168" s="28"/>
      <c r="D1168" s="28"/>
    </row>
    <row r="1169" spans="3:4">
      <c r="C1169" s="28"/>
      <c r="D1169" s="28"/>
    </row>
    <row r="1170" spans="3:4">
      <c r="C1170" s="28"/>
      <c r="D1170" s="28"/>
    </row>
    <row r="1171" spans="3:4">
      <c r="C1171" s="28"/>
      <c r="D1171" s="28"/>
    </row>
    <row r="1172" spans="3:4">
      <c r="C1172" s="28"/>
      <c r="D1172" s="28"/>
    </row>
    <row r="1173" spans="3:4">
      <c r="C1173" s="28"/>
      <c r="D1173" s="28"/>
    </row>
    <row r="1174" spans="3:4">
      <c r="C1174" s="28"/>
      <c r="D1174" s="28"/>
    </row>
    <row r="1175" spans="3:4">
      <c r="C1175" s="28"/>
      <c r="D1175" s="28"/>
    </row>
    <row r="1176" spans="3:4">
      <c r="C1176" s="28"/>
      <c r="D1176" s="28"/>
    </row>
    <row r="1177" spans="3:4">
      <c r="C1177" s="28"/>
      <c r="D1177" s="28"/>
    </row>
    <row r="1178" spans="3:4">
      <c r="C1178" s="28"/>
      <c r="D1178" s="28"/>
    </row>
    <row r="1179" spans="3:4">
      <c r="C1179" s="28"/>
      <c r="D1179" s="28"/>
    </row>
    <row r="1180" spans="3:4">
      <c r="C1180" s="28"/>
      <c r="D1180" s="28"/>
    </row>
    <row r="1181" spans="3:4">
      <c r="C1181" s="28"/>
      <c r="D1181" s="28"/>
    </row>
    <row r="1182" spans="3:4">
      <c r="C1182" s="28"/>
      <c r="D1182" s="28"/>
    </row>
    <row r="1183" spans="3:4">
      <c r="C1183" s="28"/>
      <c r="D1183" s="28"/>
    </row>
    <row r="1184" spans="3:4">
      <c r="C1184" s="28"/>
      <c r="D1184" s="28"/>
    </row>
    <row r="1185" spans="3:4">
      <c r="C1185" s="28"/>
      <c r="D1185" s="28"/>
    </row>
    <row r="1186" spans="3:4">
      <c r="C1186" s="28"/>
      <c r="D1186" s="28"/>
    </row>
    <row r="1187" spans="3:4">
      <c r="C1187" s="28"/>
      <c r="D1187" s="28"/>
    </row>
    <row r="1188" spans="3:4">
      <c r="C1188" s="28"/>
      <c r="D1188" s="28"/>
    </row>
    <row r="1189" spans="3:4">
      <c r="C1189" s="28"/>
      <c r="D1189" s="28"/>
    </row>
    <row r="1190" spans="3:4">
      <c r="C1190" s="28"/>
      <c r="D1190" s="28"/>
    </row>
    <row r="1191" spans="3:4">
      <c r="C1191" s="28"/>
      <c r="D1191" s="28"/>
    </row>
    <row r="1192" spans="3:4">
      <c r="C1192" s="28"/>
      <c r="D1192" s="28"/>
    </row>
    <row r="1193" spans="3:4">
      <c r="C1193" s="28"/>
      <c r="D1193" s="28"/>
    </row>
    <row r="1194" spans="3:4">
      <c r="C1194" s="28"/>
      <c r="D1194" s="28"/>
    </row>
    <row r="1195" spans="3:4">
      <c r="C1195" s="28"/>
      <c r="D1195" s="28"/>
    </row>
    <row r="1196" spans="3:4">
      <c r="C1196" s="28"/>
      <c r="D1196" s="28"/>
    </row>
    <row r="1197" spans="3:4">
      <c r="C1197" s="28"/>
      <c r="D1197" s="28"/>
    </row>
    <row r="1198" spans="3:4">
      <c r="C1198" s="28"/>
      <c r="D1198" s="28"/>
    </row>
    <row r="1199" spans="3:4">
      <c r="C1199" s="28"/>
      <c r="D1199" s="28"/>
    </row>
    <row r="1200" spans="3:4">
      <c r="C1200" s="28"/>
      <c r="D1200" s="28"/>
    </row>
    <row r="1201" spans="3:4">
      <c r="C1201" s="28"/>
      <c r="D1201" s="28"/>
    </row>
    <row r="1202" spans="3:4">
      <c r="C1202" s="28"/>
      <c r="D1202" s="28"/>
    </row>
    <row r="1203" spans="3:4">
      <c r="C1203" s="28"/>
      <c r="D1203" s="28"/>
    </row>
    <row r="1204" spans="3:4">
      <c r="C1204" s="28"/>
      <c r="D1204" s="28"/>
    </row>
    <row r="1205" spans="3:4">
      <c r="C1205" s="28"/>
      <c r="D1205" s="28"/>
    </row>
    <row r="1206" spans="3:4">
      <c r="C1206" s="28"/>
      <c r="D1206" s="28"/>
    </row>
    <row r="1207" spans="3:4">
      <c r="C1207" s="28"/>
      <c r="D1207" s="28"/>
    </row>
    <row r="1208" spans="3:4">
      <c r="C1208" s="28"/>
      <c r="D1208" s="28"/>
    </row>
    <row r="1209" spans="3:4">
      <c r="C1209" s="28"/>
      <c r="D1209" s="28"/>
    </row>
    <row r="1210" spans="3:4">
      <c r="C1210" s="28"/>
      <c r="D1210" s="28"/>
    </row>
    <row r="1211" spans="3:4">
      <c r="C1211" s="28"/>
      <c r="D1211" s="28"/>
    </row>
    <row r="1212" spans="3:4">
      <c r="C1212" s="28"/>
      <c r="D1212" s="28"/>
    </row>
    <row r="1213" spans="3:4">
      <c r="C1213" s="28"/>
      <c r="D1213" s="28"/>
    </row>
    <row r="1214" spans="3:4">
      <c r="C1214" s="28"/>
      <c r="D1214" s="28"/>
    </row>
    <row r="1215" spans="3:4">
      <c r="C1215" s="28"/>
      <c r="D1215" s="28"/>
    </row>
    <row r="1216" spans="3:4">
      <c r="C1216" s="28"/>
      <c r="D1216" s="28"/>
    </row>
    <row r="1217" spans="3:4">
      <c r="C1217" s="28"/>
      <c r="D1217" s="28"/>
    </row>
    <row r="1218" spans="3:4">
      <c r="C1218" s="28"/>
      <c r="D1218" s="28"/>
    </row>
    <row r="1219" spans="3:4">
      <c r="C1219" s="28"/>
      <c r="D1219" s="28"/>
    </row>
    <row r="1220" spans="3:4">
      <c r="C1220" s="28"/>
      <c r="D1220" s="28"/>
    </row>
    <row r="1221" spans="3:4">
      <c r="C1221" s="28"/>
      <c r="D1221" s="28"/>
    </row>
    <row r="1222" spans="3:4">
      <c r="C1222" s="28"/>
      <c r="D1222" s="28"/>
    </row>
    <row r="1223" spans="3:4">
      <c r="C1223" s="28"/>
      <c r="D1223" s="28"/>
    </row>
    <row r="1224" spans="3:4">
      <c r="C1224" s="28"/>
      <c r="D1224" s="28"/>
    </row>
    <row r="1225" spans="3:4">
      <c r="C1225" s="28"/>
      <c r="D1225" s="28"/>
    </row>
    <row r="1226" spans="3:4">
      <c r="C1226" s="28"/>
      <c r="D1226" s="28"/>
    </row>
    <row r="1227" spans="3:4">
      <c r="C1227" s="28"/>
      <c r="D1227" s="28"/>
    </row>
    <row r="1228" spans="3:4">
      <c r="C1228" s="28"/>
      <c r="D1228" s="28"/>
    </row>
    <row r="1229" spans="3:4">
      <c r="C1229" s="28"/>
      <c r="D1229" s="28"/>
    </row>
    <row r="1230" spans="3:4">
      <c r="C1230" s="28"/>
      <c r="D1230" s="28"/>
    </row>
    <row r="1231" spans="3:4">
      <c r="C1231" s="28"/>
      <c r="D1231" s="28"/>
    </row>
    <row r="1232" spans="3:4">
      <c r="C1232" s="28"/>
      <c r="D1232" s="28"/>
    </row>
    <row r="1233" spans="3:4">
      <c r="C1233" s="28"/>
      <c r="D1233" s="28"/>
    </row>
    <row r="1234" spans="3:4">
      <c r="C1234" s="28"/>
      <c r="D1234" s="28"/>
    </row>
    <row r="1235" spans="3:4">
      <c r="C1235" s="28"/>
      <c r="D1235" s="28"/>
    </row>
    <row r="1236" spans="3:4">
      <c r="C1236" s="28"/>
      <c r="D1236" s="28"/>
    </row>
    <row r="1237" spans="3:4">
      <c r="C1237" s="28"/>
      <c r="D1237" s="28"/>
    </row>
    <row r="1238" spans="3:4">
      <c r="C1238" s="28"/>
      <c r="D1238" s="28"/>
    </row>
    <row r="1239" spans="3:4">
      <c r="C1239" s="28"/>
      <c r="D1239" s="28"/>
    </row>
    <row r="1240" spans="3:4">
      <c r="C1240" s="28"/>
      <c r="D1240" s="28"/>
    </row>
    <row r="1241" spans="3:4">
      <c r="C1241" s="28"/>
      <c r="D1241" s="28"/>
    </row>
    <row r="1242" spans="3:4">
      <c r="C1242" s="28"/>
      <c r="D1242" s="28"/>
    </row>
    <row r="1243" spans="3:4">
      <c r="C1243" s="28"/>
      <c r="D1243" s="28"/>
    </row>
    <row r="1244" spans="3:4">
      <c r="C1244" s="28"/>
      <c r="D1244" s="28"/>
    </row>
    <row r="1245" spans="3:4">
      <c r="C1245" s="28"/>
      <c r="D1245" s="28"/>
    </row>
    <row r="1246" spans="3:4">
      <c r="C1246" s="28"/>
      <c r="D1246" s="28"/>
    </row>
    <row r="1247" spans="3:4">
      <c r="C1247" s="28"/>
      <c r="D1247" s="28"/>
    </row>
    <row r="1248" spans="3:4">
      <c r="C1248" s="28"/>
      <c r="D1248" s="28"/>
    </row>
    <row r="1249" spans="3:4">
      <c r="C1249" s="28"/>
      <c r="D1249" s="28"/>
    </row>
    <row r="1250" spans="3:4">
      <c r="C1250" s="28"/>
      <c r="D1250" s="28"/>
    </row>
    <row r="1251" spans="3:4">
      <c r="C1251" s="28"/>
      <c r="D1251" s="28"/>
    </row>
    <row r="1252" spans="3:4">
      <c r="C1252" s="28"/>
      <c r="D1252" s="28"/>
    </row>
    <row r="1253" spans="3:4">
      <c r="C1253" s="28"/>
      <c r="D1253" s="28"/>
    </row>
    <row r="1254" spans="3:4">
      <c r="C1254" s="28"/>
      <c r="D1254" s="28"/>
    </row>
    <row r="1255" spans="3:4">
      <c r="C1255" s="28"/>
      <c r="D1255" s="28"/>
    </row>
    <row r="1256" spans="3:4">
      <c r="C1256" s="28"/>
      <c r="D1256" s="28"/>
    </row>
    <row r="1257" spans="3:4">
      <c r="C1257" s="28"/>
      <c r="D1257" s="28"/>
    </row>
    <row r="1258" spans="3:4">
      <c r="C1258" s="28"/>
      <c r="D1258" s="28"/>
    </row>
    <row r="1259" spans="3:4">
      <c r="C1259" s="28"/>
      <c r="D1259" s="28"/>
    </row>
    <row r="1260" spans="3:4">
      <c r="C1260" s="28"/>
      <c r="D1260" s="28"/>
    </row>
    <row r="1261" spans="3:4">
      <c r="C1261" s="28"/>
      <c r="D1261" s="28"/>
    </row>
    <row r="1262" spans="3:4">
      <c r="C1262" s="28"/>
      <c r="D1262" s="28"/>
    </row>
    <row r="1263" spans="3:4">
      <c r="C1263" s="28"/>
      <c r="D1263" s="28"/>
    </row>
    <row r="1264" spans="3:4">
      <c r="C1264" s="28"/>
      <c r="D1264" s="28"/>
    </row>
    <row r="1265" spans="3:4">
      <c r="C1265" s="28"/>
      <c r="D1265" s="28"/>
    </row>
    <row r="1266" spans="3:4">
      <c r="C1266" s="28"/>
      <c r="D1266" s="28"/>
    </row>
    <row r="1267" spans="3:4">
      <c r="C1267" s="28"/>
      <c r="D1267" s="28"/>
    </row>
    <row r="1268" spans="3:4">
      <c r="C1268" s="28"/>
      <c r="D1268" s="28"/>
    </row>
    <row r="1269" spans="3:4">
      <c r="C1269" s="28"/>
      <c r="D1269" s="28"/>
    </row>
    <row r="1270" spans="3:4">
      <c r="C1270" s="28"/>
      <c r="D1270" s="28"/>
    </row>
    <row r="1271" spans="3:4">
      <c r="C1271" s="28"/>
      <c r="D1271" s="28"/>
    </row>
    <row r="1272" spans="3:4">
      <c r="C1272" s="28"/>
      <c r="D1272" s="28"/>
    </row>
    <row r="1273" spans="3:4">
      <c r="C1273" s="28"/>
      <c r="D1273" s="28"/>
    </row>
    <row r="1274" spans="3:4">
      <c r="C1274" s="28"/>
      <c r="D1274" s="28"/>
    </row>
    <row r="1275" spans="3:4">
      <c r="C1275" s="28"/>
      <c r="D1275" s="28"/>
    </row>
    <row r="1276" spans="3:4">
      <c r="C1276" s="28"/>
      <c r="D1276" s="28"/>
    </row>
    <row r="1277" spans="3:4">
      <c r="C1277" s="28"/>
      <c r="D1277" s="28"/>
    </row>
    <row r="1278" spans="3:4">
      <c r="C1278" s="28"/>
      <c r="D1278" s="28"/>
    </row>
    <row r="1279" spans="3:4">
      <c r="C1279" s="28"/>
      <c r="D1279" s="28"/>
    </row>
    <row r="1280" spans="3:4">
      <c r="C1280" s="28"/>
      <c r="D1280" s="28"/>
    </row>
    <row r="1281" spans="3:4">
      <c r="C1281" s="28"/>
      <c r="D1281" s="28"/>
    </row>
    <row r="1282" spans="3:4">
      <c r="C1282" s="28"/>
      <c r="D1282" s="28"/>
    </row>
    <row r="1283" spans="3:4">
      <c r="C1283" s="28"/>
      <c r="D1283" s="28"/>
    </row>
    <row r="1284" spans="3:4">
      <c r="C1284" s="28"/>
      <c r="D1284" s="28"/>
    </row>
    <row r="1285" spans="3:4">
      <c r="C1285" s="28"/>
      <c r="D1285" s="28"/>
    </row>
    <row r="1286" spans="3:4">
      <c r="C1286" s="28"/>
      <c r="D1286" s="28"/>
    </row>
    <row r="1287" spans="3:4">
      <c r="C1287" s="28"/>
      <c r="D1287" s="28"/>
    </row>
    <row r="1288" spans="3:4">
      <c r="C1288" s="28"/>
      <c r="D1288" s="28"/>
    </row>
    <row r="1289" spans="3:4">
      <c r="C1289" s="28"/>
      <c r="D1289" s="28"/>
    </row>
    <row r="1290" spans="3:4">
      <c r="C1290" s="28"/>
      <c r="D1290" s="28"/>
    </row>
    <row r="1291" spans="3:4">
      <c r="C1291" s="28"/>
      <c r="D1291" s="28"/>
    </row>
    <row r="1292" spans="3:4">
      <c r="C1292" s="28"/>
      <c r="D1292" s="28"/>
    </row>
    <row r="1293" spans="3:4">
      <c r="C1293" s="28"/>
      <c r="D1293" s="28"/>
    </row>
    <row r="1294" spans="3:4">
      <c r="C1294" s="28"/>
      <c r="D1294" s="28"/>
    </row>
    <row r="1295" spans="3:4">
      <c r="C1295" s="28"/>
      <c r="D1295" s="28"/>
    </row>
    <row r="1296" spans="3:4">
      <c r="C1296" s="28"/>
      <c r="D1296" s="28"/>
    </row>
    <row r="1297" spans="3:4">
      <c r="C1297" s="28"/>
      <c r="D1297" s="28"/>
    </row>
    <row r="1298" spans="3:4">
      <c r="C1298" s="28"/>
      <c r="D1298" s="28"/>
    </row>
    <row r="1299" spans="3:4">
      <c r="C1299" s="28"/>
      <c r="D1299" s="28"/>
    </row>
    <row r="1300" spans="3:4">
      <c r="C1300" s="28"/>
      <c r="D1300" s="28"/>
    </row>
    <row r="1301" spans="3:4">
      <c r="C1301" s="28"/>
      <c r="D1301" s="28"/>
    </row>
    <row r="1302" spans="3:4">
      <c r="C1302" s="28"/>
      <c r="D1302" s="28"/>
    </row>
    <row r="1303" spans="3:4">
      <c r="C1303" s="28"/>
      <c r="D1303" s="28"/>
    </row>
    <row r="1304" spans="3:4">
      <c r="C1304" s="28"/>
      <c r="D1304" s="28"/>
    </row>
    <row r="1305" spans="3:4">
      <c r="C1305" s="28"/>
      <c r="D1305" s="28"/>
    </row>
    <row r="1306" spans="3:4">
      <c r="C1306" s="28"/>
      <c r="D1306" s="28"/>
    </row>
    <row r="1307" spans="3:4">
      <c r="C1307" s="28"/>
      <c r="D1307" s="28"/>
    </row>
    <row r="1308" spans="3:4">
      <c r="C1308" s="28"/>
      <c r="D1308" s="28"/>
    </row>
    <row r="1309" spans="3:4">
      <c r="C1309" s="28"/>
      <c r="D1309" s="28"/>
    </row>
    <row r="1310" spans="3:4">
      <c r="C1310" s="28"/>
      <c r="D1310" s="28"/>
    </row>
    <row r="1311" spans="3:4">
      <c r="C1311" s="28"/>
      <c r="D1311" s="28"/>
    </row>
    <row r="1312" spans="3:4">
      <c r="C1312" s="28"/>
      <c r="D1312" s="28"/>
    </row>
    <row r="1313" spans="3:4">
      <c r="C1313" s="28"/>
      <c r="D1313" s="28"/>
    </row>
    <row r="1314" spans="3:4">
      <c r="C1314" s="28"/>
      <c r="D1314" s="28"/>
    </row>
    <row r="1315" spans="3:4">
      <c r="C1315" s="28"/>
      <c r="D1315" s="28"/>
    </row>
    <row r="1316" spans="3:4">
      <c r="C1316" s="28"/>
      <c r="D1316" s="28"/>
    </row>
    <row r="1317" spans="3:4">
      <c r="C1317" s="28"/>
      <c r="D1317" s="28"/>
    </row>
    <row r="1318" spans="3:4">
      <c r="C1318" s="28"/>
      <c r="D1318" s="28"/>
    </row>
    <row r="1319" spans="3:4">
      <c r="C1319" s="28"/>
      <c r="D1319" s="28"/>
    </row>
    <row r="1320" spans="3:4">
      <c r="C1320" s="28"/>
      <c r="D1320" s="28"/>
    </row>
    <row r="1321" spans="3:4">
      <c r="C1321" s="28"/>
      <c r="D1321" s="28"/>
    </row>
    <row r="1322" spans="3:4">
      <c r="C1322" s="28"/>
      <c r="D1322" s="28"/>
    </row>
    <row r="1323" spans="3:4">
      <c r="C1323" s="28"/>
      <c r="D1323" s="28"/>
    </row>
    <row r="1324" spans="3:4">
      <c r="C1324" s="28"/>
      <c r="D1324" s="28"/>
    </row>
    <row r="1325" spans="3:4">
      <c r="C1325" s="28"/>
      <c r="D1325" s="28"/>
    </row>
    <row r="1326" spans="3:4">
      <c r="C1326" s="28"/>
      <c r="D1326" s="28"/>
    </row>
    <row r="1327" spans="3:4">
      <c r="C1327" s="28"/>
      <c r="D1327" s="28"/>
    </row>
    <row r="1328" spans="3:4">
      <c r="C1328" s="28"/>
      <c r="D1328" s="28"/>
    </row>
    <row r="1329" spans="3:4">
      <c r="C1329" s="28"/>
      <c r="D1329" s="28"/>
    </row>
    <row r="1330" spans="3:4">
      <c r="C1330" s="28"/>
      <c r="D1330" s="28"/>
    </row>
    <row r="1331" spans="3:4">
      <c r="C1331" s="28"/>
      <c r="D1331" s="28"/>
    </row>
    <row r="1332" spans="3:4">
      <c r="C1332" s="28"/>
      <c r="D1332" s="28"/>
    </row>
    <row r="1333" spans="3:4">
      <c r="C1333" s="28"/>
      <c r="D1333" s="28"/>
    </row>
    <row r="1334" spans="3:4">
      <c r="C1334" s="28"/>
      <c r="D1334" s="28"/>
    </row>
    <row r="1335" spans="3:4">
      <c r="C1335" s="28"/>
      <c r="D1335" s="28"/>
    </row>
    <row r="1336" spans="3:4">
      <c r="C1336" s="28"/>
      <c r="D1336" s="28"/>
    </row>
    <row r="1337" spans="3:4">
      <c r="C1337" s="28"/>
      <c r="D1337" s="28"/>
    </row>
    <row r="1338" spans="3:4">
      <c r="C1338" s="28"/>
      <c r="D1338" s="28"/>
    </row>
    <row r="1339" spans="3:4">
      <c r="C1339" s="28"/>
      <c r="D1339" s="28"/>
    </row>
    <row r="1340" spans="3:4">
      <c r="C1340" s="28"/>
      <c r="D1340" s="28"/>
    </row>
    <row r="1341" spans="3:4">
      <c r="C1341" s="28"/>
      <c r="D1341" s="28"/>
    </row>
    <row r="1342" spans="3:4">
      <c r="C1342" s="28"/>
      <c r="D1342" s="28"/>
    </row>
    <row r="1343" spans="3:4">
      <c r="C1343" s="28"/>
      <c r="D1343" s="28"/>
    </row>
    <row r="1344" spans="3:4">
      <c r="C1344" s="28"/>
      <c r="D1344" s="28"/>
    </row>
    <row r="1345" spans="3:4">
      <c r="C1345" s="28"/>
      <c r="D1345" s="28"/>
    </row>
    <row r="1346" spans="3:4">
      <c r="C1346" s="28"/>
      <c r="D1346" s="28"/>
    </row>
    <row r="1347" spans="3:4">
      <c r="C1347" s="28"/>
      <c r="D1347" s="28"/>
    </row>
    <row r="1348" spans="3:4">
      <c r="C1348" s="28"/>
      <c r="D1348" s="28"/>
    </row>
    <row r="1349" spans="3:4">
      <c r="C1349" s="28"/>
      <c r="D1349" s="28"/>
    </row>
    <row r="1350" spans="3:4">
      <c r="C1350" s="28"/>
      <c r="D1350" s="28"/>
    </row>
    <row r="1351" spans="3:4">
      <c r="C1351" s="28"/>
      <c r="D1351" s="28"/>
    </row>
    <row r="1352" spans="3:4">
      <c r="C1352" s="28"/>
      <c r="D1352" s="28"/>
    </row>
    <row r="1353" spans="3:4">
      <c r="C1353" s="28"/>
      <c r="D1353" s="28"/>
    </row>
    <row r="1354" spans="3:4">
      <c r="C1354" s="28"/>
      <c r="D1354" s="28"/>
    </row>
    <row r="1355" spans="3:4">
      <c r="C1355" s="28"/>
      <c r="D1355" s="28"/>
    </row>
    <row r="1356" spans="3:4">
      <c r="C1356" s="28"/>
      <c r="D1356" s="28"/>
    </row>
    <row r="1357" spans="3:4">
      <c r="C1357" s="28"/>
      <c r="D1357" s="28"/>
    </row>
    <row r="1358" spans="3:4">
      <c r="C1358" s="28"/>
      <c r="D1358" s="28"/>
    </row>
    <row r="1359" spans="3:4">
      <c r="C1359" s="28"/>
      <c r="D1359" s="28"/>
    </row>
    <row r="1360" spans="3:4">
      <c r="C1360" s="28"/>
      <c r="D1360" s="28"/>
    </row>
    <row r="1361" spans="3:4">
      <c r="C1361" s="28"/>
      <c r="D1361" s="28"/>
    </row>
    <row r="1362" spans="3:4">
      <c r="C1362" s="28"/>
      <c r="D1362" s="28"/>
    </row>
    <row r="1363" spans="3:4">
      <c r="C1363" s="28"/>
      <c r="D1363" s="28"/>
    </row>
    <row r="1364" spans="3:4">
      <c r="C1364" s="28"/>
      <c r="D1364" s="28"/>
    </row>
    <row r="1365" spans="3:4">
      <c r="C1365" s="28"/>
      <c r="D1365" s="28"/>
    </row>
    <row r="1366" spans="3:4">
      <c r="C1366" s="28"/>
      <c r="D1366" s="28"/>
    </row>
    <row r="1367" spans="3:4">
      <c r="C1367" s="28"/>
      <c r="D1367" s="28"/>
    </row>
    <row r="1368" spans="3:4">
      <c r="C1368" s="28"/>
      <c r="D1368" s="28"/>
    </row>
    <row r="1369" spans="3:4">
      <c r="C1369" s="28"/>
      <c r="D1369" s="28"/>
    </row>
    <row r="1370" spans="3:4">
      <c r="C1370" s="28"/>
      <c r="D1370" s="28"/>
    </row>
    <row r="1371" spans="3:4">
      <c r="C1371" s="28"/>
      <c r="D1371" s="28"/>
    </row>
    <row r="1372" spans="3:4">
      <c r="C1372" s="28"/>
      <c r="D1372" s="28"/>
    </row>
    <row r="1373" spans="3:4">
      <c r="C1373" s="28"/>
      <c r="D1373" s="28"/>
    </row>
    <row r="1374" spans="3:4">
      <c r="C1374" s="28"/>
      <c r="D1374" s="28"/>
    </row>
    <row r="1375" spans="3:4">
      <c r="C1375" s="28"/>
      <c r="D1375" s="28"/>
    </row>
    <row r="1376" spans="3:4">
      <c r="C1376" s="28"/>
      <c r="D1376" s="28"/>
    </row>
    <row r="1377" spans="3:4">
      <c r="C1377" s="28"/>
      <c r="D1377" s="28"/>
    </row>
    <row r="1378" spans="3:4">
      <c r="C1378" s="28"/>
      <c r="D1378" s="28"/>
    </row>
    <row r="1379" spans="3:4">
      <c r="C1379" s="28"/>
      <c r="D1379" s="28"/>
    </row>
    <row r="1380" spans="3:4">
      <c r="C1380" s="28"/>
      <c r="D1380" s="28"/>
    </row>
    <row r="1381" spans="3:4">
      <c r="C1381" s="28"/>
      <c r="D1381" s="28"/>
    </row>
    <row r="1382" spans="3:4">
      <c r="C1382" s="28"/>
      <c r="D1382" s="28"/>
    </row>
    <row r="1383" spans="3:4">
      <c r="C1383" s="28"/>
      <c r="D1383" s="28"/>
    </row>
    <row r="1384" spans="3:4">
      <c r="C1384" s="28"/>
      <c r="D1384" s="28"/>
    </row>
    <row r="1385" spans="3:4">
      <c r="C1385" s="28"/>
      <c r="D1385" s="28"/>
    </row>
    <row r="1386" spans="3:4">
      <c r="C1386" s="28"/>
      <c r="D1386" s="28"/>
    </row>
    <row r="1387" spans="3:4">
      <c r="C1387" s="28"/>
      <c r="D1387" s="28"/>
    </row>
    <row r="1388" spans="3:4">
      <c r="C1388" s="28"/>
      <c r="D1388" s="28"/>
    </row>
    <row r="1389" spans="3:4">
      <c r="C1389" s="28"/>
      <c r="D1389" s="28"/>
    </row>
    <row r="1390" spans="3:4">
      <c r="C1390" s="28"/>
      <c r="D1390" s="28"/>
    </row>
    <row r="1391" spans="3:4">
      <c r="C1391" s="28"/>
      <c r="D1391" s="28"/>
    </row>
    <row r="1392" spans="3:4">
      <c r="C1392" s="28"/>
      <c r="D1392" s="28"/>
    </row>
    <row r="1393" spans="3:4">
      <c r="C1393" s="28"/>
      <c r="D1393" s="28"/>
    </row>
    <row r="1394" spans="3:4">
      <c r="C1394" s="28"/>
      <c r="D1394" s="28"/>
    </row>
    <row r="1395" spans="3:4">
      <c r="C1395" s="28"/>
      <c r="D1395" s="28"/>
    </row>
    <row r="1396" spans="3:4">
      <c r="C1396" s="28"/>
      <c r="D1396" s="28"/>
    </row>
    <row r="1397" spans="3:4">
      <c r="C1397" s="28"/>
      <c r="D1397" s="28"/>
    </row>
    <row r="1398" spans="3:4">
      <c r="C1398" s="28"/>
      <c r="D1398" s="28"/>
    </row>
    <row r="1399" spans="3:4">
      <c r="C1399" s="28"/>
      <c r="D1399" s="28"/>
    </row>
    <row r="1400" spans="3:4">
      <c r="C1400" s="28"/>
      <c r="D1400" s="28"/>
    </row>
    <row r="1401" spans="3:4">
      <c r="C1401" s="28"/>
      <c r="D1401" s="28"/>
    </row>
    <row r="1402" spans="3:4">
      <c r="C1402" s="28"/>
      <c r="D1402" s="28"/>
    </row>
  </sheetData>
  <protectedRanges>
    <protectedRange sqref="A127:D128" name="Range1"/>
  </protectedRanges>
  <phoneticPr fontId="7" type="noConversion"/>
  <hyperlinks>
    <hyperlink ref="H64048" r:id="rId1" display="http://vsolj.cetus-net.org/bulletin.html" xr:uid="{00000000-0004-0000-0000-000000000000}"/>
    <hyperlink ref="H64041" r:id="rId2" display="https://www.aavso.org/ejaavso" xr:uid="{00000000-0004-0000-0000-000001000000}"/>
    <hyperlink ref="I64048" r:id="rId3" display="http://vsolj.cetus-net.org/bulletin.html" xr:uid="{00000000-0004-0000-0000-000002000000}"/>
    <hyperlink ref="AQ57699" r:id="rId4" display="http://cdsbib.u-strasbg.fr/cgi-bin/cdsbib?1990RMxAA..21..381G" xr:uid="{00000000-0004-0000-0000-000003000000}"/>
    <hyperlink ref="H64045" r:id="rId5" display="https://www.aavso.org/ejaavso" xr:uid="{00000000-0004-0000-0000-000004000000}"/>
    <hyperlink ref="AP5063" r:id="rId6" display="http://cdsbib.u-strasbg.fr/cgi-bin/cdsbib?1990RMxAA..21..381G" xr:uid="{00000000-0004-0000-0000-000005000000}"/>
    <hyperlink ref="AP5066" r:id="rId7" display="http://cdsbib.u-strasbg.fr/cgi-bin/cdsbib?1990RMxAA..21..381G" xr:uid="{00000000-0004-0000-0000-000006000000}"/>
    <hyperlink ref="AP5064" r:id="rId8" display="http://cdsbib.u-strasbg.fr/cgi-bin/cdsbib?1990RMxAA..21..381G" xr:uid="{00000000-0004-0000-0000-000007000000}"/>
    <hyperlink ref="AP5048" r:id="rId9" display="http://cdsbib.u-strasbg.fr/cgi-bin/cdsbib?1990RMxAA..21..381G" xr:uid="{00000000-0004-0000-0000-000008000000}"/>
    <hyperlink ref="AQ5277" r:id="rId10" display="http://cdsbib.u-strasbg.fr/cgi-bin/cdsbib?1990RMxAA..21..381G" xr:uid="{00000000-0004-0000-0000-000009000000}"/>
    <hyperlink ref="AQ5281" r:id="rId11" display="http://cdsbib.u-strasbg.fr/cgi-bin/cdsbib?1990RMxAA..21..381G" xr:uid="{00000000-0004-0000-0000-00000A000000}"/>
    <hyperlink ref="AQ64961" r:id="rId12" display="http://cdsbib.u-strasbg.fr/cgi-bin/cdsbib?1990RMxAA..21..381G" xr:uid="{00000000-0004-0000-0000-00000B000000}"/>
    <hyperlink ref="I2169" r:id="rId13" display="http://vsolj.cetus-net.org/bulletin.html" xr:uid="{00000000-0004-0000-0000-00000C000000}"/>
    <hyperlink ref="H2169" r:id="rId14" display="http://vsolj.cetus-net.org/bulletin.html" xr:uid="{00000000-0004-0000-0000-00000D000000}"/>
    <hyperlink ref="AQ86" r:id="rId15" display="http://cdsbib.u-strasbg.fr/cgi-bin/cdsbib?1990RMxAA..21..381G" xr:uid="{00000000-0004-0000-0000-00000E000000}"/>
    <hyperlink ref="AQ85" r:id="rId16" display="http://cdsbib.u-strasbg.fr/cgi-bin/cdsbib?1990RMxAA..21..381G" xr:uid="{00000000-0004-0000-0000-00000F000000}"/>
    <hyperlink ref="AP3339" r:id="rId17" display="http://cdsbib.u-strasbg.fr/cgi-bin/cdsbib?1990RMxAA..21..381G" xr:uid="{00000000-0004-0000-0000-000010000000}"/>
    <hyperlink ref="AP3357" r:id="rId18" display="http://cdsbib.u-strasbg.fr/cgi-bin/cdsbib?1990RMxAA..21..381G" xr:uid="{00000000-0004-0000-0000-000011000000}"/>
    <hyperlink ref="AP3358" r:id="rId19" display="http://cdsbib.u-strasbg.fr/cgi-bin/cdsbib?1990RMxAA..21..381G" xr:uid="{00000000-0004-0000-0000-000012000000}"/>
    <hyperlink ref="AP3354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D45"/>
  <sheetViews>
    <sheetView workbookViewId="0">
      <selection activeCell="Q15" sqref="Q15:R3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32</v>
      </c>
      <c r="C1" s="19" t="s">
        <v>57</v>
      </c>
    </row>
    <row r="2" spans="1:18">
      <c r="A2" t="s">
        <v>28</v>
      </c>
    </row>
    <row r="4" spans="1:18">
      <c r="A4" s="8" t="s">
        <v>2</v>
      </c>
      <c r="C4" s="3">
        <v>26115.9</v>
      </c>
      <c r="D4" s="4">
        <v>4.1444000000000001</v>
      </c>
    </row>
    <row r="6" spans="1:18">
      <c r="A6" s="8" t="s">
        <v>3</v>
      </c>
    </row>
    <row r="7" spans="1:18">
      <c r="A7" t="s">
        <v>4</v>
      </c>
      <c r="C7">
        <f>+C4</f>
        <v>26115.9</v>
      </c>
    </row>
    <row r="8" spans="1:18">
      <c r="A8" t="s">
        <v>5</v>
      </c>
      <c r="C8">
        <f>+D4</f>
        <v>4.1444000000000001</v>
      </c>
    </row>
    <row r="10" spans="1:18" ht="13.5" thickBot="1">
      <c r="C10" s="7" t="s">
        <v>23</v>
      </c>
      <c r="D10" s="7" t="s">
        <v>24</v>
      </c>
    </row>
    <row r="11" spans="1:18">
      <c r="A11" t="s">
        <v>18</v>
      </c>
      <c r="C11">
        <f>INTERCEPT(G21:G92,F21:F92)</f>
        <v>0.38014936522059761</v>
      </c>
      <c r="D11" s="6"/>
    </row>
    <row r="12" spans="1:18">
      <c r="A12" t="s">
        <v>19</v>
      </c>
      <c r="C12">
        <f>SLOPE(G21:G92,F21:F92)</f>
        <v>-3.1493933079778602E-5</v>
      </c>
      <c r="D12" s="6"/>
    </row>
    <row r="13" spans="1:18">
      <c r="A13" t="s">
        <v>22</v>
      </c>
      <c r="C13" s="6" t="s">
        <v>16</v>
      </c>
      <c r="D13" s="6"/>
    </row>
    <row r="14" spans="1:18">
      <c r="A14" t="s">
        <v>27</v>
      </c>
    </row>
    <row r="15" spans="1:18">
      <c r="A15" s="5" t="s">
        <v>20</v>
      </c>
      <c r="C15">
        <f>+C7+C11</f>
        <v>26116.280149365222</v>
      </c>
      <c r="Q15" t="s">
        <v>27</v>
      </c>
      <c r="R15">
        <f>SUM(R21:R268)</f>
        <v>2.8448593996924192</v>
      </c>
    </row>
    <row r="16" spans="1:18">
      <c r="A16" s="8" t="s">
        <v>6</v>
      </c>
      <c r="C16">
        <f>+C8+C12</f>
        <v>4.14436850606692</v>
      </c>
      <c r="Q16" t="s">
        <v>61</v>
      </c>
      <c r="R16">
        <f>COUNT(R21:R430)</f>
        <v>18</v>
      </c>
    </row>
    <row r="17" spans="1:30" ht="13.5" thickBot="1">
      <c r="Q17" t="s">
        <v>62</v>
      </c>
      <c r="R17">
        <f>SQRT(R15/(R16-1))</f>
        <v>0.40907782947764632</v>
      </c>
    </row>
    <row r="18" spans="1:30">
      <c r="A18" s="8" t="s">
        <v>7</v>
      </c>
      <c r="C18" s="3">
        <f>+C15</f>
        <v>26116.280149365222</v>
      </c>
      <c r="D18" s="4">
        <f>+C16</f>
        <v>4.14436850606692</v>
      </c>
    </row>
    <row r="19" spans="1:30" ht="13.5" thickTop="1">
      <c r="R19">
        <f>SUM(R21:R38)</f>
        <v>2.8448593996924192</v>
      </c>
    </row>
    <row r="20" spans="1:30" ht="1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R20" s="9" t="s">
        <v>63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0">+(C21-C$7)/C$8</f>
        <v>-1516.8757841907154</v>
      </c>
      <c r="F21">
        <f t="shared" ref="F21:F38" si="1">ROUND(2*E21,0)/2</f>
        <v>-1517</v>
      </c>
      <c r="G21">
        <f t="shared" ref="G21:G38" si="2">+C21-(C$7+F21*C$8)</f>
        <v>0.51479999999719439</v>
      </c>
      <c r="J21">
        <f>G21</f>
        <v>0.51479999999719439</v>
      </c>
      <c r="O21">
        <f t="shared" ref="O21:O38" si="3">+C$11+C$12*F21</f>
        <v>0.42792566170262175</v>
      </c>
      <c r="Q21" s="2">
        <f t="shared" ref="Q21:Q38" si="4">+C21-15018.5</f>
        <v>4810.8600000000006</v>
      </c>
      <c r="R21">
        <f>+(O21-G21)^2</f>
        <v>7.5471506541198502E-3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0"/>
        <v>-1259.8759772222759</v>
      </c>
      <c r="F22">
        <f t="shared" si="1"/>
        <v>-1260</v>
      </c>
      <c r="G22">
        <f t="shared" si="2"/>
        <v>0.5139999999992142</v>
      </c>
      <c r="J22">
        <f>G22</f>
        <v>0.5139999999992142</v>
      </c>
      <c r="O22">
        <f t="shared" si="3"/>
        <v>0.41983172090111864</v>
      </c>
      <c r="Q22" s="2">
        <f t="shared" si="4"/>
        <v>5875.9700000000012</v>
      </c>
      <c r="R22">
        <f t="shared" ref="R22:R28" si="5">+(O22-G22)^2</f>
        <v>8.8676647882968192E-3</v>
      </c>
      <c r="S22">
        <f>F22-F21</f>
        <v>257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si="3"/>
        <v>0.38014936522059761</v>
      </c>
      <c r="Q23" s="2">
        <f t="shared" si="4"/>
        <v>11097.400000000001</v>
      </c>
      <c r="R23">
        <f t="shared" si="5"/>
        <v>0.1445135398776233</v>
      </c>
      <c r="S23">
        <f t="shared" ref="S23:S38" si="6">F23-F22</f>
        <v>1260</v>
      </c>
    </row>
    <row r="24" spans="1:30">
      <c r="A24" t="s">
        <v>47</v>
      </c>
      <c r="B24" s="6" t="s">
        <v>39</v>
      </c>
      <c r="C24" s="11">
        <v>26116.39</v>
      </c>
      <c r="E24">
        <f t="shared" si="0"/>
        <v>0.11823183090386129</v>
      </c>
      <c r="F24">
        <f t="shared" si="1"/>
        <v>0</v>
      </c>
      <c r="G24">
        <f t="shared" si="2"/>
        <v>0.48999999999796273</v>
      </c>
      <c r="J24">
        <f>G24</f>
        <v>0.48999999999796273</v>
      </c>
      <c r="O24">
        <f t="shared" si="3"/>
        <v>0.38014936522059761</v>
      </c>
      <c r="Q24" s="2">
        <f t="shared" si="4"/>
        <v>11097.89</v>
      </c>
      <c r="R24">
        <f t="shared" si="5"/>
        <v>1.2067161960990058E-2</v>
      </c>
      <c r="S24">
        <f t="shared" si="6"/>
        <v>0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0"/>
        <v>5186.1724254415585</v>
      </c>
      <c r="F25">
        <f t="shared" si="1"/>
        <v>5186</v>
      </c>
      <c r="G25">
        <f t="shared" si="2"/>
        <v>0.71459999999206048</v>
      </c>
      <c r="J25">
        <f>G25</f>
        <v>0.71459999999206048</v>
      </c>
      <c r="O25">
        <f t="shared" si="3"/>
        <v>0.21682182826886578</v>
      </c>
      <c r="Q25" s="2">
        <f t="shared" si="4"/>
        <v>32590.972999999998</v>
      </c>
      <c r="R25">
        <f t="shared" si="5"/>
        <v>0.24778310824408634</v>
      </c>
      <c r="S25">
        <f t="shared" si="6"/>
        <v>5186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0"/>
        <v>5187.1426744522732</v>
      </c>
      <c r="F26">
        <f t="shared" si="1"/>
        <v>5187</v>
      </c>
      <c r="G26">
        <f t="shared" si="2"/>
        <v>0.59130000000004657</v>
      </c>
      <c r="J26">
        <f>G26</f>
        <v>0.59130000000004657</v>
      </c>
      <c r="O26">
        <f t="shared" si="3"/>
        <v>0.21679033433578601</v>
      </c>
      <c r="Q26" s="2">
        <f t="shared" si="4"/>
        <v>32594.994100000004</v>
      </c>
      <c r="R26">
        <f t="shared" si="5"/>
        <v>0.14025748967595625</v>
      </c>
      <c r="S26">
        <f t="shared" si="6"/>
        <v>1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0"/>
        <v>5197.0198339928565</v>
      </c>
      <c r="F27">
        <f t="shared" si="1"/>
        <v>5197</v>
      </c>
      <c r="G27">
        <f t="shared" si="2"/>
        <v>8.2199999997101258E-2</v>
      </c>
      <c r="J27">
        <f>G27</f>
        <v>8.2199999997101258E-2</v>
      </c>
      <c r="O27">
        <f t="shared" si="3"/>
        <v>0.21647539500498822</v>
      </c>
      <c r="Q27" s="2">
        <f t="shared" si="4"/>
        <v>32635.928999999996</v>
      </c>
      <c r="R27">
        <f t="shared" si="5"/>
        <v>1.8029881704524076E-2</v>
      </c>
      <c r="S27" s="8">
        <f t="shared" si="6"/>
        <v>10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0"/>
        <v>5238.0848856287994</v>
      </c>
      <c r="F28">
        <f t="shared" si="1"/>
        <v>5238</v>
      </c>
      <c r="G28">
        <f t="shared" si="2"/>
        <v>0.35179999999672873</v>
      </c>
      <c r="J28">
        <f>G28</f>
        <v>0.35179999999672873</v>
      </c>
      <c r="O28">
        <f t="shared" si="3"/>
        <v>0.2151841437487173</v>
      </c>
      <c r="Q28" s="2">
        <f t="shared" si="4"/>
        <v>32806.118999999999</v>
      </c>
      <c r="R28">
        <f t="shared" si="5"/>
        <v>1.8663892178377321E-2</v>
      </c>
      <c r="S28">
        <f t="shared" si="6"/>
        <v>41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0"/>
        <v>5272.5593572049029</v>
      </c>
      <c r="F29">
        <f t="shared" si="1"/>
        <v>5272.5</v>
      </c>
      <c r="G29">
        <f t="shared" si="2"/>
        <v>0.24599999999918509</v>
      </c>
      <c r="I29">
        <f>G29</f>
        <v>0.24599999999918509</v>
      </c>
      <c r="O29">
        <f t="shared" si="3"/>
        <v>0.21409760305746495</v>
      </c>
      <c r="Q29" s="2">
        <f t="shared" si="4"/>
        <v>32948.995000000003</v>
      </c>
      <c r="R29">
        <f t="shared" ref="R29:R38" si="7">+(O29-G29)^2</f>
        <v>1.0177629306270749E-3</v>
      </c>
      <c r="S29">
        <f t="shared" si="6"/>
        <v>34.5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0"/>
        <v>5687.8494112537392</v>
      </c>
      <c r="F30">
        <f t="shared" si="1"/>
        <v>5688</v>
      </c>
      <c r="G30">
        <f t="shared" si="2"/>
        <v>-0.62410000000090804</v>
      </c>
      <c r="H30" s="13"/>
      <c r="I30" s="13"/>
      <c r="J30">
        <f t="shared" ref="J30:J38" si="8">G30</f>
        <v>-0.62410000000090804</v>
      </c>
      <c r="K30" s="13"/>
      <c r="L30" s="13"/>
      <c r="M30" s="13"/>
      <c r="N30" s="13"/>
      <c r="O30">
        <f t="shared" si="3"/>
        <v>0.20101187386281694</v>
      </c>
      <c r="Q30" s="2">
        <f t="shared" si="4"/>
        <v>34670.123099999997</v>
      </c>
      <c r="R30">
        <f t="shared" si="7"/>
        <v>0.68080960439090754</v>
      </c>
      <c r="S30">
        <f t="shared" si="6"/>
        <v>415.5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0"/>
        <v>5709.5432631985323</v>
      </c>
      <c r="F31">
        <f t="shared" si="1"/>
        <v>5709.5</v>
      </c>
      <c r="G31">
        <f t="shared" si="2"/>
        <v>0.17929999999614665</v>
      </c>
      <c r="H31" s="13"/>
      <c r="I31" s="13"/>
      <c r="J31">
        <f t="shared" si="8"/>
        <v>0.17929999999614665</v>
      </c>
      <c r="K31" s="13"/>
      <c r="L31" s="13"/>
      <c r="M31" s="13"/>
      <c r="N31" s="13"/>
      <c r="O31">
        <f t="shared" si="3"/>
        <v>0.20033475430160169</v>
      </c>
      <c r="Q31" s="2">
        <f t="shared" si="4"/>
        <v>34760.0311</v>
      </c>
      <c r="R31">
        <f t="shared" si="7"/>
        <v>4.4246088869085928E-4</v>
      </c>
      <c r="S31">
        <f t="shared" si="6"/>
        <v>21.5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0"/>
        <v>5709.5435286169286</v>
      </c>
      <c r="F32">
        <f t="shared" si="1"/>
        <v>5709.5</v>
      </c>
      <c r="G32">
        <f t="shared" si="2"/>
        <v>0.18039999999746215</v>
      </c>
      <c r="H32" s="13"/>
      <c r="I32" s="13"/>
      <c r="J32">
        <f t="shared" si="8"/>
        <v>0.18039999999746215</v>
      </c>
      <c r="K32" s="13"/>
      <c r="L32" s="13"/>
      <c r="M32" s="13"/>
      <c r="N32" s="13"/>
      <c r="O32">
        <f t="shared" si="3"/>
        <v>0.20033475430160169</v>
      </c>
      <c r="Q32" s="2">
        <f t="shared" si="4"/>
        <v>34760.032200000001</v>
      </c>
      <c r="R32">
        <f t="shared" si="7"/>
        <v>3.9739442916641017E-4</v>
      </c>
      <c r="S32">
        <f t="shared" si="6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0"/>
        <v>5796.1251809670875</v>
      </c>
      <c r="F33">
        <f t="shared" si="1"/>
        <v>5796</v>
      </c>
      <c r="G33">
        <f t="shared" si="2"/>
        <v>0.5187999999980093</v>
      </c>
      <c r="H33" s="13"/>
      <c r="I33" s="13"/>
      <c r="J33">
        <f t="shared" si="8"/>
        <v>0.5187999999980093</v>
      </c>
      <c r="K33" s="13"/>
      <c r="L33" s="13"/>
      <c r="M33" s="13"/>
      <c r="N33" s="13"/>
      <c r="O33">
        <f t="shared" si="3"/>
        <v>0.19761052909020083</v>
      </c>
      <c r="Q33" s="2">
        <f t="shared" si="4"/>
        <v>35118.861199999999</v>
      </c>
      <c r="R33">
        <f t="shared" si="7"/>
        <v>0.10316267622203794</v>
      </c>
      <c r="S33">
        <f t="shared" si="6"/>
        <v>86.5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0"/>
        <v>5796.1258324486043</v>
      </c>
      <c r="F34">
        <f t="shared" si="1"/>
        <v>5796</v>
      </c>
      <c r="G34">
        <f t="shared" si="2"/>
        <v>0.52149999999528518</v>
      </c>
      <c r="H34" s="13"/>
      <c r="I34" s="13"/>
      <c r="J34">
        <f t="shared" si="8"/>
        <v>0.52149999999528518</v>
      </c>
      <c r="K34" s="13"/>
      <c r="L34" s="13"/>
      <c r="M34" s="13"/>
      <c r="N34" s="13"/>
      <c r="O34">
        <f t="shared" si="3"/>
        <v>0.19761052909020083</v>
      </c>
      <c r="Q34" s="2">
        <f t="shared" si="4"/>
        <v>35118.863899999997</v>
      </c>
      <c r="R34">
        <f t="shared" si="7"/>
        <v>0.10490438936317549</v>
      </c>
      <c r="S34">
        <f t="shared" si="6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0"/>
        <v>5888.3260303059542</v>
      </c>
      <c r="F35">
        <f t="shared" si="1"/>
        <v>5888.5</v>
      </c>
      <c r="G35">
        <f t="shared" si="2"/>
        <v>-0.7209999999977299</v>
      </c>
      <c r="J35">
        <f t="shared" si="8"/>
        <v>-0.7209999999977299</v>
      </c>
      <c r="O35">
        <f t="shared" si="3"/>
        <v>0.19469734028032132</v>
      </c>
      <c r="Q35" s="2">
        <f t="shared" si="4"/>
        <v>35500.9784</v>
      </c>
      <c r="R35">
        <f t="shared" si="7"/>
        <v>0.83850161899229725</v>
      </c>
      <c r="S35">
        <f t="shared" si="6"/>
        <v>92.5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0"/>
        <v>5967.9350207508924</v>
      </c>
      <c r="F36">
        <f t="shared" si="1"/>
        <v>5968</v>
      </c>
      <c r="G36">
        <f t="shared" si="2"/>
        <v>-0.26929999999993015</v>
      </c>
      <c r="J36">
        <f t="shared" si="8"/>
        <v>-0.26929999999993015</v>
      </c>
      <c r="O36">
        <f t="shared" si="3"/>
        <v>0.19219357260047892</v>
      </c>
      <c r="Q36" s="2">
        <f t="shared" si="4"/>
        <v>35830.909899999999</v>
      </c>
      <c r="R36">
        <f t="shared" si="7"/>
        <v>0.21297631755148905</v>
      </c>
      <c r="S36">
        <f t="shared" si="6"/>
        <v>79.5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0"/>
        <v>6066.1399237525338</v>
      </c>
      <c r="F37">
        <f t="shared" si="1"/>
        <v>6066</v>
      </c>
      <c r="G37">
        <f t="shared" si="2"/>
        <v>0.57989999999699648</v>
      </c>
      <c r="J37">
        <f t="shared" si="8"/>
        <v>0.57989999999699648</v>
      </c>
      <c r="O37">
        <f t="shared" si="3"/>
        <v>0.18910716715866061</v>
      </c>
      <c r="Q37" s="2">
        <f t="shared" si="4"/>
        <v>36237.910300000003</v>
      </c>
      <c r="R37">
        <f t="shared" si="7"/>
        <v>0.15271903819781152</v>
      </c>
      <c r="S37">
        <f t="shared" si="6"/>
        <v>98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0"/>
        <v>6419.6370765370129</v>
      </c>
      <c r="F38">
        <f t="shared" si="1"/>
        <v>6419.5</v>
      </c>
      <c r="G38">
        <f t="shared" si="2"/>
        <v>0.5680999999967753</v>
      </c>
      <c r="J38">
        <f t="shared" si="8"/>
        <v>0.5680999999967753</v>
      </c>
      <c r="O38">
        <f t="shared" si="3"/>
        <v>0.17797406181495887</v>
      </c>
      <c r="Q38" s="2">
        <f t="shared" si="4"/>
        <v>37702.943899999998</v>
      </c>
      <c r="R38">
        <f t="shared" si="7"/>
        <v>0.15219824764224243</v>
      </c>
      <c r="S38">
        <f t="shared" si="6"/>
        <v>353.5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S45"/>
  <sheetViews>
    <sheetView workbookViewId="0">
      <selection activeCell="D45" sqref="D45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5" ht="20.25">
      <c r="A1" s="1" t="s">
        <v>32</v>
      </c>
    </row>
    <row r="2" spans="1:45">
      <c r="A2" t="s">
        <v>28</v>
      </c>
      <c r="O2" s="11">
        <v>47613.494100000004</v>
      </c>
    </row>
    <row r="3" spans="1:45">
      <c r="O3" s="11">
        <v>47654.428999999996</v>
      </c>
    </row>
    <row r="4" spans="1:45">
      <c r="A4" s="8" t="s">
        <v>2</v>
      </c>
      <c r="C4" s="23">
        <v>26115.9</v>
      </c>
      <c r="D4" s="24">
        <v>4.1444000000000001</v>
      </c>
      <c r="O4">
        <f>+O3-O2</f>
        <v>40.934899999992922</v>
      </c>
    </row>
    <row r="5" spans="1:45">
      <c r="O5" t="s">
        <v>52</v>
      </c>
      <c r="P5">
        <v>6</v>
      </c>
      <c r="Q5">
        <v>7</v>
      </c>
      <c r="R5">
        <v>8</v>
      </c>
      <c r="S5">
        <v>9</v>
      </c>
      <c r="T5" s="8">
        <v>10</v>
      </c>
      <c r="U5">
        <v>11</v>
      </c>
      <c r="V5">
        <v>12</v>
      </c>
      <c r="W5">
        <v>13</v>
      </c>
      <c r="X5">
        <v>14</v>
      </c>
      <c r="Y5">
        <v>15</v>
      </c>
      <c r="Z5">
        <v>16</v>
      </c>
      <c r="AA5">
        <v>17</v>
      </c>
      <c r="AB5">
        <v>18</v>
      </c>
      <c r="AC5">
        <v>19</v>
      </c>
      <c r="AD5">
        <v>20</v>
      </c>
      <c r="AE5">
        <v>21</v>
      </c>
      <c r="AF5">
        <v>22</v>
      </c>
      <c r="AG5">
        <v>23</v>
      </c>
      <c r="AH5">
        <v>24</v>
      </c>
      <c r="AI5">
        <v>25</v>
      </c>
      <c r="AJ5">
        <v>26</v>
      </c>
      <c r="AK5">
        <v>27</v>
      </c>
      <c r="AL5">
        <v>28</v>
      </c>
      <c r="AM5">
        <v>29</v>
      </c>
      <c r="AN5">
        <v>30</v>
      </c>
      <c r="AO5">
        <v>31</v>
      </c>
      <c r="AP5">
        <v>32</v>
      </c>
      <c r="AQ5">
        <v>33</v>
      </c>
      <c r="AR5">
        <v>34</v>
      </c>
      <c r="AS5">
        <v>35</v>
      </c>
    </row>
    <row r="6" spans="1:45">
      <c r="A6" s="8" t="s">
        <v>3</v>
      </c>
      <c r="N6">
        <v>4.1444000000000001</v>
      </c>
      <c r="O6" t="s">
        <v>53</v>
      </c>
      <c r="P6">
        <f>+$O$4/P5</f>
        <v>6.822483333332154</v>
      </c>
      <c r="Q6">
        <f t="shared" ref="Q6:AD6" si="0">+$O$4/Q5</f>
        <v>5.8478428571418464</v>
      </c>
      <c r="R6">
        <f t="shared" si="0"/>
        <v>5.1168624999991152</v>
      </c>
      <c r="S6">
        <f t="shared" si="0"/>
        <v>4.5483222222214357</v>
      </c>
      <c r="T6">
        <f t="shared" si="0"/>
        <v>4.0934899999992922</v>
      </c>
      <c r="U6">
        <f t="shared" si="0"/>
        <v>3.7213545454539019</v>
      </c>
      <c r="V6">
        <f t="shared" si="0"/>
        <v>3.411241666666077</v>
      </c>
      <c r="W6">
        <f t="shared" si="0"/>
        <v>3.1488384615379172</v>
      </c>
      <c r="X6">
        <f t="shared" si="0"/>
        <v>2.9239214285709232</v>
      </c>
      <c r="Y6">
        <f t="shared" si="0"/>
        <v>2.7289933333328613</v>
      </c>
      <c r="Z6">
        <f t="shared" si="0"/>
        <v>2.5584312499995576</v>
      </c>
      <c r="AA6">
        <f t="shared" si="0"/>
        <v>2.4079352941172307</v>
      </c>
      <c r="AB6">
        <f t="shared" si="0"/>
        <v>2.2741611111107178</v>
      </c>
      <c r="AC6">
        <f t="shared" si="0"/>
        <v>2.1544684210522589</v>
      </c>
      <c r="AD6">
        <f t="shared" si="0"/>
        <v>2.0467449999996461</v>
      </c>
      <c r="AE6">
        <f t="shared" ref="AE6:AS6" si="1">+$O$4/AE5</f>
        <v>1.9492809523806154</v>
      </c>
      <c r="AF6">
        <f t="shared" si="1"/>
        <v>1.8606772727269509</v>
      </c>
      <c r="AG6">
        <f t="shared" si="1"/>
        <v>1.7797782608692574</v>
      </c>
      <c r="AH6">
        <f t="shared" si="1"/>
        <v>1.7056208333330385</v>
      </c>
      <c r="AI6">
        <f t="shared" si="1"/>
        <v>1.637395999999717</v>
      </c>
      <c r="AJ6">
        <f t="shared" si="1"/>
        <v>1.5744192307689586</v>
      </c>
      <c r="AK6">
        <f t="shared" si="1"/>
        <v>1.5161074074071452</v>
      </c>
      <c r="AL6">
        <f t="shared" si="1"/>
        <v>1.4619607142854616</v>
      </c>
      <c r="AM6">
        <f t="shared" si="1"/>
        <v>1.411548275861825</v>
      </c>
      <c r="AN6">
        <f t="shared" si="1"/>
        <v>1.3644966666664307</v>
      </c>
      <c r="AO6">
        <f t="shared" si="1"/>
        <v>1.320480645161062</v>
      </c>
      <c r="AP6">
        <f t="shared" si="1"/>
        <v>1.2792156249997788</v>
      </c>
      <c r="AQ6">
        <f t="shared" si="1"/>
        <v>1.2404515151513007</v>
      </c>
      <c r="AR6">
        <f t="shared" si="1"/>
        <v>1.2039676470586154</v>
      </c>
      <c r="AS6">
        <f t="shared" si="1"/>
        <v>1.1695685714283692</v>
      </c>
    </row>
    <row r="7" spans="1:45">
      <c r="A7" t="s">
        <v>4</v>
      </c>
      <c r="C7">
        <f>+C4</f>
        <v>26115.9</v>
      </c>
      <c r="N7">
        <v>2.8448593996924192</v>
      </c>
      <c r="O7" t="s">
        <v>54</v>
      </c>
      <c r="P7">
        <v>8.3770791912194049</v>
      </c>
      <c r="Q7">
        <v>9.9467261995837646</v>
      </c>
      <c r="R7">
        <v>7.8126977249216374</v>
      </c>
      <c r="S7">
        <v>3.6691833859565062</v>
      </c>
      <c r="T7">
        <v>2.2849339645061733</v>
      </c>
      <c r="U7">
        <v>4.4774362477595107</v>
      </c>
      <c r="V7">
        <v>3.2714677202834879</v>
      </c>
      <c r="W7">
        <v>3.4513790894829506</v>
      </c>
      <c r="X7">
        <v>2.9214584120611535</v>
      </c>
      <c r="Y7">
        <v>2.8935232440100309</v>
      </c>
      <c r="Z7" s="17">
        <v>1.6001566434495473</v>
      </c>
      <c r="AA7" s="17">
        <v>1.6847033060750476</v>
      </c>
      <c r="AB7" s="17">
        <v>1.3344783639108322</v>
      </c>
      <c r="AC7" s="17">
        <v>1.0017317098889316</v>
      </c>
      <c r="AD7" s="17">
        <v>1.4529447958091122</v>
      </c>
      <c r="AE7" s="17">
        <v>1.377992636438351</v>
      </c>
      <c r="AF7" s="17">
        <v>0.92308054641058834</v>
      </c>
      <c r="AG7">
        <v>1.3794403207869579</v>
      </c>
      <c r="AH7">
        <v>1.5398929077022427</v>
      </c>
      <c r="AI7">
        <v>0.72435540165937551</v>
      </c>
      <c r="AJ7">
        <v>0.85462707264701976</v>
      </c>
      <c r="AK7">
        <v>0.76451353131023736</v>
      </c>
      <c r="AL7">
        <v>0.32486115478623501</v>
      </c>
      <c r="AM7">
        <v>0.46097853468442135</v>
      </c>
      <c r="AN7">
        <v>0.57379577676913296</v>
      </c>
      <c r="AO7">
        <v>0.58384833666472358</v>
      </c>
    </row>
    <row r="8" spans="1:45">
      <c r="A8" t="s">
        <v>5</v>
      </c>
      <c r="C8">
        <v>1.6052901960781538</v>
      </c>
    </row>
    <row r="9" spans="1:45">
      <c r="D9">
        <f>SUM(R21:R38)</f>
        <v>0.78069417405713593</v>
      </c>
      <c r="O9" t="s">
        <v>55</v>
      </c>
      <c r="P9">
        <v>6.5</v>
      </c>
      <c r="Q9">
        <v>7.5</v>
      </c>
      <c r="R9">
        <v>8.5</v>
      </c>
      <c r="S9">
        <v>9.5</v>
      </c>
      <c r="T9">
        <v>10.5</v>
      </c>
      <c r="U9">
        <v>11.5</v>
      </c>
      <c r="V9">
        <v>12.5</v>
      </c>
      <c r="W9">
        <v>13.5</v>
      </c>
      <c r="X9">
        <v>14.5</v>
      </c>
      <c r="Y9">
        <v>15.5</v>
      </c>
      <c r="Z9">
        <v>16.5</v>
      </c>
      <c r="AA9">
        <v>17.5</v>
      </c>
      <c r="AB9">
        <v>18.5</v>
      </c>
      <c r="AC9">
        <v>19.5</v>
      </c>
      <c r="AD9">
        <v>20.5</v>
      </c>
      <c r="AE9">
        <v>21.5</v>
      </c>
      <c r="AF9">
        <v>22.5</v>
      </c>
      <c r="AG9">
        <v>23.5</v>
      </c>
      <c r="AH9">
        <v>24.5</v>
      </c>
      <c r="AI9">
        <v>25.5</v>
      </c>
      <c r="AJ9">
        <v>26.5</v>
      </c>
      <c r="AK9">
        <v>27.5</v>
      </c>
      <c r="AL9">
        <v>28.5</v>
      </c>
      <c r="AM9">
        <v>29.5</v>
      </c>
      <c r="AN9">
        <v>30.5</v>
      </c>
    </row>
    <row r="10" spans="1:45" ht="13.5" thickBot="1">
      <c r="C10" s="7" t="s">
        <v>23</v>
      </c>
      <c r="D10" s="7" t="s">
        <v>24</v>
      </c>
      <c r="P10">
        <f>+$O$4/P9</f>
        <v>6.2976769230758345</v>
      </c>
      <c r="Q10">
        <f t="shared" ref="Q10:AI10" si="2">+$O$4/Q9</f>
        <v>5.4579866666657226</v>
      </c>
      <c r="R10">
        <f t="shared" si="2"/>
        <v>4.8158705882344615</v>
      </c>
      <c r="S10">
        <f t="shared" si="2"/>
        <v>4.3089368421045178</v>
      </c>
      <c r="T10">
        <f t="shared" si="2"/>
        <v>3.8985619047612308</v>
      </c>
      <c r="U10">
        <f t="shared" si="2"/>
        <v>3.5595565217385148</v>
      </c>
      <c r="V10">
        <f t="shared" si="2"/>
        <v>3.2747919999994339</v>
      </c>
      <c r="W10">
        <f t="shared" si="2"/>
        <v>3.0322148148142904</v>
      </c>
      <c r="X10">
        <f t="shared" si="2"/>
        <v>2.8230965517236499</v>
      </c>
      <c r="Y10">
        <f t="shared" si="2"/>
        <v>2.640961290322124</v>
      </c>
      <c r="Z10">
        <f t="shared" si="2"/>
        <v>2.4809030303026014</v>
      </c>
      <c r="AA10">
        <f t="shared" si="2"/>
        <v>2.3391371428567385</v>
      </c>
      <c r="AB10">
        <f t="shared" si="2"/>
        <v>2.2126972972969146</v>
      </c>
      <c r="AC10">
        <f t="shared" si="2"/>
        <v>2.0992256410252779</v>
      </c>
      <c r="AD10">
        <f t="shared" si="2"/>
        <v>1.9968243902435572</v>
      </c>
      <c r="AE10">
        <f t="shared" si="2"/>
        <v>1.903948837208973</v>
      </c>
      <c r="AF10">
        <f t="shared" si="2"/>
        <v>1.8193288888885744</v>
      </c>
      <c r="AG10">
        <f t="shared" si="2"/>
        <v>1.7419106382975711</v>
      </c>
      <c r="AH10">
        <f t="shared" si="2"/>
        <v>1.6708122448976703</v>
      </c>
      <c r="AI10" s="8">
        <f t="shared" si="2"/>
        <v>1.6052901960781538</v>
      </c>
      <c r="AJ10">
        <f>+$O$4/AJ9</f>
        <v>1.5447132075469028</v>
      </c>
      <c r="AK10">
        <f>+$O$4/AK9</f>
        <v>1.4885418181815608</v>
      </c>
      <c r="AL10">
        <f>+$O$4/AL9</f>
        <v>1.4363122807015061</v>
      </c>
      <c r="AM10">
        <f>+$O$4/AM9</f>
        <v>1.3876237288133193</v>
      </c>
      <c r="AN10">
        <f>+$O$4/AN9</f>
        <v>1.3421278688522269</v>
      </c>
    </row>
    <row r="11" spans="1:45">
      <c r="A11" t="s">
        <v>18</v>
      </c>
      <c r="C11">
        <f>INTERCEPT(G21:G92,F21:F92)</f>
        <v>0.66772839541173024</v>
      </c>
      <c r="D11" s="6"/>
    </row>
    <row r="12" spans="1:45">
      <c r="A12" t="s">
        <v>19</v>
      </c>
      <c r="C12">
        <f>SLOPE(G21:G92,F21:F92)</f>
        <v>1.5750804193919383E-5</v>
      </c>
      <c r="D12" s="6"/>
    </row>
    <row r="13" spans="1:45">
      <c r="A13" t="s">
        <v>22</v>
      </c>
      <c r="C13" s="6" t="s">
        <v>16</v>
      </c>
      <c r="D13" s="6"/>
    </row>
    <row r="14" spans="1:45">
      <c r="A14" t="s">
        <v>27</v>
      </c>
    </row>
    <row r="15" spans="1:45">
      <c r="A15" s="5" t="s">
        <v>20</v>
      </c>
      <c r="C15">
        <f>+C7+C11</f>
        <v>26116.567728395414</v>
      </c>
    </row>
    <row r="16" spans="1:45">
      <c r="A16" s="8" t="s">
        <v>6</v>
      </c>
      <c r="C16">
        <f>+C8+C12</f>
        <v>1.6053059468823478</v>
      </c>
    </row>
    <row r="17" spans="1:30" ht="13.5" thickBot="1"/>
    <row r="18" spans="1:30" ht="14.25" thickTop="1" thickBot="1">
      <c r="A18" s="8" t="s">
        <v>7</v>
      </c>
      <c r="C18" s="3">
        <f>+C15</f>
        <v>26116.567728395414</v>
      </c>
      <c r="D18" s="4">
        <f>+C16</f>
        <v>1.6053059468823478</v>
      </c>
    </row>
    <row r="19" spans="1:30" ht="13.5" thickTop="1"/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3">+(C21-C$7)/C$8</f>
        <v>-3916.1392845720338</v>
      </c>
      <c r="F21">
        <f>ROUND(2*E21,0)/2-0.5</f>
        <v>-3916.5</v>
      </c>
      <c r="G21">
        <f t="shared" ref="G21:G38" si="4">+C21-(C$7+F21*C$8)</f>
        <v>0.57905294008742203</v>
      </c>
      <c r="J21">
        <f>G21</f>
        <v>0.57905294008742203</v>
      </c>
      <c r="O21">
        <f t="shared" ref="O21:O38" si="5">+C$11+C$12*F21</f>
        <v>0.60604037078624495</v>
      </c>
      <c r="Q21" s="2">
        <f t="shared" ref="Q21:Q38" si="6">+C21-15018.5</f>
        <v>4810.8600000000006</v>
      </c>
      <c r="R21">
        <f>+(O21-G21)^2</f>
        <v>7.2832141572376995E-4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3"/>
        <v>-3252.6393126653056</v>
      </c>
      <c r="F22">
        <f t="shared" ref="F22:F38" si="7">ROUND(2*E22,0)/2-0.5</f>
        <v>-3253</v>
      </c>
      <c r="G22">
        <f t="shared" si="4"/>
        <v>0.57900784223602386</v>
      </c>
      <c r="J22">
        <f>G22</f>
        <v>0.57900784223602386</v>
      </c>
      <c r="O22">
        <f t="shared" si="5"/>
        <v>0.61649102936891054</v>
      </c>
      <c r="Q22" s="2">
        <f t="shared" si="6"/>
        <v>5875.9700000000012</v>
      </c>
      <c r="R22">
        <f t="shared" ref="R22:R38" si="8">+(O22-G22)^2</f>
        <v>1.4049893176390012E-3</v>
      </c>
      <c r="S22">
        <f t="shared" ref="S22:S38" si="9">F22-F21</f>
        <v>663.5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3"/>
        <v>0</v>
      </c>
      <c r="F23">
        <f t="shared" si="7"/>
        <v>-0.5</v>
      </c>
      <c r="G23">
        <f t="shared" si="4"/>
        <v>0.80264509803964756</v>
      </c>
      <c r="H23">
        <f>+G23</f>
        <v>0.80264509803964756</v>
      </c>
      <c r="O23">
        <f t="shared" si="5"/>
        <v>0.66772052000963322</v>
      </c>
      <c r="Q23" s="2">
        <f t="shared" si="6"/>
        <v>11097.400000000001</v>
      </c>
      <c r="R23">
        <f t="shared" si="8"/>
        <v>1.820464175657743E-2</v>
      </c>
      <c r="S23">
        <f t="shared" si="9"/>
        <v>3252.5</v>
      </c>
    </row>
    <row r="24" spans="1:30">
      <c r="A24" t="s">
        <v>47</v>
      </c>
      <c r="B24" s="6" t="s">
        <v>39</v>
      </c>
      <c r="C24" s="11">
        <v>26116.39</v>
      </c>
      <c r="E24">
        <f t="shared" si="3"/>
        <v>0.3052407603279893</v>
      </c>
      <c r="F24">
        <f t="shared" si="7"/>
        <v>0</v>
      </c>
      <c r="G24">
        <f t="shared" si="4"/>
        <v>0.48999999999796273</v>
      </c>
      <c r="J24">
        <f>G24</f>
        <v>0.48999999999796273</v>
      </c>
      <c r="O24">
        <f t="shared" si="5"/>
        <v>0.66772839541173024</v>
      </c>
      <c r="Q24" s="2">
        <f t="shared" si="6"/>
        <v>11097.89</v>
      </c>
      <c r="R24">
        <f t="shared" si="8"/>
        <v>3.1587382536352494E-2</v>
      </c>
      <c r="S24">
        <f t="shared" si="9"/>
        <v>0.5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3"/>
        <v>13389.213397372283</v>
      </c>
      <c r="F25">
        <f t="shared" si="7"/>
        <v>13388.5</v>
      </c>
      <c r="G25">
        <f t="shared" si="4"/>
        <v>1.1452098076333641</v>
      </c>
      <c r="J25">
        <f>G25</f>
        <v>1.1452098076333641</v>
      </c>
      <c r="O25">
        <f t="shared" si="5"/>
        <v>0.87860803736201987</v>
      </c>
      <c r="Q25" s="2">
        <f t="shared" si="6"/>
        <v>32590.972999999998</v>
      </c>
      <c r="R25">
        <f t="shared" si="8"/>
        <v>7.1076503911814609E-2</v>
      </c>
      <c r="S25">
        <f t="shared" si="9"/>
        <v>13388.5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3"/>
        <v>13391.718302722002</v>
      </c>
      <c r="F26">
        <f t="shared" si="7"/>
        <v>13391</v>
      </c>
      <c r="G26">
        <f t="shared" si="4"/>
        <v>1.1530843174477923</v>
      </c>
      <c r="J26">
        <f>G26</f>
        <v>1.1530843174477923</v>
      </c>
      <c r="O26">
        <f t="shared" si="5"/>
        <v>0.87864741437250471</v>
      </c>
      <c r="Q26" s="2">
        <f t="shared" si="6"/>
        <v>32594.994100000004</v>
      </c>
      <c r="R26">
        <f t="shared" si="8"/>
        <v>7.5315613769554784E-2</v>
      </c>
      <c r="S26">
        <f t="shared" si="9"/>
        <v>2.5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3"/>
        <v>13417.218302722002</v>
      </c>
      <c r="F27">
        <f t="shared" si="7"/>
        <v>13416.5</v>
      </c>
      <c r="G27">
        <f t="shared" si="4"/>
        <v>1.1530843174477923</v>
      </c>
      <c r="J27">
        <f>G27</f>
        <v>1.1530843174477923</v>
      </c>
      <c r="O27">
        <f t="shared" si="5"/>
        <v>0.87904905987944959</v>
      </c>
      <c r="Q27" s="2">
        <f t="shared" si="6"/>
        <v>32635.928999999996</v>
      </c>
      <c r="R27">
        <f t="shared" si="8"/>
        <v>7.5095322390547919E-2</v>
      </c>
      <c r="S27" s="8">
        <f t="shared" si="9"/>
        <v>25.5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3"/>
        <v>13523.236517008607</v>
      </c>
      <c r="F28">
        <f t="shared" si="7"/>
        <v>13522.5</v>
      </c>
      <c r="G28">
        <f t="shared" si="4"/>
        <v>1.1823235331612523</v>
      </c>
      <c r="J28">
        <f>G28</f>
        <v>1.1823235331612523</v>
      </c>
      <c r="O28">
        <f t="shared" si="5"/>
        <v>0.88071864512400511</v>
      </c>
      <c r="Q28" s="2">
        <f t="shared" si="6"/>
        <v>32806.118999999999</v>
      </c>
      <c r="R28">
        <f t="shared" si="8"/>
        <v>9.0965508487960395E-2</v>
      </c>
      <c r="S28">
        <f t="shared" si="9"/>
        <v>106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3"/>
        <v>13612.239739198005</v>
      </c>
      <c r="F29">
        <f t="shared" si="7"/>
        <v>13611.5</v>
      </c>
      <c r="G29">
        <f t="shared" si="4"/>
        <v>1.1874960822096909</v>
      </c>
      <c r="I29">
        <f>G29</f>
        <v>1.1874960822096909</v>
      </c>
      <c r="O29">
        <f t="shared" si="5"/>
        <v>0.88212046669726396</v>
      </c>
      <c r="Q29" s="2">
        <f t="shared" si="6"/>
        <v>32948.995000000003</v>
      </c>
      <c r="R29">
        <f t="shared" si="8"/>
        <v>9.3254266549593637E-2</v>
      </c>
      <c r="S29">
        <f t="shared" si="9"/>
        <v>89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3"/>
        <v>14684.399840969534</v>
      </c>
      <c r="F30">
        <f t="shared" si="7"/>
        <v>14684</v>
      </c>
      <c r="G30">
        <f t="shared" si="4"/>
        <v>0.6418607883824734</v>
      </c>
      <c r="H30" s="13"/>
      <c r="I30" s="13"/>
      <c r="J30">
        <f t="shared" ref="J30:J38" si="10">G30</f>
        <v>0.6418607883824734</v>
      </c>
      <c r="K30" s="13"/>
      <c r="L30" s="13"/>
      <c r="M30" s="13"/>
      <c r="N30" s="13"/>
      <c r="O30">
        <f t="shared" si="5"/>
        <v>0.89901320419524244</v>
      </c>
      <c r="Q30" s="2">
        <f t="shared" si="6"/>
        <v>34670.123099999997</v>
      </c>
      <c r="R30">
        <f t="shared" si="8"/>
        <v>6.6127364958343274E-2</v>
      </c>
      <c r="S30">
        <f t="shared" si="9"/>
        <v>1072.5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3"/>
        <v>14740.407159907665</v>
      </c>
      <c r="F31">
        <f t="shared" si="7"/>
        <v>14740</v>
      </c>
      <c r="G31">
        <f t="shared" si="4"/>
        <v>0.65360980801051483</v>
      </c>
      <c r="H31" s="13"/>
      <c r="I31" s="13"/>
      <c r="J31">
        <f t="shared" si="10"/>
        <v>0.65360980801051483</v>
      </c>
      <c r="K31" s="13"/>
      <c r="L31" s="13"/>
      <c r="M31" s="13"/>
      <c r="N31" s="13"/>
      <c r="O31">
        <f t="shared" si="5"/>
        <v>0.899895249230102</v>
      </c>
      <c r="Q31" s="2">
        <f t="shared" si="6"/>
        <v>34760.0311</v>
      </c>
      <c r="R31">
        <f t="shared" si="8"/>
        <v>6.0656518556726727E-2</v>
      </c>
      <c r="S31">
        <f t="shared" si="9"/>
        <v>56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3"/>
        <v>14740.407845142026</v>
      </c>
      <c r="F32">
        <f t="shared" si="7"/>
        <v>14740</v>
      </c>
      <c r="G32">
        <f t="shared" si="4"/>
        <v>0.65470980801183032</v>
      </c>
      <c r="H32" s="13"/>
      <c r="I32" s="13"/>
      <c r="J32">
        <f t="shared" si="10"/>
        <v>0.65470980801183032</v>
      </c>
      <c r="K32" s="13"/>
      <c r="L32" s="13"/>
      <c r="M32" s="13"/>
      <c r="N32" s="13"/>
      <c r="O32">
        <f t="shared" si="5"/>
        <v>0.899895249230102</v>
      </c>
      <c r="Q32" s="2">
        <f t="shared" si="6"/>
        <v>34760.032200000001</v>
      </c>
      <c r="R32">
        <f t="shared" si="8"/>
        <v>6.0115900585398556E-2</v>
      </c>
      <c r="S32">
        <f t="shared" si="9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3"/>
        <v>14963.936899811795</v>
      </c>
      <c r="F33">
        <f t="shared" si="7"/>
        <v>14963.5</v>
      </c>
      <c r="G33">
        <f t="shared" si="4"/>
        <v>0.70135098454193212</v>
      </c>
      <c r="H33" s="13"/>
      <c r="I33" s="13"/>
      <c r="J33">
        <f t="shared" si="10"/>
        <v>0.70135098454193212</v>
      </c>
      <c r="K33" s="13"/>
      <c r="L33" s="13"/>
      <c r="M33" s="13"/>
      <c r="N33" s="13"/>
      <c r="O33">
        <f t="shared" si="5"/>
        <v>0.90341555396744289</v>
      </c>
      <c r="Q33" s="2">
        <f t="shared" si="6"/>
        <v>35118.861199999999</v>
      </c>
      <c r="R33">
        <f t="shared" si="8"/>
        <v>4.083009021711706E-2</v>
      </c>
      <c r="S33">
        <f t="shared" si="9"/>
        <v>223.5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3"/>
        <v>14963.938581750677</v>
      </c>
      <c r="F34">
        <f t="shared" si="7"/>
        <v>14963.5</v>
      </c>
      <c r="G34">
        <f t="shared" si="4"/>
        <v>0.704050984539208</v>
      </c>
      <c r="H34" s="13"/>
      <c r="I34" s="13"/>
      <c r="J34">
        <f t="shared" si="10"/>
        <v>0.704050984539208</v>
      </c>
      <c r="K34" s="13"/>
      <c r="L34" s="13"/>
      <c r="M34" s="13"/>
      <c r="N34" s="13"/>
      <c r="O34">
        <f t="shared" si="5"/>
        <v>0.90341555396744289</v>
      </c>
      <c r="Q34" s="2">
        <f t="shared" si="6"/>
        <v>35118.863899999997</v>
      </c>
      <c r="R34">
        <f t="shared" si="8"/>
        <v>3.9746231543305484E-2</v>
      </c>
      <c r="S34">
        <f t="shared" si="9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3"/>
        <v>15201.973113409525</v>
      </c>
      <c r="F35">
        <f t="shared" si="7"/>
        <v>15201.5</v>
      </c>
      <c r="G35">
        <f t="shared" si="4"/>
        <v>0.75948431794677163</v>
      </c>
      <c r="J35">
        <f t="shared" si="10"/>
        <v>0.75948431794677163</v>
      </c>
      <c r="O35">
        <f t="shared" si="5"/>
        <v>0.9071642453655957</v>
      </c>
      <c r="Q35" s="2">
        <f t="shared" si="6"/>
        <v>35500.9784</v>
      </c>
      <c r="R35">
        <f t="shared" si="8"/>
        <v>2.1809360962429147E-2</v>
      </c>
      <c r="S35">
        <f t="shared" si="9"/>
        <v>238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3"/>
        <v>15407.500749973959</v>
      </c>
      <c r="F36">
        <f t="shared" si="7"/>
        <v>15407</v>
      </c>
      <c r="G36">
        <f t="shared" si="4"/>
        <v>0.80384902388323098</v>
      </c>
      <c r="J36">
        <f t="shared" si="10"/>
        <v>0.80384902388323098</v>
      </c>
      <c r="O36">
        <f t="shared" si="5"/>
        <v>0.91040103562744612</v>
      </c>
      <c r="Q36" s="2">
        <f t="shared" si="6"/>
        <v>35830.909899999999</v>
      </c>
      <c r="R36">
        <f t="shared" si="8"/>
        <v>1.1353331206739359E-2</v>
      </c>
      <c r="S36">
        <f t="shared" si="9"/>
        <v>205.5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3"/>
        <v>15661.037712321537</v>
      </c>
      <c r="F37">
        <f t="shared" si="7"/>
        <v>15660.5</v>
      </c>
      <c r="G37">
        <f t="shared" si="4"/>
        <v>0.86318431807740126</v>
      </c>
      <c r="J37">
        <f t="shared" si="10"/>
        <v>0.86318431807740126</v>
      </c>
      <c r="O37">
        <f t="shared" si="5"/>
        <v>0.91439386449060478</v>
      </c>
      <c r="Q37" s="2">
        <f t="shared" si="6"/>
        <v>36237.910300000003</v>
      </c>
      <c r="R37">
        <f t="shared" si="8"/>
        <v>2.6224176438460456E-3</v>
      </c>
      <c r="S37">
        <f t="shared" si="9"/>
        <v>253.5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3"/>
        <v>16573.666222468291</v>
      </c>
      <c r="F38">
        <f t="shared" si="7"/>
        <v>16573</v>
      </c>
      <c r="G38">
        <f t="shared" si="4"/>
        <v>1.0694803967489861</v>
      </c>
      <c r="J38">
        <f t="shared" si="10"/>
        <v>1.0694803967489861</v>
      </c>
      <c r="O38">
        <f t="shared" si="5"/>
        <v>0.92876647331755624</v>
      </c>
      <c r="Q38" s="2">
        <f t="shared" si="6"/>
        <v>37702.943899999998</v>
      </c>
      <c r="R38">
        <f t="shared" si="8"/>
        <v>1.9800408247466303E-2</v>
      </c>
      <c r="S38">
        <f t="shared" si="9"/>
        <v>912.5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F45"/>
  <sheetViews>
    <sheetView workbookViewId="0">
      <selection activeCell="D6" sqref="D6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2" ht="20.25">
      <c r="A1" s="1" t="s">
        <v>32</v>
      </c>
    </row>
    <row r="2" spans="1:32">
      <c r="A2" t="s">
        <v>28</v>
      </c>
      <c r="O2" s="11"/>
    </row>
    <row r="3" spans="1:32">
      <c r="C3" s="19"/>
      <c r="O3" s="11"/>
    </row>
    <row r="4" spans="1:32">
      <c r="A4" s="8" t="s">
        <v>2</v>
      </c>
      <c r="C4" s="23">
        <v>26115.9</v>
      </c>
      <c r="D4" s="24">
        <v>4.1444000000000001</v>
      </c>
    </row>
    <row r="5" spans="1:32">
      <c r="T5" s="8"/>
    </row>
    <row r="6" spans="1:32">
      <c r="A6" s="8" t="s">
        <v>3</v>
      </c>
      <c r="C6" s="19"/>
    </row>
    <row r="7" spans="1:32">
      <c r="A7" t="s">
        <v>4</v>
      </c>
      <c r="C7" s="12">
        <v>47824.616000000002</v>
      </c>
      <c r="Z7" s="17"/>
      <c r="AA7" s="17"/>
      <c r="AB7" s="17"/>
      <c r="AC7" s="17"/>
      <c r="AD7" s="17"/>
      <c r="AE7" s="17"/>
      <c r="AF7" s="17"/>
    </row>
    <row r="8" spans="1:32">
      <c r="A8" t="s">
        <v>5</v>
      </c>
      <c r="C8">
        <v>1.6052901960781538</v>
      </c>
    </row>
    <row r="9" spans="1:32">
      <c r="D9">
        <f>SUM(R21:R38)</f>
        <v>0.11951477731583199</v>
      </c>
    </row>
    <row r="10" spans="1:32" ht="13.5" thickBot="1">
      <c r="C10" s="7" t="s">
        <v>23</v>
      </c>
      <c r="D10" s="7" t="s">
        <v>24</v>
      </c>
    </row>
    <row r="11" spans="1:32">
      <c r="A11" t="s">
        <v>18</v>
      </c>
      <c r="C11">
        <f>INTERCEPT(G25:G92,F25:F92)</f>
        <v>-1.6071221133840417</v>
      </c>
      <c r="D11" s="6"/>
    </row>
    <row r="12" spans="1:32">
      <c r="A12" t="s">
        <v>19</v>
      </c>
      <c r="C12">
        <f>SLOPE(G25:G92,F25:F92)</f>
        <v>2.2809304685664965E-4</v>
      </c>
      <c r="D12" s="6"/>
    </row>
    <row r="13" spans="1:32">
      <c r="A13" t="s">
        <v>22</v>
      </c>
      <c r="C13" s="6" t="s">
        <v>16</v>
      </c>
      <c r="D13" s="6"/>
    </row>
    <row r="14" spans="1:32">
      <c r="A14" t="s">
        <v>27</v>
      </c>
    </row>
    <row r="15" spans="1:32">
      <c r="A15" s="5" t="s">
        <v>20</v>
      </c>
      <c r="C15">
        <f>+C7+C11</f>
        <v>47823.008877886619</v>
      </c>
    </row>
    <row r="16" spans="1:32">
      <c r="A16" s="8" t="s">
        <v>6</v>
      </c>
      <c r="C16">
        <f>+C8+C12</f>
        <v>1.6055182891250104</v>
      </c>
    </row>
    <row r="17" spans="1:30" ht="13.5" thickBot="1"/>
    <row r="18" spans="1:30" ht="14.25" thickTop="1" thickBot="1">
      <c r="A18" s="8" t="s">
        <v>7</v>
      </c>
      <c r="C18" s="3">
        <f>+C15</f>
        <v>47823.008877886619</v>
      </c>
      <c r="D18" s="4">
        <f>+C16</f>
        <v>1.6055182891250104</v>
      </c>
    </row>
    <row r="19" spans="1:30" ht="13.5" thickTop="1"/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0">+(C21-C$7)/C$8</f>
        <v>-17439.37393275966</v>
      </c>
      <c r="F21" s="22">
        <f>ROUND(2*E21,0)/2+3.5</f>
        <v>-17436</v>
      </c>
      <c r="G21">
        <f t="shared" ref="G21:G38" si="1">+C21-(C$7+F21*C$8)</f>
        <v>-5.4161411813111044</v>
      </c>
      <c r="J21">
        <f>G21</f>
        <v>-5.4161411813111044</v>
      </c>
      <c r="O21">
        <f t="shared" ref="O21:O38" si="2">+C$11+C$12*F21</f>
        <v>-5.584152478376585</v>
      </c>
      <c r="Q21" s="2">
        <f t="shared" ref="Q21:Q38" si="3">+C21-15018.5</f>
        <v>4810.8600000000006</v>
      </c>
      <c r="R21">
        <f t="shared" ref="R21:R38" si="4">+(O21-G21)^2</f>
        <v>2.822779594162516E-2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0"/>
        <v>-16775.873960852932</v>
      </c>
      <c r="F22" s="22">
        <f>ROUND(2*E22,0)/2+3.5</f>
        <v>-16772.5</v>
      </c>
      <c r="G22">
        <f t="shared" si="1"/>
        <v>-5.4161862791661406</v>
      </c>
      <c r="J22">
        <f>G22</f>
        <v>-5.4161862791661406</v>
      </c>
      <c r="O22">
        <f t="shared" si="2"/>
        <v>-5.4328127417871981</v>
      </c>
      <c r="Q22" s="2">
        <f t="shared" si="3"/>
        <v>5875.9700000000012</v>
      </c>
      <c r="R22">
        <f t="shared" si="4"/>
        <v>2.7643925928942198E-4</v>
      </c>
      <c r="S22">
        <f t="shared" ref="S22:S38" si="5">F22-F21</f>
        <v>663.5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0"/>
        <v>-13523.234648187628</v>
      </c>
      <c r="F23" s="22">
        <f>ROUND(2*E23,0)/2+2.5</f>
        <v>-13520.5</v>
      </c>
      <c r="G23">
        <f t="shared" si="1"/>
        <v>-4.3899039253228693</v>
      </c>
      <c r="H23">
        <f>+G23</f>
        <v>-4.3899039253228693</v>
      </c>
      <c r="O23">
        <f t="shared" si="2"/>
        <v>-4.6910541534093735</v>
      </c>
      <c r="Q23" s="2">
        <f t="shared" si="3"/>
        <v>11097.400000000001</v>
      </c>
      <c r="R23">
        <f t="shared" si="4"/>
        <v>9.0691459876553471E-2</v>
      </c>
      <c r="S23">
        <f t="shared" si="5"/>
        <v>3252</v>
      </c>
    </row>
    <row r="24" spans="1:30">
      <c r="A24" t="s">
        <v>47</v>
      </c>
      <c r="B24" s="6" t="s">
        <v>39</v>
      </c>
      <c r="C24" s="11">
        <v>26116.39</v>
      </c>
      <c r="E24">
        <f t="shared" si="0"/>
        <v>-13522.9294074273</v>
      </c>
      <c r="F24" s="22">
        <f>ROUND(2*E24,0)/2+3</f>
        <v>-13520</v>
      </c>
      <c r="G24">
        <f t="shared" si="1"/>
        <v>-4.7025490233645542</v>
      </c>
      <c r="J24">
        <f>G24</f>
        <v>-4.7025490233645542</v>
      </c>
      <c r="O24">
        <f t="shared" si="2"/>
        <v>-4.6909401068859449</v>
      </c>
      <c r="Q24" s="2">
        <f t="shared" si="3"/>
        <v>11097.89</v>
      </c>
      <c r="R24">
        <f t="shared" si="4"/>
        <v>1.3476694180732628E-4</v>
      </c>
      <c r="S24">
        <f t="shared" si="5"/>
        <v>0.5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0"/>
        <v>-134.02125081534442</v>
      </c>
      <c r="F25" s="20">
        <f t="shared" ref="F25:F35" si="6">ROUND(2*E25,0)/2+1</f>
        <v>-133</v>
      </c>
      <c r="G25">
        <f t="shared" si="1"/>
        <v>-1.6394039216102101</v>
      </c>
      <c r="J25">
        <f>G25</f>
        <v>-1.6394039216102101</v>
      </c>
      <c r="O25">
        <f t="shared" si="2"/>
        <v>-1.637458488615976</v>
      </c>
      <c r="Q25" s="2">
        <f t="shared" si="3"/>
        <v>32590.972999999998</v>
      </c>
      <c r="R25">
        <f t="shared" si="4"/>
        <v>3.7847095350546894E-6</v>
      </c>
      <c r="S25">
        <f t="shared" si="5"/>
        <v>13387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0"/>
        <v>-131.51634546562681</v>
      </c>
      <c r="F26" s="20">
        <f t="shared" si="6"/>
        <v>-130.5</v>
      </c>
      <c r="G26">
        <f t="shared" si="1"/>
        <v>-1.6315294117957819</v>
      </c>
      <c r="J26">
        <f>G26</f>
        <v>-1.6315294117957819</v>
      </c>
      <c r="O26">
        <f t="shared" si="2"/>
        <v>-1.6368882559988345</v>
      </c>
      <c r="Q26" s="2">
        <f t="shared" si="3"/>
        <v>32594.994100000004</v>
      </c>
      <c r="R26">
        <f t="shared" si="4"/>
        <v>2.8717211192589905E-5</v>
      </c>
      <c r="S26">
        <f t="shared" si="5"/>
        <v>2.5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0"/>
        <v>-106.01634546562681</v>
      </c>
      <c r="F27" s="20">
        <f t="shared" si="6"/>
        <v>-105</v>
      </c>
      <c r="G27">
        <f t="shared" si="1"/>
        <v>-1.6315294117957819</v>
      </c>
      <c r="J27">
        <f>G27</f>
        <v>-1.6315294117957819</v>
      </c>
      <c r="O27">
        <f t="shared" si="2"/>
        <v>-1.6310718833039899</v>
      </c>
      <c r="Q27" s="2">
        <f t="shared" si="3"/>
        <v>32635.928999999996</v>
      </c>
      <c r="R27">
        <f t="shared" si="4"/>
        <v>2.0933232080149548E-7</v>
      </c>
      <c r="S27" s="8">
        <f t="shared" si="5"/>
        <v>25.5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0"/>
        <v>1.8688209797221899E-3</v>
      </c>
      <c r="F28" s="20">
        <f t="shared" si="6"/>
        <v>1</v>
      </c>
      <c r="G28">
        <f t="shared" si="1"/>
        <v>-1.6022901960823219</v>
      </c>
      <c r="J28">
        <f>G28</f>
        <v>-1.6022901960823219</v>
      </c>
      <c r="O28">
        <f t="shared" si="2"/>
        <v>-1.6068940203371851</v>
      </c>
      <c r="Q28" s="2">
        <f t="shared" si="3"/>
        <v>32806.118999999999</v>
      </c>
      <c r="R28">
        <f t="shared" si="4"/>
        <v>2.1195197769666372E-5</v>
      </c>
      <c r="S28">
        <f t="shared" si="5"/>
        <v>106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0"/>
        <v>89.005091010376248</v>
      </c>
      <c r="F29" s="20">
        <f t="shared" si="6"/>
        <v>90</v>
      </c>
      <c r="G29">
        <f t="shared" si="1"/>
        <v>-1.5971176470338833</v>
      </c>
      <c r="I29">
        <f>G29</f>
        <v>-1.5971176470338833</v>
      </c>
      <c r="O29">
        <f t="shared" si="2"/>
        <v>-1.5865937391669431</v>
      </c>
      <c r="Q29" s="2">
        <f t="shared" si="3"/>
        <v>32948.995000000003</v>
      </c>
      <c r="R29">
        <f t="shared" si="4"/>
        <v>1.1075263679184435E-4</v>
      </c>
      <c r="S29">
        <f t="shared" si="5"/>
        <v>89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0"/>
        <v>1161.1651927819073</v>
      </c>
      <c r="F30" s="20">
        <f t="shared" si="6"/>
        <v>1162</v>
      </c>
      <c r="G30">
        <f t="shared" si="1"/>
        <v>-1.3401078428214532</v>
      </c>
      <c r="H30" s="13"/>
      <c r="I30" s="13"/>
      <c r="J30">
        <f t="shared" ref="J30:J38" si="7">G30</f>
        <v>-1.3401078428214532</v>
      </c>
      <c r="K30" s="13"/>
      <c r="L30" s="13"/>
      <c r="M30" s="13"/>
      <c r="N30" s="13"/>
      <c r="O30">
        <f t="shared" si="2"/>
        <v>-1.3420779929366149</v>
      </c>
      <c r="Q30" s="2">
        <f t="shared" si="3"/>
        <v>34670.123099999997</v>
      </c>
      <c r="R30">
        <f t="shared" si="4"/>
        <v>3.8814914762715097E-6</v>
      </c>
      <c r="S30">
        <f t="shared" si="5"/>
        <v>1072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0"/>
        <v>1217.1725117200376</v>
      </c>
      <c r="F31" s="20">
        <f t="shared" si="6"/>
        <v>1218</v>
      </c>
      <c r="G31">
        <f t="shared" si="1"/>
        <v>-1.3283588231934118</v>
      </c>
      <c r="H31" s="13"/>
      <c r="I31" s="13"/>
      <c r="J31">
        <f t="shared" si="7"/>
        <v>-1.3283588231934118</v>
      </c>
      <c r="K31" s="13"/>
      <c r="L31" s="13"/>
      <c r="M31" s="13"/>
      <c r="N31" s="13"/>
      <c r="O31">
        <f t="shared" si="2"/>
        <v>-1.3293047823126423</v>
      </c>
      <c r="Q31" s="2">
        <f t="shared" si="3"/>
        <v>34760.0311</v>
      </c>
      <c r="R31">
        <f t="shared" si="4"/>
        <v>8.9483865525525828E-7</v>
      </c>
      <c r="S31">
        <f t="shared" si="5"/>
        <v>56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0"/>
        <v>1217.1731969543985</v>
      </c>
      <c r="F32" s="20">
        <f t="shared" si="6"/>
        <v>1218</v>
      </c>
      <c r="G32">
        <f t="shared" si="1"/>
        <v>-1.3272588231920963</v>
      </c>
      <c r="H32" s="13"/>
      <c r="I32" s="13"/>
      <c r="J32">
        <f t="shared" si="7"/>
        <v>-1.3272588231920963</v>
      </c>
      <c r="K32" s="13"/>
      <c r="L32" s="13"/>
      <c r="M32" s="13"/>
      <c r="N32" s="13"/>
      <c r="O32">
        <f t="shared" si="2"/>
        <v>-1.3293047823126423</v>
      </c>
      <c r="Q32" s="2">
        <f t="shared" si="3"/>
        <v>34760.032200000001</v>
      </c>
      <c r="R32">
        <f t="shared" si="4"/>
        <v>4.1859487229451494E-6</v>
      </c>
      <c r="S32">
        <f t="shared" si="5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0"/>
        <v>1440.7022516241675</v>
      </c>
      <c r="F33" s="20">
        <f t="shared" si="6"/>
        <v>1441.5</v>
      </c>
      <c r="G33">
        <f t="shared" si="1"/>
        <v>-1.2806176466619945</v>
      </c>
      <c r="H33" s="13"/>
      <c r="I33" s="13"/>
      <c r="J33">
        <f t="shared" si="7"/>
        <v>-1.2806176466619945</v>
      </c>
      <c r="K33" s="13"/>
      <c r="L33" s="13"/>
      <c r="M33" s="13"/>
      <c r="N33" s="13"/>
      <c r="O33">
        <f t="shared" si="2"/>
        <v>-1.2783259863401812</v>
      </c>
      <c r="Q33" s="2">
        <f t="shared" si="3"/>
        <v>35118.861199999999</v>
      </c>
      <c r="R33">
        <f t="shared" si="4"/>
        <v>5.251707030573307E-6</v>
      </c>
      <c r="S33">
        <f t="shared" si="5"/>
        <v>223.5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0"/>
        <v>1440.7039335630493</v>
      </c>
      <c r="F34" s="20">
        <f t="shared" si="6"/>
        <v>1441.5</v>
      </c>
      <c r="G34">
        <f t="shared" si="1"/>
        <v>-1.2779176466647186</v>
      </c>
      <c r="H34" s="13"/>
      <c r="I34" s="18"/>
      <c r="J34">
        <f t="shared" si="7"/>
        <v>-1.2779176466647186</v>
      </c>
      <c r="K34" s="13"/>
      <c r="L34" s="13"/>
      <c r="M34" s="13"/>
      <c r="N34" s="13"/>
      <c r="O34">
        <f t="shared" si="2"/>
        <v>-1.2783259863401812</v>
      </c>
      <c r="Q34" s="2">
        <f t="shared" si="3"/>
        <v>35118.863899999997</v>
      </c>
      <c r="R34">
        <f t="shared" si="4"/>
        <v>1.6674129055690973E-7</v>
      </c>
      <c r="S34">
        <f t="shared" si="5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0"/>
        <v>1678.7384652218971</v>
      </c>
      <c r="F35" s="20">
        <f t="shared" si="6"/>
        <v>1679.5</v>
      </c>
      <c r="G35">
        <f t="shared" si="1"/>
        <v>-1.222484313264431</v>
      </c>
      <c r="J35">
        <f t="shared" si="7"/>
        <v>-1.222484313264431</v>
      </c>
      <c r="O35">
        <f t="shared" si="2"/>
        <v>-1.2240398411882984</v>
      </c>
      <c r="Q35" s="2">
        <f t="shared" si="3"/>
        <v>35500.9784</v>
      </c>
      <c r="R35">
        <f t="shared" si="4"/>
        <v>2.4196671219314838E-6</v>
      </c>
      <c r="S35">
        <f t="shared" si="5"/>
        <v>238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0"/>
        <v>1884.2661017863304</v>
      </c>
      <c r="F36" s="21">
        <f>ROUND(2*E36,0)/2+0.5</f>
        <v>1885</v>
      </c>
      <c r="G36">
        <f t="shared" si="1"/>
        <v>-1.1781196073206956</v>
      </c>
      <c r="J36">
        <f t="shared" si="7"/>
        <v>-1.1781196073206956</v>
      </c>
      <c r="O36">
        <f t="shared" si="2"/>
        <v>-1.177166720059257</v>
      </c>
      <c r="Q36" s="2">
        <f t="shared" si="3"/>
        <v>35830.909899999999</v>
      </c>
      <c r="R36">
        <f t="shared" si="4"/>
        <v>9.0799413301196691E-7</v>
      </c>
      <c r="S36">
        <f t="shared" si="5"/>
        <v>205.5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0"/>
        <v>2137.8030641339092</v>
      </c>
      <c r="F37" s="21">
        <f>ROUND(2*E37,0)/2+0.5</f>
        <v>2138.5</v>
      </c>
      <c r="G37">
        <f t="shared" si="1"/>
        <v>-1.1187843131338013</v>
      </c>
      <c r="J37">
        <f t="shared" si="7"/>
        <v>-1.1187843131338013</v>
      </c>
      <c r="O37">
        <f t="shared" si="2"/>
        <v>-1.1193451326810964</v>
      </c>
      <c r="Q37" s="2">
        <f t="shared" si="3"/>
        <v>36237.910300000003</v>
      </c>
      <c r="R37">
        <f t="shared" si="4"/>
        <v>3.1451856462820555E-7</v>
      </c>
      <c r="S37">
        <f t="shared" si="5"/>
        <v>253.5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0"/>
        <v>3050.431574280663</v>
      </c>
      <c r="F38" s="21">
        <f>ROUND(2*E38,0)/2+0.5</f>
        <v>3051</v>
      </c>
      <c r="G38">
        <f t="shared" si="1"/>
        <v>-0.91248823444766458</v>
      </c>
      <c r="J38">
        <f t="shared" si="7"/>
        <v>-0.91248823444766458</v>
      </c>
      <c r="O38">
        <f t="shared" si="2"/>
        <v>-0.91121022742440361</v>
      </c>
      <c r="Q38" s="2">
        <f t="shared" si="3"/>
        <v>37702.943899999998</v>
      </c>
      <c r="R38">
        <f t="shared" si="4"/>
        <v>1.6333019515043762E-6</v>
      </c>
      <c r="S38">
        <f t="shared" si="5"/>
        <v>912.5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F45"/>
  <sheetViews>
    <sheetView workbookViewId="0">
      <selection activeCell="C3" sqref="C3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2" ht="20.25">
      <c r="A1" s="1" t="s">
        <v>32</v>
      </c>
    </row>
    <row r="2" spans="1:32">
      <c r="A2" t="s">
        <v>28</v>
      </c>
      <c r="O2" s="11"/>
    </row>
    <row r="3" spans="1:32">
      <c r="C3" s="19"/>
      <c r="O3" s="11"/>
    </row>
    <row r="4" spans="1:32">
      <c r="A4" s="8" t="s">
        <v>2</v>
      </c>
      <c r="C4" s="23">
        <v>26115.9</v>
      </c>
      <c r="D4" s="24">
        <v>4.1444000000000001</v>
      </c>
    </row>
    <row r="5" spans="1:32">
      <c r="T5" s="8"/>
    </row>
    <row r="6" spans="1:32">
      <c r="A6" s="8" t="s">
        <v>3</v>
      </c>
      <c r="C6" s="19" t="s">
        <v>47</v>
      </c>
      <c r="D6" s="19"/>
    </row>
    <row r="7" spans="1:32">
      <c r="A7" t="s">
        <v>4</v>
      </c>
      <c r="C7" s="12">
        <v>47824.616000000002</v>
      </c>
      <c r="D7" s="12"/>
      <c r="Z7" s="17"/>
      <c r="AA7" s="17"/>
      <c r="AB7" s="17"/>
      <c r="AC7" s="17"/>
      <c r="AD7" s="17"/>
      <c r="AE7" s="17"/>
      <c r="AF7" s="17"/>
    </row>
    <row r="8" spans="1:32">
      <c r="A8" t="s">
        <v>5</v>
      </c>
      <c r="C8" s="12">
        <v>1.6055140000000001</v>
      </c>
      <c r="D8" s="12"/>
    </row>
    <row r="9" spans="1:32">
      <c r="D9">
        <f>SUM(R21:R38)</f>
        <v>9.9835253224148136E-3</v>
      </c>
    </row>
    <row r="10" spans="1:32" ht="13.5" thickBot="1">
      <c r="C10" s="7" t="s">
        <v>23</v>
      </c>
      <c r="D10" s="7" t="s">
        <v>24</v>
      </c>
    </row>
    <row r="11" spans="1:32">
      <c r="A11" t="s">
        <v>18</v>
      </c>
      <c r="C11">
        <f>INTERCEPT(G25:G92,F25:F92)</f>
        <v>-1.6038242599083303E-3</v>
      </c>
      <c r="D11" s="6"/>
    </row>
    <row r="12" spans="1:32">
      <c r="A12" t="s">
        <v>19</v>
      </c>
      <c r="C12">
        <f>SLOPE(G25:G92,F25:F92)</f>
        <v>4.2891250102869096E-6</v>
      </c>
      <c r="D12" s="6"/>
    </row>
    <row r="13" spans="1:32">
      <c r="A13" t="s">
        <v>22</v>
      </c>
      <c r="C13" s="6" t="s">
        <v>16</v>
      </c>
      <c r="D13" s="6"/>
    </row>
    <row r="14" spans="1:32">
      <c r="A14" t="s">
        <v>27</v>
      </c>
    </row>
    <row r="15" spans="1:32">
      <c r="A15" s="5" t="s">
        <v>20</v>
      </c>
      <c r="C15">
        <f>+C7+C11</f>
        <v>47824.614396175741</v>
      </c>
    </row>
    <row r="16" spans="1:32">
      <c r="A16" s="8" t="s">
        <v>6</v>
      </c>
      <c r="C16">
        <f>+C8+C12</f>
        <v>1.6055182891250104</v>
      </c>
    </row>
    <row r="17" spans="1:30" ht="13.5" thickBot="1"/>
    <row r="18" spans="1:30" ht="14.25" thickTop="1" thickBot="1">
      <c r="A18" s="8" t="s">
        <v>7</v>
      </c>
      <c r="C18" s="3">
        <f>+C15</f>
        <v>47824.614396175741</v>
      </c>
      <c r="D18" s="4">
        <f>+C16</f>
        <v>1.6055182891250104</v>
      </c>
    </row>
    <row r="19" spans="1:30" ht="13.5" thickTop="1"/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0">
      <c r="A21" t="s">
        <v>47</v>
      </c>
      <c r="B21" s="6" t="s">
        <v>39</v>
      </c>
      <c r="C21" s="11">
        <v>19829.36</v>
      </c>
      <c r="E21">
        <f t="shared" ref="E21:E38" si="0">+(C21-C$7)/C$8</f>
        <v>-17436.942935408846</v>
      </c>
      <c r="F21" s="21">
        <f>ROUND(2*E21,0)/2</f>
        <v>-17437</v>
      </c>
      <c r="J21" s="16">
        <v>9.1618000002199551E-2</v>
      </c>
      <c r="O21">
        <f t="shared" ref="O21:O38" si="1">+C$11+C$12*F21</f>
        <v>-7.6393297064281177E-2</v>
      </c>
      <c r="Q21" s="2">
        <f t="shared" ref="Q21:Q38" si="2">+C21-15018.5</f>
        <v>4810.8600000000006</v>
      </c>
      <c r="R21">
        <f t="shared" ref="R21:R38" si="3">+(O21-G21)^2</f>
        <v>5.835935836351511E-3</v>
      </c>
      <c r="AA21" t="s">
        <v>40</v>
      </c>
      <c r="AB21">
        <v>-17437</v>
      </c>
      <c r="AC21">
        <v>9.1999999999999998E-2</v>
      </c>
      <c r="AD21" t="s">
        <v>41</v>
      </c>
    </row>
    <row r="22" spans="1:30">
      <c r="A22" t="s">
        <v>47</v>
      </c>
      <c r="B22" s="6" t="s">
        <v>42</v>
      </c>
      <c r="C22" s="11">
        <v>20894.47</v>
      </c>
      <c r="E22">
        <f t="shared" si="0"/>
        <v>-16773.535453443568</v>
      </c>
      <c r="F22" s="21">
        <f t="shared" ref="F22:F38" si="4">ROUND(2*E22,0)/2</f>
        <v>-16773.5</v>
      </c>
      <c r="G22">
        <f t="shared" ref="G22:G38" si="5">+C22-(C$7+F22*C$8)</f>
        <v>-5.6920999999420019E-2</v>
      </c>
      <c r="J22">
        <f>G22</f>
        <v>-5.6920999999420019E-2</v>
      </c>
      <c r="O22">
        <f t="shared" si="1"/>
        <v>-7.3547462619955817E-2</v>
      </c>
      <c r="Q22" s="2">
        <f t="shared" si="2"/>
        <v>5875.9700000000012</v>
      </c>
      <c r="R22">
        <f t="shared" si="3"/>
        <v>2.7643925927207409E-4</v>
      </c>
      <c r="S22">
        <f t="shared" ref="S22:S38" si="6">F22-F21</f>
        <v>663.5</v>
      </c>
      <c r="AA22" t="s">
        <v>43</v>
      </c>
      <c r="AB22">
        <v>-16773.5</v>
      </c>
      <c r="AC22">
        <v>-5.7000000000000002E-2</v>
      </c>
    </row>
    <row r="23" spans="1:30">
      <c r="A23" t="s">
        <v>14</v>
      </c>
      <c r="C23">
        <v>26115.9</v>
      </c>
      <c r="D23" s="6" t="s">
        <v>16</v>
      </c>
      <c r="E23">
        <f t="shared" si="0"/>
        <v>-13521.349549116358</v>
      </c>
      <c r="F23" s="21">
        <f t="shared" si="4"/>
        <v>-13521.5</v>
      </c>
      <c r="H23" s="16">
        <v>0.24155100000280072</v>
      </c>
      <c r="O23">
        <f t="shared" si="1"/>
        <v>-5.9599228086502774E-2</v>
      </c>
      <c r="Q23" s="2">
        <f t="shared" si="2"/>
        <v>11097.400000000001</v>
      </c>
      <c r="R23">
        <f t="shared" si="3"/>
        <v>3.552067988506981E-3</v>
      </c>
      <c r="S23">
        <f t="shared" si="6"/>
        <v>3252</v>
      </c>
    </row>
    <row r="24" spans="1:30">
      <c r="A24" t="s">
        <v>47</v>
      </c>
      <c r="B24" s="6" t="s">
        <v>39</v>
      </c>
      <c r="C24" s="11">
        <v>26116.39</v>
      </c>
      <c r="E24">
        <f t="shared" si="0"/>
        <v>-13521.044350905691</v>
      </c>
      <c r="F24" s="21">
        <f t="shared" si="4"/>
        <v>-13521</v>
      </c>
      <c r="G24">
        <f t="shared" si="5"/>
        <v>-7.1206000000529457E-2</v>
      </c>
      <c r="J24">
        <f>G24</f>
        <v>-7.1206000000529457E-2</v>
      </c>
      <c r="O24">
        <f t="shared" si="1"/>
        <v>-5.9597083523997632E-2</v>
      </c>
      <c r="Q24" s="2">
        <f t="shared" si="2"/>
        <v>11097.89</v>
      </c>
      <c r="R24">
        <f t="shared" si="3"/>
        <v>1.3476694175909207E-4</v>
      </c>
      <c r="S24">
        <f t="shared" si="6"/>
        <v>0.5</v>
      </c>
      <c r="AA24" t="s">
        <v>43</v>
      </c>
      <c r="AB24">
        <v>-13521</v>
      </c>
      <c r="AC24">
        <v>-7.0999999999999994E-2</v>
      </c>
    </row>
    <row r="25" spans="1:30">
      <c r="A25" t="s">
        <v>47</v>
      </c>
      <c r="B25" s="6" t="s">
        <v>39</v>
      </c>
      <c r="C25" s="11">
        <v>47609.472999999998</v>
      </c>
      <c r="E25">
        <f t="shared" si="0"/>
        <v>-134.00256864779979</v>
      </c>
      <c r="F25" s="21">
        <f t="shared" si="4"/>
        <v>-134</v>
      </c>
      <c r="G25">
        <f t="shared" si="5"/>
        <v>-4.1240000064135529E-3</v>
      </c>
      <c r="J25">
        <f>G25</f>
        <v>-4.1240000064135529E-3</v>
      </c>
      <c r="O25">
        <f t="shared" si="1"/>
        <v>-2.1785670112867764E-3</v>
      </c>
      <c r="Q25" s="2">
        <f t="shared" si="2"/>
        <v>32590.972999999998</v>
      </c>
      <c r="R25">
        <f t="shared" si="3"/>
        <v>3.7847095385279404E-6</v>
      </c>
      <c r="S25">
        <f t="shared" si="6"/>
        <v>13387</v>
      </c>
      <c r="AA25" t="s">
        <v>44</v>
      </c>
      <c r="AB25">
        <v>-134</v>
      </c>
      <c r="AC25">
        <v>4.1000000000000003E-3</v>
      </c>
      <c r="AD25" t="s">
        <v>45</v>
      </c>
    </row>
    <row r="26" spans="1:30">
      <c r="A26" t="s">
        <v>47</v>
      </c>
      <c r="B26" s="6" t="s">
        <v>42</v>
      </c>
      <c r="C26" s="11">
        <v>47613.494100000004</v>
      </c>
      <c r="E26">
        <f t="shared" si="0"/>
        <v>-131.49801247450864</v>
      </c>
      <c r="F26" s="21">
        <f t="shared" si="4"/>
        <v>-131.5</v>
      </c>
      <c r="G26">
        <f t="shared" si="5"/>
        <v>3.1910000034258701E-3</v>
      </c>
      <c r="J26">
        <f>G26</f>
        <v>3.1910000034258701E-3</v>
      </c>
      <c r="O26">
        <f t="shared" si="1"/>
        <v>-2.1678441987610592E-3</v>
      </c>
      <c r="Q26" s="2">
        <f t="shared" si="2"/>
        <v>32594.994100000004</v>
      </c>
      <c r="R26">
        <f t="shared" si="3"/>
        <v>2.8717211183312465E-5</v>
      </c>
      <c r="S26">
        <f t="shared" si="6"/>
        <v>2.5</v>
      </c>
      <c r="AA26" t="s">
        <v>46</v>
      </c>
      <c r="AB26">
        <v>-131.5</v>
      </c>
      <c r="AC26">
        <v>3.2000000000000002E-3</v>
      </c>
    </row>
    <row r="27" spans="1:30">
      <c r="A27" t="s">
        <v>47</v>
      </c>
      <c r="B27" s="6" t="s">
        <v>39</v>
      </c>
      <c r="C27" s="11">
        <v>47654.428999999996</v>
      </c>
      <c r="E27">
        <f t="shared" si="0"/>
        <v>-106.00156709938707</v>
      </c>
      <c r="F27" s="21">
        <f t="shared" si="4"/>
        <v>-106</v>
      </c>
      <c r="G27">
        <f t="shared" si="5"/>
        <v>-2.5160000077448785E-3</v>
      </c>
      <c r="J27">
        <f>G27</f>
        <v>-2.5160000077448785E-3</v>
      </c>
      <c r="O27">
        <f t="shared" si="1"/>
        <v>-2.0584715109987425E-3</v>
      </c>
      <c r="Q27" s="2">
        <f t="shared" si="2"/>
        <v>32635.928999999996</v>
      </c>
      <c r="R27">
        <f t="shared" si="3"/>
        <v>2.0933232533477897E-7</v>
      </c>
      <c r="S27" s="8">
        <f t="shared" si="6"/>
        <v>25.5</v>
      </c>
      <c r="AA27" t="s">
        <v>46</v>
      </c>
      <c r="AB27">
        <v>-106</v>
      </c>
      <c r="AC27">
        <v>-2.5000000000000001E-3</v>
      </c>
    </row>
    <row r="28" spans="1:30">
      <c r="A28" t="s">
        <v>47</v>
      </c>
      <c r="B28" s="6" t="s">
        <v>39</v>
      </c>
      <c r="C28" s="11">
        <v>47824.618999999999</v>
      </c>
      <c r="E28">
        <f t="shared" si="0"/>
        <v>1.8685604715830578E-3</v>
      </c>
      <c r="F28" s="21">
        <f t="shared" si="4"/>
        <v>0</v>
      </c>
      <c r="G28">
        <f t="shared" si="5"/>
        <v>2.9999999969732016E-3</v>
      </c>
      <c r="J28">
        <f>G28</f>
        <v>2.9999999969732016E-3</v>
      </c>
      <c r="O28">
        <f t="shared" si="1"/>
        <v>-1.6038242599083303E-3</v>
      </c>
      <c r="Q28" s="2">
        <f t="shared" si="2"/>
        <v>32806.118999999999</v>
      </c>
      <c r="R28">
        <f t="shared" si="3"/>
        <v>2.119519778825079E-5</v>
      </c>
      <c r="S28">
        <f t="shared" si="6"/>
        <v>106</v>
      </c>
      <c r="AA28" t="s">
        <v>46</v>
      </c>
      <c r="AB28">
        <v>0</v>
      </c>
      <c r="AC28">
        <v>3.0000000000000001E-3</v>
      </c>
    </row>
    <row r="29" spans="1:30">
      <c r="A29" t="s">
        <v>35</v>
      </c>
      <c r="C29" s="12">
        <v>47967.495000000003</v>
      </c>
      <c r="E29">
        <f t="shared" si="0"/>
        <v>88.992683962893381</v>
      </c>
      <c r="F29" s="21">
        <f t="shared" si="4"/>
        <v>89</v>
      </c>
      <c r="G29">
        <f t="shared" si="5"/>
        <v>-1.1745999996492174E-2</v>
      </c>
      <c r="I29">
        <f>G29</f>
        <v>-1.1745999996492174E-2</v>
      </c>
      <c r="O29">
        <f t="shared" si="1"/>
        <v>-1.2220921339927953E-3</v>
      </c>
      <c r="Q29" s="2">
        <f t="shared" si="2"/>
        <v>32948.995000000003</v>
      </c>
      <c r="R29">
        <f t="shared" si="3"/>
        <v>1.1075263669837623E-4</v>
      </c>
      <c r="S29">
        <f t="shared" si="6"/>
        <v>89</v>
      </c>
      <c r="AA29" s="6">
        <v>56</v>
      </c>
      <c r="AB29" t="s">
        <v>34</v>
      </c>
      <c r="AD29" t="s">
        <v>36</v>
      </c>
    </row>
    <row r="30" spans="1:30" ht="12.75" customHeight="1">
      <c r="A30" t="s">
        <v>48</v>
      </c>
      <c r="B30" s="15" t="s">
        <v>39</v>
      </c>
      <c r="C30" s="14">
        <v>49688.623099999997</v>
      </c>
      <c r="E30">
        <f t="shared" si="0"/>
        <v>1161.0033297747607</v>
      </c>
      <c r="F30" s="21">
        <f t="shared" si="4"/>
        <v>1161</v>
      </c>
      <c r="G30">
        <f t="shared" si="5"/>
        <v>5.345999998098705E-3</v>
      </c>
      <c r="H30" s="13"/>
      <c r="I30" s="13"/>
      <c r="J30">
        <f t="shared" ref="J30:J38" si="7">G30</f>
        <v>5.345999998098705E-3</v>
      </c>
      <c r="K30" s="13"/>
      <c r="L30" s="13"/>
      <c r="M30" s="13"/>
      <c r="N30" s="13"/>
      <c r="O30">
        <f t="shared" si="1"/>
        <v>3.3758498770347714E-3</v>
      </c>
      <c r="Q30" s="2">
        <f t="shared" si="2"/>
        <v>34670.123099999997</v>
      </c>
      <c r="R30">
        <f t="shared" si="3"/>
        <v>3.8814914995282324E-6</v>
      </c>
      <c r="S30">
        <f t="shared" si="6"/>
        <v>1072</v>
      </c>
    </row>
    <row r="31" spans="1:30" ht="12.75" customHeight="1">
      <c r="A31" t="s">
        <v>48</v>
      </c>
      <c r="B31" s="15" t="s">
        <v>42</v>
      </c>
      <c r="C31" s="14">
        <v>49778.5311</v>
      </c>
      <c r="D31" s="14">
        <v>8.0000000000000004E-4</v>
      </c>
      <c r="E31">
        <f t="shared" si="0"/>
        <v>1217.0028414576254</v>
      </c>
      <c r="F31" s="21">
        <f t="shared" si="4"/>
        <v>1217</v>
      </c>
      <c r="G31">
        <f t="shared" si="5"/>
        <v>4.5619999946211465E-3</v>
      </c>
      <c r="H31" s="13"/>
      <c r="I31" s="13"/>
      <c r="J31">
        <f t="shared" si="7"/>
        <v>4.5619999946211465E-3</v>
      </c>
      <c r="K31" s="13"/>
      <c r="L31" s="13"/>
      <c r="M31" s="13"/>
      <c r="N31" s="13"/>
      <c r="O31">
        <f t="shared" si="1"/>
        <v>3.6160408776108382E-3</v>
      </c>
      <c r="Q31" s="2">
        <f t="shared" si="2"/>
        <v>34760.0311</v>
      </c>
      <c r="R31">
        <f t="shared" si="3"/>
        <v>8.9483865105492205E-7</v>
      </c>
      <c r="S31">
        <f t="shared" si="6"/>
        <v>56</v>
      </c>
    </row>
    <row r="32" spans="1:30" ht="12.75" customHeight="1">
      <c r="A32" t="s">
        <v>48</v>
      </c>
      <c r="B32" s="15" t="s">
        <v>42</v>
      </c>
      <c r="C32" s="14">
        <v>49778.532200000001</v>
      </c>
      <c r="D32" s="14">
        <v>1.6999999999999999E-3</v>
      </c>
      <c r="E32">
        <f t="shared" si="0"/>
        <v>1217.0035265964666</v>
      </c>
      <c r="F32" s="21">
        <f t="shared" si="4"/>
        <v>1217</v>
      </c>
      <c r="G32">
        <f t="shared" si="5"/>
        <v>5.6619999959366396E-3</v>
      </c>
      <c r="H32" s="13"/>
      <c r="I32" s="13"/>
      <c r="J32">
        <f t="shared" si="7"/>
        <v>5.6619999959366396E-3</v>
      </c>
      <c r="K32" s="13"/>
      <c r="L32" s="13"/>
      <c r="M32" s="13"/>
      <c r="N32" s="13"/>
      <c r="O32">
        <f t="shared" si="1"/>
        <v>3.6160408776108382E-3</v>
      </c>
      <c r="Q32" s="2">
        <f t="shared" si="2"/>
        <v>34760.032200000001</v>
      </c>
      <c r="R32">
        <f t="shared" si="3"/>
        <v>4.1859487138604906E-6</v>
      </c>
      <c r="S32">
        <f t="shared" si="6"/>
        <v>0</v>
      </c>
    </row>
    <row r="33" spans="1:19" ht="12.75" customHeight="1">
      <c r="A33" t="s">
        <v>48</v>
      </c>
      <c r="B33" s="15" t="s">
        <v>42</v>
      </c>
      <c r="C33" s="14">
        <v>50137.361199999999</v>
      </c>
      <c r="D33" s="14">
        <v>8.0000000000000004E-4</v>
      </c>
      <c r="E33">
        <f t="shared" si="0"/>
        <v>1440.5014219745187</v>
      </c>
      <c r="F33" s="21">
        <f t="shared" si="4"/>
        <v>1440.5</v>
      </c>
      <c r="G33">
        <f t="shared" si="5"/>
        <v>2.2829999943496659E-3</v>
      </c>
      <c r="H33" s="13"/>
      <c r="I33" s="13"/>
      <c r="J33">
        <f t="shared" si="7"/>
        <v>2.2829999943496659E-3</v>
      </c>
      <c r="K33" s="13"/>
      <c r="L33" s="13"/>
      <c r="M33" s="13"/>
      <c r="N33" s="13"/>
      <c r="O33">
        <f t="shared" si="1"/>
        <v>4.5746603174099633E-3</v>
      </c>
      <c r="Q33" s="2">
        <f t="shared" si="2"/>
        <v>35118.861199999999</v>
      </c>
      <c r="R33">
        <f t="shared" si="3"/>
        <v>5.2517070362888261E-6</v>
      </c>
      <c r="S33">
        <f t="shared" si="6"/>
        <v>223.5</v>
      </c>
    </row>
    <row r="34" spans="1:19" ht="12.75" customHeight="1">
      <c r="A34" t="s">
        <v>48</v>
      </c>
      <c r="B34" s="15" t="s">
        <v>42</v>
      </c>
      <c r="C34" s="14">
        <v>50137.363899999997</v>
      </c>
      <c r="D34" s="14">
        <v>2E-3</v>
      </c>
      <c r="E34">
        <f t="shared" si="0"/>
        <v>1440.503103678943</v>
      </c>
      <c r="F34" s="21">
        <f t="shared" si="4"/>
        <v>1440.5</v>
      </c>
      <c r="G34">
        <f t="shared" si="5"/>
        <v>4.9829999916255474E-3</v>
      </c>
      <c r="H34" s="13"/>
      <c r="I34" s="18"/>
      <c r="J34">
        <f t="shared" si="7"/>
        <v>4.9829999916255474E-3</v>
      </c>
      <c r="K34" s="13"/>
      <c r="L34" s="13"/>
      <c r="M34" s="13"/>
      <c r="N34" s="13"/>
      <c r="O34">
        <f t="shared" si="1"/>
        <v>4.5746603174099633E-3</v>
      </c>
      <c r="Q34" s="2">
        <f t="shared" si="2"/>
        <v>35118.863899999997</v>
      </c>
      <c r="R34">
        <f t="shared" si="3"/>
        <v>1.667412895384894E-7</v>
      </c>
      <c r="S34">
        <f t="shared" si="6"/>
        <v>0</v>
      </c>
    </row>
    <row r="35" spans="1:19">
      <c r="A35" t="s">
        <v>49</v>
      </c>
      <c r="B35" s="15" t="s">
        <v>42</v>
      </c>
      <c r="C35" s="14">
        <v>50519.4784</v>
      </c>
      <c r="D35" s="14">
        <v>5.0000000000000001E-4</v>
      </c>
      <c r="E35">
        <f t="shared" si="0"/>
        <v>1678.5044540253141</v>
      </c>
      <c r="F35" s="21">
        <f t="shared" si="4"/>
        <v>1678.5</v>
      </c>
      <c r="G35">
        <f t="shared" si="5"/>
        <v>7.1509999979753047E-3</v>
      </c>
      <c r="J35">
        <f t="shared" si="7"/>
        <v>7.1509999979753047E-3</v>
      </c>
      <c r="O35">
        <f t="shared" si="1"/>
        <v>5.5954720698582474E-3</v>
      </c>
      <c r="Q35" s="2">
        <f t="shared" si="2"/>
        <v>35500.9784</v>
      </c>
      <c r="R35">
        <f t="shared" si="3"/>
        <v>2.4196671351521451E-6</v>
      </c>
      <c r="S35">
        <f t="shared" si="6"/>
        <v>238</v>
      </c>
    </row>
    <row r="36" spans="1:19">
      <c r="A36" t="s">
        <v>50</v>
      </c>
      <c r="C36" s="11">
        <v>50849.409899999999</v>
      </c>
      <c r="D36" s="11">
        <v>5.4999999999999997E-3</v>
      </c>
      <c r="E36">
        <f t="shared" si="0"/>
        <v>1884.003440642683</v>
      </c>
      <c r="F36" s="21">
        <f t="shared" si="4"/>
        <v>1884</v>
      </c>
      <c r="G36">
        <f t="shared" si="5"/>
        <v>5.523999992874451E-3</v>
      </c>
      <c r="J36">
        <f t="shared" si="7"/>
        <v>5.523999992874451E-3</v>
      </c>
      <c r="O36">
        <f t="shared" si="1"/>
        <v>6.4768872594722074E-3</v>
      </c>
      <c r="Q36" s="2">
        <f t="shared" si="2"/>
        <v>35830.909899999999</v>
      </c>
      <c r="R36">
        <f t="shared" si="3"/>
        <v>9.0799414284414367E-7</v>
      </c>
      <c r="S36">
        <f t="shared" si="6"/>
        <v>205.5</v>
      </c>
    </row>
    <row r="37" spans="1:19">
      <c r="A37" t="s">
        <v>51</v>
      </c>
      <c r="B37" s="6" t="s">
        <v>42</v>
      </c>
      <c r="C37" s="11">
        <v>51256.410300000003</v>
      </c>
      <c r="D37" s="11">
        <v>5.9999999999999995E-4</v>
      </c>
      <c r="E37">
        <f t="shared" si="0"/>
        <v>2137.5050606846162</v>
      </c>
      <c r="F37" s="21">
        <f t="shared" si="4"/>
        <v>2137.5</v>
      </c>
      <c r="G37">
        <f t="shared" si="5"/>
        <v>8.1250000002910383E-3</v>
      </c>
      <c r="J37">
        <f t="shared" si="7"/>
        <v>8.1250000002910383E-3</v>
      </c>
      <c r="O37">
        <f t="shared" si="1"/>
        <v>7.5641804495799386E-3</v>
      </c>
      <c r="Q37" s="2">
        <f t="shared" si="2"/>
        <v>36237.910300000003</v>
      </c>
      <c r="R37">
        <f t="shared" si="3"/>
        <v>3.1451856845979975E-7</v>
      </c>
      <c r="S37">
        <f t="shared" si="6"/>
        <v>253.5</v>
      </c>
    </row>
    <row r="38" spans="1:19">
      <c r="A38" t="s">
        <v>33</v>
      </c>
      <c r="C38" s="11">
        <v>52721.443899999998</v>
      </c>
      <c r="D38" s="11">
        <v>5.0000000000000001E-4</v>
      </c>
      <c r="E38">
        <f t="shared" si="0"/>
        <v>3050.0063531056076</v>
      </c>
      <c r="F38" s="21">
        <f t="shared" si="4"/>
        <v>3050</v>
      </c>
      <c r="G38">
        <f t="shared" si="5"/>
        <v>1.0199999996984843E-2</v>
      </c>
      <c r="J38">
        <f t="shared" si="7"/>
        <v>1.0199999996984843E-2</v>
      </c>
      <c r="O38">
        <f t="shared" si="1"/>
        <v>1.1478007021466743E-2</v>
      </c>
      <c r="Q38" s="2">
        <f t="shared" si="2"/>
        <v>37702.943899999998</v>
      </c>
      <c r="R38">
        <f t="shared" si="3"/>
        <v>1.6333019546250804E-6</v>
      </c>
      <c r="S38">
        <f t="shared" si="6"/>
        <v>912.5</v>
      </c>
    </row>
    <row r="39" spans="1:19">
      <c r="D39" s="6"/>
    </row>
    <row r="40" spans="1:19">
      <c r="D40" s="6"/>
    </row>
    <row r="41" spans="1:19">
      <c r="D41" s="6"/>
    </row>
    <row r="42" spans="1:19">
      <c r="D42" s="6"/>
    </row>
    <row r="43" spans="1:19">
      <c r="D43" s="6"/>
    </row>
    <row r="44" spans="1:19">
      <c r="D44" s="6"/>
    </row>
    <row r="45" spans="1:19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882"/>
  <sheetViews>
    <sheetView topLeftCell="A54" workbookViewId="0">
      <selection activeCell="A61" sqref="A61:C102"/>
    </sheetView>
  </sheetViews>
  <sheetFormatPr defaultRowHeight="12.75"/>
  <cols>
    <col min="1" max="1" width="19.7109375" style="28" customWidth="1"/>
    <col min="2" max="2" width="4.42578125" style="41" customWidth="1"/>
    <col min="3" max="3" width="12.7109375" style="28" customWidth="1"/>
    <col min="4" max="4" width="5.42578125" style="41" customWidth="1"/>
    <col min="5" max="5" width="14.85546875" style="41" customWidth="1"/>
    <col min="6" max="6" width="9.140625" style="41"/>
    <col min="7" max="7" width="12" style="41" customWidth="1"/>
    <col min="8" max="8" width="14.140625" style="28" customWidth="1"/>
    <col min="9" max="9" width="22.5703125" style="41" customWidth="1"/>
    <col min="10" max="10" width="25.140625" style="41" customWidth="1"/>
    <col min="11" max="11" width="15.7109375" style="41" customWidth="1"/>
    <col min="12" max="12" width="14.140625" style="41" customWidth="1"/>
    <col min="13" max="13" width="9.5703125" style="41" customWidth="1"/>
    <col min="14" max="14" width="14.140625" style="41" customWidth="1"/>
    <col min="15" max="15" width="23.42578125" style="41" customWidth="1"/>
    <col min="16" max="16" width="16.5703125" style="41" customWidth="1"/>
    <col min="17" max="17" width="41" style="41" customWidth="1"/>
    <col min="18" max="16384" width="9.140625" style="41"/>
  </cols>
  <sheetData>
    <row r="1" spans="1:16" ht="15.75">
      <c r="A1" s="71" t="s">
        <v>88</v>
      </c>
      <c r="I1" s="72" t="s">
        <v>89</v>
      </c>
      <c r="J1" s="73" t="s">
        <v>90</v>
      </c>
    </row>
    <row r="2" spans="1:16">
      <c r="I2" s="74" t="s">
        <v>46</v>
      </c>
      <c r="J2" s="75" t="s">
        <v>80</v>
      </c>
    </row>
    <row r="3" spans="1:16">
      <c r="A3" s="76" t="s">
        <v>91</v>
      </c>
      <c r="I3" s="74" t="s">
        <v>92</v>
      </c>
      <c r="J3" s="75" t="s">
        <v>93</v>
      </c>
    </row>
    <row r="4" spans="1:16">
      <c r="I4" s="74" t="s">
        <v>94</v>
      </c>
      <c r="J4" s="75" t="s">
        <v>93</v>
      </c>
    </row>
    <row r="5" spans="1:16" ht="13.5" thickBot="1">
      <c r="I5" s="77" t="s">
        <v>95</v>
      </c>
      <c r="J5" s="78" t="s">
        <v>96</v>
      </c>
    </row>
    <row r="10" spans="1:16" ht="13.5" thickBot="1"/>
    <row r="11" spans="1:16" ht="12.75" customHeight="1" thickBot="1">
      <c r="A11" s="28" t="str">
        <f t="shared" ref="A11:A42" si="0">P11</f>
        <v> PZ 6.313 </v>
      </c>
      <c r="B11" s="6" t="str">
        <f t="shared" ref="B11:B42" si="1">IF(H11=INT(H11),"I","II")</f>
        <v>I</v>
      </c>
      <c r="C11" s="28">
        <f t="shared" ref="C11:C42" si="2">1*G11</f>
        <v>19829.36</v>
      </c>
      <c r="D11" s="41" t="str">
        <f t="shared" ref="D11:D42" si="3">VLOOKUP(F11,I$1:J$5,2,FALSE)</f>
        <v>vis</v>
      </c>
      <c r="E11" s="79">
        <f>VLOOKUP(C11,Active!C$21:E$973,3,FALSE)</f>
        <v>-17436.896352801501</v>
      </c>
      <c r="F11" s="6" t="s">
        <v>95</v>
      </c>
      <c r="G11" s="41" t="str">
        <f t="shared" ref="G11:G42" si="4">MID(I11,3,LEN(I11)-3)</f>
        <v>19829.36</v>
      </c>
      <c r="H11" s="28">
        <f t="shared" ref="H11:H42" si="5">1*K11</f>
        <v>-1517</v>
      </c>
      <c r="I11" s="80" t="s">
        <v>97</v>
      </c>
      <c r="J11" s="81" t="s">
        <v>98</v>
      </c>
      <c r="K11" s="80">
        <v>-1517</v>
      </c>
      <c r="L11" s="80" t="s">
        <v>99</v>
      </c>
      <c r="M11" s="81" t="s">
        <v>100</v>
      </c>
      <c r="N11" s="81"/>
      <c r="O11" s="82" t="s">
        <v>101</v>
      </c>
      <c r="P11" s="82" t="s">
        <v>102</v>
      </c>
    </row>
    <row r="12" spans="1:16" ht="12.75" customHeight="1" thickBot="1">
      <c r="A12" s="28" t="str">
        <f t="shared" si="0"/>
        <v> PZ 6.313 </v>
      </c>
      <c r="B12" s="6" t="str">
        <f t="shared" si="1"/>
        <v>I</v>
      </c>
      <c r="C12" s="28">
        <f t="shared" si="2"/>
        <v>20894.47</v>
      </c>
      <c r="D12" s="41" t="str">
        <f t="shared" si="3"/>
        <v>vis</v>
      </c>
      <c r="E12" s="79">
        <f>VLOOKUP(C12,Active!C$21:E$973,3,FALSE)</f>
        <v>-16773.490643122248</v>
      </c>
      <c r="F12" s="6" t="s">
        <v>95</v>
      </c>
      <c r="G12" s="41" t="str">
        <f t="shared" si="4"/>
        <v>20894.47</v>
      </c>
      <c r="H12" s="28">
        <f t="shared" si="5"/>
        <v>-1260</v>
      </c>
      <c r="I12" s="80" t="s">
        <v>103</v>
      </c>
      <c r="J12" s="81" t="s">
        <v>104</v>
      </c>
      <c r="K12" s="80">
        <v>-1260</v>
      </c>
      <c r="L12" s="80" t="s">
        <v>99</v>
      </c>
      <c r="M12" s="81" t="s">
        <v>100</v>
      </c>
      <c r="N12" s="81"/>
      <c r="O12" s="82" t="s">
        <v>101</v>
      </c>
      <c r="P12" s="82" t="s">
        <v>102</v>
      </c>
    </row>
    <row r="13" spans="1:16" ht="12.75" customHeight="1" thickBot="1">
      <c r="A13" s="28" t="str">
        <f t="shared" si="0"/>
        <v> PZ 6.313 </v>
      </c>
      <c r="B13" s="6" t="str">
        <f t="shared" si="1"/>
        <v>I</v>
      </c>
      <c r="C13" s="28">
        <f t="shared" si="2"/>
        <v>26116.39</v>
      </c>
      <c r="D13" s="41" t="str">
        <f t="shared" si="3"/>
        <v>vis</v>
      </c>
      <c r="E13" s="79">
        <f>VLOOKUP(C13,Active!C$21:E$973,3,FALSE)</f>
        <v>-13521.008229579711</v>
      </c>
      <c r="F13" s="6" t="s">
        <v>95</v>
      </c>
      <c r="G13" s="41" t="str">
        <f t="shared" si="4"/>
        <v>26116.39</v>
      </c>
      <c r="H13" s="28">
        <f t="shared" si="5"/>
        <v>0</v>
      </c>
      <c r="I13" s="80" t="s">
        <v>105</v>
      </c>
      <c r="J13" s="81" t="s">
        <v>106</v>
      </c>
      <c r="K13" s="80">
        <v>0</v>
      </c>
      <c r="L13" s="80" t="s">
        <v>107</v>
      </c>
      <c r="M13" s="81" t="s">
        <v>100</v>
      </c>
      <c r="N13" s="81"/>
      <c r="O13" s="82" t="s">
        <v>101</v>
      </c>
      <c r="P13" s="82" t="s">
        <v>102</v>
      </c>
    </row>
    <row r="14" spans="1:16" ht="12.75" customHeight="1" thickBot="1">
      <c r="A14" s="28" t="str">
        <f t="shared" si="0"/>
        <v>BAVM 53 </v>
      </c>
      <c r="B14" s="6" t="str">
        <f t="shared" si="1"/>
        <v>I</v>
      </c>
      <c r="C14" s="28">
        <f t="shared" si="2"/>
        <v>47609.472999999998</v>
      </c>
      <c r="D14" s="41" t="str">
        <f t="shared" si="3"/>
        <v>vis</v>
      </c>
      <c r="E14" s="79">
        <f>VLOOKUP(C14,Active!C$21:E$973,3,FALSE)</f>
        <v>-134.00221066136481</v>
      </c>
      <c r="F14" s="6" t="s">
        <v>95</v>
      </c>
      <c r="G14" s="41" t="str">
        <f t="shared" si="4"/>
        <v>47609.473</v>
      </c>
      <c r="H14" s="28">
        <f t="shared" si="5"/>
        <v>5186</v>
      </c>
      <c r="I14" s="80" t="s">
        <v>108</v>
      </c>
      <c r="J14" s="81" t="s">
        <v>109</v>
      </c>
      <c r="K14" s="80">
        <v>5186</v>
      </c>
      <c r="L14" s="80" t="s">
        <v>110</v>
      </c>
      <c r="M14" s="81" t="s">
        <v>111</v>
      </c>
      <c r="N14" s="81" t="s">
        <v>112</v>
      </c>
      <c r="O14" s="82" t="s">
        <v>113</v>
      </c>
      <c r="P14" s="83" t="s">
        <v>114</v>
      </c>
    </row>
    <row r="15" spans="1:16" ht="12.75" customHeight="1" thickBot="1">
      <c r="A15" s="28" t="str">
        <f t="shared" si="0"/>
        <v> BBS 95 </v>
      </c>
      <c r="B15" s="6" t="str">
        <f t="shared" si="1"/>
        <v>II</v>
      </c>
      <c r="C15" s="28">
        <f t="shared" si="2"/>
        <v>47967.495000000003</v>
      </c>
      <c r="D15" s="41" t="str">
        <f t="shared" si="3"/>
        <v>vis</v>
      </c>
      <c r="E15" s="79">
        <f>VLOOKUP(C15,Active!C$21:E$973,3,FALSE)</f>
        <v>88.992446219885963</v>
      </c>
      <c r="F15" s="6" t="s">
        <v>95</v>
      </c>
      <c r="G15" s="41" t="str">
        <f t="shared" si="4"/>
        <v>47967.495</v>
      </c>
      <c r="H15" s="28">
        <f t="shared" si="5"/>
        <v>5272.5</v>
      </c>
      <c r="I15" s="80" t="s">
        <v>124</v>
      </c>
      <c r="J15" s="81" t="s">
        <v>125</v>
      </c>
      <c r="K15" s="80">
        <v>5272.5</v>
      </c>
      <c r="L15" s="80" t="s">
        <v>126</v>
      </c>
      <c r="M15" s="81" t="s">
        <v>111</v>
      </c>
      <c r="N15" s="81" t="s">
        <v>127</v>
      </c>
      <c r="O15" s="82" t="s">
        <v>128</v>
      </c>
      <c r="P15" s="82" t="s">
        <v>129</v>
      </c>
    </row>
    <row r="16" spans="1:16" ht="12.75" customHeight="1" thickBot="1">
      <c r="A16" s="28" t="str">
        <f t="shared" si="0"/>
        <v>BAVM 91 </v>
      </c>
      <c r="B16" s="6" t="str">
        <f t="shared" si="1"/>
        <v>I</v>
      </c>
      <c r="C16" s="28">
        <f t="shared" si="2"/>
        <v>49688.623099999997</v>
      </c>
      <c r="D16" s="41" t="str">
        <f t="shared" si="3"/>
        <v>vis</v>
      </c>
      <c r="E16" s="79">
        <f>VLOOKUP(C16,Active!C$21:E$973,3,FALSE)</f>
        <v>1161.00022816673</v>
      </c>
      <c r="F16" s="6" t="s">
        <v>95</v>
      </c>
      <c r="G16" s="41" t="str">
        <f t="shared" si="4"/>
        <v>49688.6231</v>
      </c>
      <c r="H16" s="28">
        <f t="shared" si="5"/>
        <v>5688</v>
      </c>
      <c r="I16" s="80" t="s">
        <v>150</v>
      </c>
      <c r="J16" s="81" t="s">
        <v>151</v>
      </c>
      <c r="K16" s="80">
        <v>5688</v>
      </c>
      <c r="L16" s="80" t="s">
        <v>152</v>
      </c>
      <c r="M16" s="81" t="s">
        <v>111</v>
      </c>
      <c r="N16" s="81" t="s">
        <v>153</v>
      </c>
      <c r="O16" s="82" t="s">
        <v>154</v>
      </c>
      <c r="P16" s="83" t="s">
        <v>155</v>
      </c>
    </row>
    <row r="17" spans="1:16" ht="12.75" customHeight="1" thickBot="1">
      <c r="A17" s="28" t="str">
        <f t="shared" si="0"/>
        <v>BAVM 91 </v>
      </c>
      <c r="B17" s="6" t="str">
        <f t="shared" si="1"/>
        <v>II</v>
      </c>
      <c r="C17" s="28">
        <f t="shared" si="2"/>
        <v>49778.5311</v>
      </c>
      <c r="D17" s="41" t="str">
        <f t="shared" si="3"/>
        <v>vis</v>
      </c>
      <c r="E17" s="79">
        <f>VLOOKUP(C17,Active!C$21:E$973,3,FALSE)</f>
        <v>1216.9995902474959</v>
      </c>
      <c r="F17" s="6" t="s">
        <v>95</v>
      </c>
      <c r="G17" s="41" t="str">
        <f t="shared" si="4"/>
        <v>49778.5311</v>
      </c>
      <c r="H17" s="28">
        <f t="shared" si="5"/>
        <v>5709.5</v>
      </c>
      <c r="I17" s="80" t="s">
        <v>156</v>
      </c>
      <c r="J17" s="81" t="s">
        <v>157</v>
      </c>
      <c r="K17" s="80">
        <v>5709.5</v>
      </c>
      <c r="L17" s="80" t="s">
        <v>158</v>
      </c>
      <c r="M17" s="81" t="s">
        <v>111</v>
      </c>
      <c r="N17" s="81" t="s">
        <v>133</v>
      </c>
      <c r="O17" s="82" t="s">
        <v>113</v>
      </c>
      <c r="P17" s="83" t="s">
        <v>155</v>
      </c>
    </row>
    <row r="18" spans="1:16" ht="12.75" customHeight="1" thickBot="1">
      <c r="A18" s="28" t="str">
        <f t="shared" si="0"/>
        <v>BAVM 91 </v>
      </c>
      <c r="B18" s="6" t="str">
        <f t="shared" si="1"/>
        <v>II</v>
      </c>
      <c r="C18" s="28">
        <f t="shared" si="2"/>
        <v>49778.532200000001</v>
      </c>
      <c r="D18" s="41" t="str">
        <f t="shared" si="3"/>
        <v>vis</v>
      </c>
      <c r="E18" s="79">
        <f>VLOOKUP(C18,Active!C$21:E$973,3,FALSE)</f>
        <v>1217.0002753845067</v>
      </c>
      <c r="F18" s="6" t="s">
        <v>95</v>
      </c>
      <c r="G18" s="41" t="str">
        <f t="shared" si="4"/>
        <v>49778.5322</v>
      </c>
      <c r="H18" s="28">
        <f t="shared" si="5"/>
        <v>5709.5</v>
      </c>
      <c r="I18" s="80" t="s">
        <v>159</v>
      </c>
      <c r="J18" s="81" t="s">
        <v>160</v>
      </c>
      <c r="K18" s="80">
        <v>5709.5</v>
      </c>
      <c r="L18" s="80" t="s">
        <v>161</v>
      </c>
      <c r="M18" s="81" t="s">
        <v>111</v>
      </c>
      <c r="N18" s="81" t="s">
        <v>112</v>
      </c>
      <c r="O18" s="82" t="s">
        <v>113</v>
      </c>
      <c r="P18" s="83" t="s">
        <v>155</v>
      </c>
    </row>
    <row r="19" spans="1:16" ht="12.75" customHeight="1" thickBot="1">
      <c r="A19" s="28" t="str">
        <f t="shared" si="0"/>
        <v>BAVM 91 </v>
      </c>
      <c r="B19" s="6" t="str">
        <f t="shared" si="1"/>
        <v>I</v>
      </c>
      <c r="C19" s="28">
        <f t="shared" si="2"/>
        <v>50137.361199999999</v>
      </c>
      <c r="D19" s="41" t="str">
        <f t="shared" si="3"/>
        <v>vis</v>
      </c>
      <c r="E19" s="79">
        <f>VLOOKUP(C19,Active!C$21:E$973,3,FALSE)</f>
        <v>1440.4975736903116</v>
      </c>
      <c r="F19" s="6" t="s">
        <v>95</v>
      </c>
      <c r="G19" s="41" t="str">
        <f t="shared" si="4"/>
        <v>50137.3612</v>
      </c>
      <c r="H19" s="28">
        <f t="shared" si="5"/>
        <v>5796</v>
      </c>
      <c r="I19" s="80" t="s">
        <v>162</v>
      </c>
      <c r="J19" s="81" t="s">
        <v>163</v>
      </c>
      <c r="K19" s="80">
        <v>5796</v>
      </c>
      <c r="L19" s="80" t="s">
        <v>164</v>
      </c>
      <c r="M19" s="81" t="s">
        <v>111</v>
      </c>
      <c r="N19" s="81" t="s">
        <v>36</v>
      </c>
      <c r="O19" s="82" t="s">
        <v>113</v>
      </c>
      <c r="P19" s="83" t="s">
        <v>155</v>
      </c>
    </row>
    <row r="20" spans="1:16" ht="12.75" customHeight="1" thickBot="1">
      <c r="A20" s="28" t="str">
        <f t="shared" si="0"/>
        <v>BAVM 91 </v>
      </c>
      <c r="B20" s="6" t="str">
        <f t="shared" si="1"/>
        <v>I</v>
      </c>
      <c r="C20" s="28">
        <f t="shared" si="2"/>
        <v>50137.363899999997</v>
      </c>
      <c r="D20" s="41" t="str">
        <f t="shared" si="3"/>
        <v>vis</v>
      </c>
      <c r="E20" s="79">
        <f>VLOOKUP(C20,Active!C$21:E$973,3,FALSE)</f>
        <v>1440.4992553902434</v>
      </c>
      <c r="F20" s="6" t="s">
        <v>95</v>
      </c>
      <c r="G20" s="41" t="str">
        <f t="shared" si="4"/>
        <v>50137.3639</v>
      </c>
      <c r="H20" s="28">
        <f t="shared" si="5"/>
        <v>5796</v>
      </c>
      <c r="I20" s="80" t="s">
        <v>165</v>
      </c>
      <c r="J20" s="81" t="s">
        <v>166</v>
      </c>
      <c r="K20" s="80">
        <v>5796</v>
      </c>
      <c r="L20" s="80" t="s">
        <v>167</v>
      </c>
      <c r="M20" s="81" t="s">
        <v>111</v>
      </c>
      <c r="N20" s="81" t="s">
        <v>112</v>
      </c>
      <c r="O20" s="82" t="s">
        <v>113</v>
      </c>
      <c r="P20" s="83" t="s">
        <v>155</v>
      </c>
    </row>
    <row r="21" spans="1:16" ht="12.75" customHeight="1" thickBot="1">
      <c r="A21" s="28" t="str">
        <f t="shared" si="0"/>
        <v>BAVM 102 </v>
      </c>
      <c r="B21" s="6" t="str">
        <f t="shared" si="1"/>
        <v>I</v>
      </c>
      <c r="C21" s="28">
        <f t="shared" si="2"/>
        <v>50519.4784</v>
      </c>
      <c r="D21" s="41" t="str">
        <f t="shared" si="3"/>
        <v>vis</v>
      </c>
      <c r="E21" s="79">
        <f>VLOOKUP(C21,Active!C$21:E$973,3,FALSE)</f>
        <v>1678.4999699185414</v>
      </c>
      <c r="F21" s="6" t="s">
        <v>95</v>
      </c>
      <c r="G21" s="41" t="str">
        <f t="shared" si="4"/>
        <v>50519.4784</v>
      </c>
      <c r="H21" s="28">
        <f t="shared" si="5"/>
        <v>5888</v>
      </c>
      <c r="I21" s="80" t="s">
        <v>168</v>
      </c>
      <c r="J21" s="81" t="s">
        <v>169</v>
      </c>
      <c r="K21" s="80">
        <v>5888</v>
      </c>
      <c r="L21" s="80" t="s">
        <v>170</v>
      </c>
      <c r="M21" s="81" t="s">
        <v>111</v>
      </c>
      <c r="N21" s="81" t="s">
        <v>112</v>
      </c>
      <c r="O21" s="82" t="s">
        <v>113</v>
      </c>
      <c r="P21" s="83" t="s">
        <v>171</v>
      </c>
    </row>
    <row r="22" spans="1:16" ht="12.75" customHeight="1" thickBot="1">
      <c r="A22" s="28" t="str">
        <f t="shared" si="0"/>
        <v>BAVM 117 </v>
      </c>
      <c r="B22" s="6" t="str">
        <f t="shared" si="1"/>
        <v>I</v>
      </c>
      <c r="C22" s="28">
        <f t="shared" si="2"/>
        <v>50849.409899999999</v>
      </c>
      <c r="D22" s="41" t="str">
        <f t="shared" si="3"/>
        <v>vis</v>
      </c>
      <c r="E22" s="79">
        <f>VLOOKUP(C22,Active!C$21:E$973,3,FALSE)</f>
        <v>1883.9984075475566</v>
      </c>
      <c r="F22" s="6" t="s">
        <v>95</v>
      </c>
      <c r="G22" s="41" t="str">
        <f t="shared" si="4"/>
        <v>50849.4099</v>
      </c>
      <c r="H22" s="28">
        <f t="shared" si="5"/>
        <v>5968</v>
      </c>
      <c r="I22" s="80" t="s">
        <v>172</v>
      </c>
      <c r="J22" s="81" t="s">
        <v>173</v>
      </c>
      <c r="K22" s="80">
        <v>5968</v>
      </c>
      <c r="L22" s="80" t="s">
        <v>174</v>
      </c>
      <c r="M22" s="81" t="s">
        <v>111</v>
      </c>
      <c r="N22" s="81" t="s">
        <v>153</v>
      </c>
      <c r="O22" s="82" t="s">
        <v>154</v>
      </c>
      <c r="P22" s="83" t="s">
        <v>175</v>
      </c>
    </row>
    <row r="23" spans="1:16" ht="12.75" customHeight="1" thickBot="1">
      <c r="A23" s="28" t="str">
        <f t="shared" si="0"/>
        <v>BAVM 152 </v>
      </c>
      <c r="B23" s="6" t="str">
        <f t="shared" si="1"/>
        <v>II</v>
      </c>
      <c r="C23" s="28">
        <f t="shared" si="2"/>
        <v>51610.425900000002</v>
      </c>
      <c r="D23" s="41" t="str">
        <f t="shared" si="3"/>
        <v>vis</v>
      </c>
      <c r="E23" s="79">
        <f>VLOOKUP(C23,Active!C$21:E$973,3,FALSE)</f>
        <v>2357.9986136833263</v>
      </c>
      <c r="F23" s="6" t="s">
        <v>95</v>
      </c>
      <c r="G23" s="41" t="str">
        <f t="shared" si="4"/>
        <v>51610.4259</v>
      </c>
      <c r="H23" s="28">
        <f t="shared" si="5"/>
        <v>6151.5</v>
      </c>
      <c r="I23" s="80" t="s">
        <v>188</v>
      </c>
      <c r="J23" s="81" t="s">
        <v>189</v>
      </c>
      <c r="K23" s="80">
        <v>6151.5</v>
      </c>
      <c r="L23" s="80" t="s">
        <v>190</v>
      </c>
      <c r="M23" s="81" t="s">
        <v>111</v>
      </c>
      <c r="N23" s="81" t="s">
        <v>112</v>
      </c>
      <c r="O23" s="82" t="s">
        <v>113</v>
      </c>
      <c r="P23" s="83" t="s">
        <v>191</v>
      </c>
    </row>
    <row r="24" spans="1:16" ht="12.75" customHeight="1" thickBot="1">
      <c r="A24" s="28" t="str">
        <f t="shared" si="0"/>
        <v>BAVM 158 </v>
      </c>
      <c r="B24" s="6" t="str">
        <f t="shared" si="1"/>
        <v>II</v>
      </c>
      <c r="C24" s="28">
        <f t="shared" si="2"/>
        <v>52721.443899999998</v>
      </c>
      <c r="D24" s="41" t="str">
        <f t="shared" si="3"/>
        <v>vis</v>
      </c>
      <c r="E24" s="79">
        <f>VLOOKUP(C24,Active!C$21:E$973,3,FALSE)</f>
        <v>3049.9982050461185</v>
      </c>
      <c r="F24" s="6" t="s">
        <v>95</v>
      </c>
      <c r="G24" s="41" t="str">
        <f t="shared" si="4"/>
        <v>52721.4439</v>
      </c>
      <c r="H24" s="28">
        <f t="shared" si="5"/>
        <v>6419.5</v>
      </c>
      <c r="I24" s="80" t="s">
        <v>196</v>
      </c>
      <c r="J24" s="81" t="s">
        <v>197</v>
      </c>
      <c r="K24" s="80">
        <v>6419.5</v>
      </c>
      <c r="L24" s="80" t="s">
        <v>198</v>
      </c>
      <c r="M24" s="81" t="s">
        <v>111</v>
      </c>
      <c r="N24" s="81" t="s">
        <v>199</v>
      </c>
      <c r="O24" s="82" t="s">
        <v>113</v>
      </c>
      <c r="P24" s="83" t="s">
        <v>200</v>
      </c>
    </row>
    <row r="25" spans="1:16" ht="12.75" customHeight="1" thickBot="1">
      <c r="A25" s="28" t="str">
        <f t="shared" si="0"/>
        <v>BAVM 172 </v>
      </c>
      <c r="B25" s="6" t="str">
        <f t="shared" si="1"/>
        <v>I</v>
      </c>
      <c r="C25" s="28">
        <f t="shared" si="2"/>
        <v>53079.473599999998</v>
      </c>
      <c r="D25" s="41" t="str">
        <f t="shared" si="3"/>
        <v>vis</v>
      </c>
      <c r="E25" s="79">
        <f>VLOOKUP(C25,Active!C$21:E$973,3,FALSE)</f>
        <v>3272.9976578864353</v>
      </c>
      <c r="F25" s="6" t="s">
        <v>95</v>
      </c>
      <c r="G25" s="41" t="str">
        <f t="shared" si="4"/>
        <v>53079.4736</v>
      </c>
      <c r="H25" s="28">
        <f t="shared" si="5"/>
        <v>6506</v>
      </c>
      <c r="I25" s="80" t="s">
        <v>201</v>
      </c>
      <c r="J25" s="81" t="s">
        <v>202</v>
      </c>
      <c r="K25" s="80" t="s">
        <v>203</v>
      </c>
      <c r="L25" s="80" t="s">
        <v>204</v>
      </c>
      <c r="M25" s="81" t="s">
        <v>111</v>
      </c>
      <c r="N25" s="81" t="s">
        <v>199</v>
      </c>
      <c r="O25" s="82" t="s">
        <v>113</v>
      </c>
      <c r="P25" s="83" t="s">
        <v>205</v>
      </c>
    </row>
    <row r="26" spans="1:16" ht="12.75" customHeight="1" thickBot="1">
      <c r="A26" s="28" t="str">
        <f t="shared" si="0"/>
        <v>IBVS 5653 </v>
      </c>
      <c r="B26" s="6" t="str">
        <f t="shared" si="1"/>
        <v>II</v>
      </c>
      <c r="C26" s="28">
        <f t="shared" si="2"/>
        <v>53400.578000000001</v>
      </c>
      <c r="D26" s="41" t="str">
        <f t="shared" si="3"/>
        <v>vis</v>
      </c>
      <c r="E26" s="79">
        <f>VLOOKUP(C26,Active!C$21:E$973,3,FALSE)</f>
        <v>3472.9981201514911</v>
      </c>
      <c r="F26" s="6" t="s">
        <v>95</v>
      </c>
      <c r="G26" s="41" t="str">
        <f t="shared" si="4"/>
        <v>53400.578</v>
      </c>
      <c r="H26" s="28">
        <f t="shared" si="5"/>
        <v>6583.5</v>
      </c>
      <c r="I26" s="80" t="s">
        <v>206</v>
      </c>
      <c r="J26" s="81" t="s">
        <v>207</v>
      </c>
      <c r="K26" s="80" t="s">
        <v>208</v>
      </c>
      <c r="L26" s="80" t="s">
        <v>209</v>
      </c>
      <c r="M26" s="81" t="s">
        <v>111</v>
      </c>
      <c r="N26" s="81" t="s">
        <v>127</v>
      </c>
      <c r="O26" s="82" t="s">
        <v>210</v>
      </c>
      <c r="P26" s="83" t="s">
        <v>211</v>
      </c>
    </row>
    <row r="27" spans="1:16" ht="12.75" customHeight="1" thickBot="1">
      <c r="A27" s="28" t="str">
        <f t="shared" si="0"/>
        <v>BAVM 173 </v>
      </c>
      <c r="B27" s="6" t="str">
        <f t="shared" si="1"/>
        <v>II</v>
      </c>
      <c r="C27" s="28">
        <f t="shared" si="2"/>
        <v>53445.531600000002</v>
      </c>
      <c r="D27" s="41" t="str">
        <f t="shared" si="3"/>
        <v>vis</v>
      </c>
      <c r="E27" s="79">
        <f>VLOOKUP(C27,Active!C$21:E$973,3,FALSE)</f>
        <v>3500.997552051143</v>
      </c>
      <c r="F27" s="6" t="s">
        <v>95</v>
      </c>
      <c r="G27" s="41" t="str">
        <f t="shared" si="4"/>
        <v>53445.5316</v>
      </c>
      <c r="H27" s="28">
        <f t="shared" si="5"/>
        <v>6594.5</v>
      </c>
      <c r="I27" s="80" t="s">
        <v>212</v>
      </c>
      <c r="J27" s="81" t="s">
        <v>213</v>
      </c>
      <c r="K27" s="80" t="s">
        <v>214</v>
      </c>
      <c r="L27" s="80" t="s">
        <v>215</v>
      </c>
      <c r="M27" s="81" t="s">
        <v>111</v>
      </c>
      <c r="N27" s="81" t="s">
        <v>199</v>
      </c>
      <c r="O27" s="82" t="s">
        <v>113</v>
      </c>
      <c r="P27" s="83" t="s">
        <v>216</v>
      </c>
    </row>
    <row r="28" spans="1:16" ht="12.75" customHeight="1" thickBot="1">
      <c r="A28" s="28" t="str">
        <f t="shared" si="0"/>
        <v>IBVS 5760 </v>
      </c>
      <c r="B28" s="6" t="str">
        <f t="shared" si="1"/>
        <v>II</v>
      </c>
      <c r="C28" s="28">
        <f t="shared" si="2"/>
        <v>53859.753900000003</v>
      </c>
      <c r="D28" s="41" t="str">
        <f t="shared" si="3"/>
        <v>vis</v>
      </c>
      <c r="E28" s="79">
        <f>VLOOKUP(C28,Active!C$21:E$973,3,FALSE)</f>
        <v>3758.9966684771211</v>
      </c>
      <c r="F28" s="6" t="s">
        <v>95</v>
      </c>
      <c r="G28" s="41" t="str">
        <f t="shared" si="4"/>
        <v>53859.7539</v>
      </c>
      <c r="H28" s="28">
        <f t="shared" si="5"/>
        <v>6694.5</v>
      </c>
      <c r="I28" s="80" t="s">
        <v>217</v>
      </c>
      <c r="J28" s="81" t="s">
        <v>218</v>
      </c>
      <c r="K28" s="80" t="s">
        <v>219</v>
      </c>
      <c r="L28" s="80" t="s">
        <v>220</v>
      </c>
      <c r="M28" s="81" t="s">
        <v>221</v>
      </c>
      <c r="N28" s="81" t="s">
        <v>95</v>
      </c>
      <c r="O28" s="82" t="s">
        <v>222</v>
      </c>
      <c r="P28" s="83" t="s">
        <v>223</v>
      </c>
    </row>
    <row r="29" spans="1:16" ht="12.75" customHeight="1" thickBot="1">
      <c r="A29" s="28" t="str">
        <f t="shared" si="0"/>
        <v>BAVM 186 </v>
      </c>
      <c r="B29" s="6" t="str">
        <f t="shared" si="1"/>
        <v>II</v>
      </c>
      <c r="C29" s="28">
        <f t="shared" si="2"/>
        <v>54174.434300000001</v>
      </c>
      <c r="D29" s="41" t="str">
        <f t="shared" si="3"/>
        <v>vis</v>
      </c>
      <c r="E29" s="79">
        <f>VLOOKUP(C29,Active!C$21:E$973,3,FALSE)</f>
        <v>3954.9959306041787</v>
      </c>
      <c r="F29" s="6" t="s">
        <v>95</v>
      </c>
      <c r="G29" s="41" t="str">
        <f t="shared" si="4"/>
        <v>54174.4343</v>
      </c>
      <c r="H29" s="28">
        <f t="shared" si="5"/>
        <v>6770.5</v>
      </c>
      <c r="I29" s="80" t="s">
        <v>230</v>
      </c>
      <c r="J29" s="81" t="s">
        <v>231</v>
      </c>
      <c r="K29" s="80" t="s">
        <v>232</v>
      </c>
      <c r="L29" s="80" t="s">
        <v>233</v>
      </c>
      <c r="M29" s="81" t="s">
        <v>221</v>
      </c>
      <c r="N29" s="81" t="s">
        <v>199</v>
      </c>
      <c r="O29" s="82" t="s">
        <v>113</v>
      </c>
      <c r="P29" s="83" t="s">
        <v>234</v>
      </c>
    </row>
    <row r="30" spans="1:16" ht="12.75" customHeight="1" thickBot="1">
      <c r="A30" s="28" t="str">
        <f t="shared" si="0"/>
        <v>IBVS 5945 </v>
      </c>
      <c r="B30" s="6" t="str">
        <f t="shared" si="1"/>
        <v>II</v>
      </c>
      <c r="C30" s="28">
        <f t="shared" si="2"/>
        <v>55243.7065</v>
      </c>
      <c r="D30" s="41" t="str">
        <f t="shared" si="3"/>
        <v>vis</v>
      </c>
      <c r="E30" s="79">
        <f>VLOOKUP(C30,Active!C$21:E$973,3,FALSE)</f>
        <v>4620.9940741586443</v>
      </c>
      <c r="F30" s="6" t="s">
        <v>95</v>
      </c>
      <c r="G30" s="41" t="str">
        <f t="shared" si="4"/>
        <v>55243.7065</v>
      </c>
      <c r="H30" s="28">
        <f t="shared" si="5"/>
        <v>7028.5</v>
      </c>
      <c r="I30" s="80" t="s">
        <v>242</v>
      </c>
      <c r="J30" s="81" t="s">
        <v>243</v>
      </c>
      <c r="K30" s="80" t="s">
        <v>244</v>
      </c>
      <c r="L30" s="80" t="s">
        <v>245</v>
      </c>
      <c r="M30" s="81" t="s">
        <v>221</v>
      </c>
      <c r="N30" s="81" t="s">
        <v>95</v>
      </c>
      <c r="O30" s="82" t="s">
        <v>186</v>
      </c>
      <c r="P30" s="83" t="s">
        <v>246</v>
      </c>
    </row>
    <row r="31" spans="1:16" ht="12.75" customHeight="1" thickBot="1">
      <c r="A31" s="28" t="str">
        <f t="shared" si="0"/>
        <v>BAVM 214 </v>
      </c>
      <c r="B31" s="6" t="str">
        <f t="shared" si="1"/>
        <v>II</v>
      </c>
      <c r="C31" s="28">
        <f t="shared" si="2"/>
        <v>55289.465900000003</v>
      </c>
      <c r="D31" s="41" t="str">
        <f t="shared" si="3"/>
        <v>vis</v>
      </c>
      <c r="E31" s="79">
        <f>VLOOKUP(C31,Active!C$21:E$973,3,FALSE)</f>
        <v>4649.4954000606631</v>
      </c>
      <c r="F31" s="6" t="s">
        <v>95</v>
      </c>
      <c r="G31" s="41" t="str">
        <f t="shared" si="4"/>
        <v>55289.4659</v>
      </c>
      <c r="H31" s="28">
        <f t="shared" si="5"/>
        <v>7039.5</v>
      </c>
      <c r="I31" s="80" t="s">
        <v>275</v>
      </c>
      <c r="J31" s="81" t="s">
        <v>276</v>
      </c>
      <c r="K31" s="80" t="s">
        <v>277</v>
      </c>
      <c r="L31" s="80" t="s">
        <v>278</v>
      </c>
      <c r="M31" s="81" t="s">
        <v>221</v>
      </c>
      <c r="N31" s="81" t="s">
        <v>199</v>
      </c>
      <c r="O31" s="82" t="s">
        <v>113</v>
      </c>
      <c r="P31" s="83" t="s">
        <v>279</v>
      </c>
    </row>
    <row r="32" spans="1:16" ht="12.75" customHeight="1" thickBot="1">
      <c r="A32" s="28" t="str">
        <f t="shared" si="0"/>
        <v>IBVS 5992 </v>
      </c>
      <c r="B32" s="6" t="str">
        <f t="shared" si="1"/>
        <v>I</v>
      </c>
      <c r="C32" s="28">
        <f t="shared" si="2"/>
        <v>55588.890800000001</v>
      </c>
      <c r="D32" s="41" t="str">
        <f t="shared" si="3"/>
        <v>vis</v>
      </c>
      <c r="E32" s="79">
        <f>VLOOKUP(C32,Active!C$21:E$973,3,FALSE)</f>
        <v>4835.9927461377238</v>
      </c>
      <c r="F32" s="6" t="s">
        <v>95</v>
      </c>
      <c r="G32" s="41" t="str">
        <f t="shared" si="4"/>
        <v>55588.8908</v>
      </c>
      <c r="H32" s="28">
        <f t="shared" si="5"/>
        <v>7112</v>
      </c>
      <c r="I32" s="80" t="s">
        <v>338</v>
      </c>
      <c r="J32" s="81" t="s">
        <v>339</v>
      </c>
      <c r="K32" s="80" t="s">
        <v>340</v>
      </c>
      <c r="L32" s="80" t="s">
        <v>341</v>
      </c>
      <c r="M32" s="81" t="s">
        <v>221</v>
      </c>
      <c r="N32" s="81" t="s">
        <v>95</v>
      </c>
      <c r="O32" s="82" t="s">
        <v>186</v>
      </c>
      <c r="P32" s="83" t="s">
        <v>342</v>
      </c>
    </row>
    <row r="33" spans="1:16" ht="12.75" customHeight="1" thickBot="1">
      <c r="A33" s="28" t="str">
        <f t="shared" si="0"/>
        <v>IBVS 6014 </v>
      </c>
      <c r="B33" s="6" t="str">
        <f t="shared" si="1"/>
        <v>I</v>
      </c>
      <c r="C33" s="28">
        <f t="shared" si="2"/>
        <v>55621.808400000002</v>
      </c>
      <c r="D33" s="41" t="str">
        <f t="shared" si="3"/>
        <v>vis</v>
      </c>
      <c r="E33" s="79">
        <f>VLOOKUP(C33,Active!C$21:E$973,3,FALSE)</f>
        <v>4856.4955334450806</v>
      </c>
      <c r="F33" s="6" t="s">
        <v>95</v>
      </c>
      <c r="G33" s="41" t="str">
        <f t="shared" si="4"/>
        <v>55621.8084</v>
      </c>
      <c r="H33" s="28">
        <f t="shared" si="5"/>
        <v>7120</v>
      </c>
      <c r="I33" s="80" t="s">
        <v>346</v>
      </c>
      <c r="J33" s="81" t="s">
        <v>347</v>
      </c>
      <c r="K33" s="80" t="s">
        <v>348</v>
      </c>
      <c r="L33" s="80" t="s">
        <v>349</v>
      </c>
      <c r="M33" s="81" t="s">
        <v>221</v>
      </c>
      <c r="N33" s="81" t="s">
        <v>95</v>
      </c>
      <c r="O33" s="82" t="s">
        <v>251</v>
      </c>
      <c r="P33" s="83" t="s">
        <v>350</v>
      </c>
    </row>
    <row r="34" spans="1:16" ht="12.75" customHeight="1" thickBot="1">
      <c r="A34" s="28" t="str">
        <f t="shared" si="0"/>
        <v>IBVS 6014 </v>
      </c>
      <c r="B34" s="6" t="str">
        <f t="shared" si="1"/>
        <v>I</v>
      </c>
      <c r="C34" s="28">
        <f t="shared" si="2"/>
        <v>55622.611400000002</v>
      </c>
      <c r="D34" s="41" t="str">
        <f t="shared" si="3"/>
        <v>vis</v>
      </c>
      <c r="E34" s="79">
        <f>VLOOKUP(C34,Active!C$21:E$973,3,FALSE)</f>
        <v>4856.9956834623299</v>
      </c>
      <c r="F34" s="6" t="s">
        <v>95</v>
      </c>
      <c r="G34" s="41" t="str">
        <f t="shared" si="4"/>
        <v>55622.6114</v>
      </c>
      <c r="H34" s="28">
        <f t="shared" si="5"/>
        <v>7120</v>
      </c>
      <c r="I34" s="80" t="s">
        <v>351</v>
      </c>
      <c r="J34" s="81" t="s">
        <v>352</v>
      </c>
      <c r="K34" s="80" t="s">
        <v>348</v>
      </c>
      <c r="L34" s="80" t="s">
        <v>353</v>
      </c>
      <c r="M34" s="81" t="s">
        <v>221</v>
      </c>
      <c r="N34" s="81" t="s">
        <v>95</v>
      </c>
      <c r="O34" s="82" t="s">
        <v>251</v>
      </c>
      <c r="P34" s="83" t="s">
        <v>350</v>
      </c>
    </row>
    <row r="35" spans="1:16" ht="12.75" customHeight="1" thickBot="1">
      <c r="A35" s="28" t="str">
        <f t="shared" si="0"/>
        <v>IBVS 6014 </v>
      </c>
      <c r="B35" s="6" t="str">
        <f t="shared" si="1"/>
        <v>I</v>
      </c>
      <c r="C35" s="28">
        <f t="shared" si="2"/>
        <v>55625.822500000002</v>
      </c>
      <c r="D35" s="41" t="str">
        <f t="shared" si="3"/>
        <v>vis</v>
      </c>
      <c r="E35" s="79">
        <f>VLOOKUP(C35,Active!C$21:E$973,3,FALSE)</f>
        <v>4858.9957229646825</v>
      </c>
      <c r="F35" s="6" t="s">
        <v>95</v>
      </c>
      <c r="G35" s="41" t="str">
        <f t="shared" si="4"/>
        <v>55625.8225</v>
      </c>
      <c r="H35" s="28">
        <f t="shared" si="5"/>
        <v>7121</v>
      </c>
      <c r="I35" s="80" t="s">
        <v>354</v>
      </c>
      <c r="J35" s="81" t="s">
        <v>355</v>
      </c>
      <c r="K35" s="80" t="s">
        <v>356</v>
      </c>
      <c r="L35" s="80" t="s">
        <v>357</v>
      </c>
      <c r="M35" s="81" t="s">
        <v>221</v>
      </c>
      <c r="N35" s="81" t="s">
        <v>95</v>
      </c>
      <c r="O35" s="82" t="s">
        <v>251</v>
      </c>
      <c r="P35" s="83" t="s">
        <v>350</v>
      </c>
    </row>
    <row r="36" spans="1:16" ht="12.75" customHeight="1" thickBot="1">
      <c r="A36" s="28" t="str">
        <f t="shared" si="0"/>
        <v>IBVS 6014 </v>
      </c>
      <c r="B36" s="6" t="str">
        <f t="shared" si="1"/>
        <v>I</v>
      </c>
      <c r="C36" s="28">
        <f t="shared" si="2"/>
        <v>55626.625099999997</v>
      </c>
      <c r="D36" s="41" t="str">
        <f t="shared" si="3"/>
        <v>vis</v>
      </c>
      <c r="E36" s="79">
        <f>VLOOKUP(C36,Active!C$21:E$973,3,FALSE)</f>
        <v>4859.4956238411987</v>
      </c>
      <c r="F36" s="6" t="s">
        <v>95</v>
      </c>
      <c r="G36" s="41" t="str">
        <f t="shared" si="4"/>
        <v>55626.6251</v>
      </c>
      <c r="H36" s="28">
        <f t="shared" si="5"/>
        <v>7121</v>
      </c>
      <c r="I36" s="80" t="s">
        <v>358</v>
      </c>
      <c r="J36" s="81" t="s">
        <v>359</v>
      </c>
      <c r="K36" s="80" t="s">
        <v>356</v>
      </c>
      <c r="L36" s="80" t="s">
        <v>360</v>
      </c>
      <c r="M36" s="81" t="s">
        <v>221</v>
      </c>
      <c r="N36" s="81" t="s">
        <v>95</v>
      </c>
      <c r="O36" s="82" t="s">
        <v>251</v>
      </c>
      <c r="P36" s="83" t="s">
        <v>350</v>
      </c>
    </row>
    <row r="37" spans="1:16" ht="12.75" customHeight="1" thickBot="1">
      <c r="A37" s="28" t="str">
        <f t="shared" si="0"/>
        <v>IBVS 6014 </v>
      </c>
      <c r="B37" s="6" t="str">
        <f t="shared" si="1"/>
        <v>I</v>
      </c>
      <c r="C37" s="28">
        <f t="shared" si="2"/>
        <v>55630.6391</v>
      </c>
      <c r="D37" s="41" t="str">
        <f t="shared" si="3"/>
        <v>vis</v>
      </c>
      <c r="E37" s="79">
        <f>VLOOKUP(C37,Active!C$21:E$973,3,FALSE)</f>
        <v>4861.9957510756194</v>
      </c>
      <c r="F37" s="6" t="s">
        <v>95</v>
      </c>
      <c r="G37" s="41" t="str">
        <f t="shared" si="4"/>
        <v>55630.6391</v>
      </c>
      <c r="H37" s="28">
        <f t="shared" si="5"/>
        <v>7122</v>
      </c>
      <c r="I37" s="80" t="s">
        <v>361</v>
      </c>
      <c r="J37" s="81" t="s">
        <v>362</v>
      </c>
      <c r="K37" s="80" t="s">
        <v>363</v>
      </c>
      <c r="L37" s="80" t="s">
        <v>364</v>
      </c>
      <c r="M37" s="81" t="s">
        <v>221</v>
      </c>
      <c r="N37" s="81" t="s">
        <v>95</v>
      </c>
      <c r="O37" s="82" t="s">
        <v>251</v>
      </c>
      <c r="P37" s="83" t="s">
        <v>350</v>
      </c>
    </row>
    <row r="38" spans="1:16" ht="12.75" customHeight="1" thickBot="1">
      <c r="A38" s="28" t="str">
        <f t="shared" si="0"/>
        <v>IBVS 6014 </v>
      </c>
      <c r="B38" s="6" t="str">
        <f t="shared" si="1"/>
        <v>I</v>
      </c>
      <c r="C38" s="28">
        <f t="shared" si="2"/>
        <v>55634.652900000001</v>
      </c>
      <c r="D38" s="41" t="str">
        <f t="shared" si="3"/>
        <v>vis</v>
      </c>
      <c r="E38" s="79">
        <f>VLOOKUP(C38,Active!C$21:E$973,3,FALSE)</f>
        <v>4864.495753739674</v>
      </c>
      <c r="F38" s="6" t="s">
        <v>95</v>
      </c>
      <c r="G38" s="41" t="str">
        <f t="shared" si="4"/>
        <v>55634.6529</v>
      </c>
      <c r="H38" s="28">
        <f t="shared" si="5"/>
        <v>7123</v>
      </c>
      <c r="I38" s="80" t="s">
        <v>365</v>
      </c>
      <c r="J38" s="81" t="s">
        <v>366</v>
      </c>
      <c r="K38" s="80" t="s">
        <v>367</v>
      </c>
      <c r="L38" s="80" t="s">
        <v>368</v>
      </c>
      <c r="M38" s="81" t="s">
        <v>221</v>
      </c>
      <c r="N38" s="81" t="s">
        <v>95</v>
      </c>
      <c r="O38" s="82" t="s">
        <v>251</v>
      </c>
      <c r="P38" s="83" t="s">
        <v>350</v>
      </c>
    </row>
    <row r="39" spans="1:16" ht="12.75" customHeight="1" thickBot="1">
      <c r="A39" s="28" t="str">
        <f t="shared" si="0"/>
        <v>IBVS 6014 </v>
      </c>
      <c r="B39" s="6" t="str">
        <f t="shared" si="1"/>
        <v>I</v>
      </c>
      <c r="C39" s="28">
        <f t="shared" si="2"/>
        <v>55646.693899999998</v>
      </c>
      <c r="D39" s="41" t="str">
        <f t="shared" si="3"/>
        <v>CCD</v>
      </c>
      <c r="E39" s="79">
        <f>VLOOKUP(C39,Active!C$21:E$973,3,FALSE)</f>
        <v>4871.9955125911038</v>
      </c>
      <c r="F39" s="6" t="str">
        <f>LEFT(M39,1)</f>
        <v>C</v>
      </c>
      <c r="G39" s="41" t="str">
        <f t="shared" si="4"/>
        <v>55646.6939</v>
      </c>
      <c r="H39" s="28">
        <f t="shared" si="5"/>
        <v>7126</v>
      </c>
      <c r="I39" s="80" t="s">
        <v>369</v>
      </c>
      <c r="J39" s="81" t="s">
        <v>370</v>
      </c>
      <c r="K39" s="80" t="s">
        <v>371</v>
      </c>
      <c r="L39" s="80" t="s">
        <v>372</v>
      </c>
      <c r="M39" s="81" t="s">
        <v>221</v>
      </c>
      <c r="N39" s="81" t="s">
        <v>95</v>
      </c>
      <c r="O39" s="82" t="s">
        <v>251</v>
      </c>
      <c r="P39" s="83" t="s">
        <v>350</v>
      </c>
    </row>
    <row r="40" spans="1:16" ht="12.75" customHeight="1" thickBot="1">
      <c r="A40" s="28" t="str">
        <f t="shared" si="0"/>
        <v>IBVS 5992 </v>
      </c>
      <c r="B40" s="6" t="str">
        <f t="shared" si="1"/>
        <v>I</v>
      </c>
      <c r="C40" s="28">
        <f t="shared" si="2"/>
        <v>55654.720099999999</v>
      </c>
      <c r="D40" s="41" t="str">
        <f t="shared" si="3"/>
        <v>CCD</v>
      </c>
      <c r="E40" s="79">
        <f>VLOOKUP(C40,Active!C$21:E$973,3,FALSE)</f>
        <v>4876.9946459266539</v>
      </c>
      <c r="F40" s="6" t="str">
        <f>LEFT(M40,1)</f>
        <v>C</v>
      </c>
      <c r="G40" s="41" t="str">
        <f t="shared" si="4"/>
        <v>55654.7201</v>
      </c>
      <c r="H40" s="28">
        <f t="shared" si="5"/>
        <v>7128</v>
      </c>
      <c r="I40" s="80" t="s">
        <v>373</v>
      </c>
      <c r="J40" s="81" t="s">
        <v>374</v>
      </c>
      <c r="K40" s="80" t="s">
        <v>375</v>
      </c>
      <c r="L40" s="80" t="s">
        <v>376</v>
      </c>
      <c r="M40" s="81" t="s">
        <v>221</v>
      </c>
      <c r="N40" s="81" t="s">
        <v>95</v>
      </c>
      <c r="O40" s="82" t="s">
        <v>186</v>
      </c>
      <c r="P40" s="83" t="s">
        <v>342</v>
      </c>
    </row>
    <row r="41" spans="1:16" ht="12.75" customHeight="1" thickBot="1">
      <c r="A41" s="28" t="str">
        <f t="shared" si="0"/>
        <v>IBVS 6014 </v>
      </c>
      <c r="B41" s="6" t="str">
        <f t="shared" si="1"/>
        <v>I</v>
      </c>
      <c r="C41" s="28">
        <f t="shared" si="2"/>
        <v>55893.943399999996</v>
      </c>
      <c r="D41" s="41" t="str">
        <f t="shared" si="3"/>
        <v>CCD</v>
      </c>
      <c r="E41" s="79">
        <f>VLOOKUP(C41,Active!C$21:E$973,3,FALSE)</f>
        <v>5025.9953154427712</v>
      </c>
      <c r="F41" s="6" t="str">
        <f>LEFT(M41,1)</f>
        <v>C</v>
      </c>
      <c r="G41" s="41" t="str">
        <f t="shared" si="4"/>
        <v>55893.9434</v>
      </c>
      <c r="H41" s="28">
        <f t="shared" si="5"/>
        <v>7186</v>
      </c>
      <c r="I41" s="80" t="s">
        <v>377</v>
      </c>
      <c r="J41" s="81" t="s">
        <v>378</v>
      </c>
      <c r="K41" s="80" t="s">
        <v>379</v>
      </c>
      <c r="L41" s="80" t="s">
        <v>380</v>
      </c>
      <c r="M41" s="81" t="s">
        <v>221</v>
      </c>
      <c r="N41" s="81" t="s">
        <v>95</v>
      </c>
      <c r="O41" s="82" t="s">
        <v>251</v>
      </c>
      <c r="P41" s="83" t="s">
        <v>350</v>
      </c>
    </row>
    <row r="42" spans="1:16" ht="12.75" customHeight="1" thickBot="1">
      <c r="A42" s="28" t="str">
        <f t="shared" si="0"/>
        <v>IBVS 6014 </v>
      </c>
      <c r="B42" s="6" t="str">
        <f t="shared" si="1"/>
        <v>II</v>
      </c>
      <c r="C42" s="28">
        <f t="shared" si="2"/>
        <v>55926.856299999999</v>
      </c>
      <c r="D42" s="41" t="str">
        <f t="shared" si="3"/>
        <v>CCD</v>
      </c>
      <c r="E42" s="79">
        <f>VLOOKUP(C42,Active!C$21:E$973,3,FALSE)</f>
        <v>5046.4951753465411</v>
      </c>
      <c r="F42" s="6" t="str">
        <f>LEFT(M42,1)</f>
        <v>C</v>
      </c>
      <c r="G42" s="41" t="str">
        <f t="shared" si="4"/>
        <v>55926.8563</v>
      </c>
      <c r="H42" s="28">
        <f t="shared" si="5"/>
        <v>7193.5</v>
      </c>
      <c r="I42" s="80" t="s">
        <v>381</v>
      </c>
      <c r="J42" s="81" t="s">
        <v>382</v>
      </c>
      <c r="K42" s="80" t="s">
        <v>383</v>
      </c>
      <c r="L42" s="80" t="s">
        <v>384</v>
      </c>
      <c r="M42" s="81" t="s">
        <v>221</v>
      </c>
      <c r="N42" s="81" t="s">
        <v>95</v>
      </c>
      <c r="O42" s="82" t="s">
        <v>251</v>
      </c>
      <c r="P42" s="83" t="s">
        <v>350</v>
      </c>
    </row>
    <row r="43" spans="1:16" ht="12.75" customHeight="1" thickBot="1">
      <c r="A43" s="28" t="str">
        <f t="shared" ref="A43:A74" si="6">P43</f>
        <v>IBVS 6014 </v>
      </c>
      <c r="B43" s="6" t="str">
        <f t="shared" ref="B43:B74" si="7">IF(H43=INT(H43),"I","II")</f>
        <v>II</v>
      </c>
      <c r="C43" s="28">
        <f t="shared" ref="C43:C74" si="8">1*G43</f>
        <v>55930.87</v>
      </c>
      <c r="D43" s="41" t="str">
        <f t="shared" ref="D43:D74" si="9">VLOOKUP(F43,I$1:J$5,2,FALSE)</f>
        <v>CCD</v>
      </c>
      <c r="E43" s="79">
        <f>VLOOKUP(C43,Active!C$21:E$973,3,FALSE)</f>
        <v>5048.9951157254145</v>
      </c>
      <c r="F43" s="6" t="str">
        <f>LEFT(M43,1)</f>
        <v>C</v>
      </c>
      <c r="G43" s="41" t="str">
        <f t="shared" ref="G43:G74" si="10">MID(I43,3,LEN(I43)-3)</f>
        <v>55930.8700</v>
      </c>
      <c r="H43" s="28">
        <f t="shared" ref="H43:H74" si="11">1*K43</f>
        <v>7194.5</v>
      </c>
      <c r="I43" s="80" t="s">
        <v>385</v>
      </c>
      <c r="J43" s="81" t="s">
        <v>386</v>
      </c>
      <c r="K43" s="80" t="s">
        <v>387</v>
      </c>
      <c r="L43" s="80" t="s">
        <v>388</v>
      </c>
      <c r="M43" s="81" t="s">
        <v>221</v>
      </c>
      <c r="N43" s="81" t="s">
        <v>95</v>
      </c>
      <c r="O43" s="82" t="s">
        <v>251</v>
      </c>
      <c r="P43" s="83" t="s">
        <v>350</v>
      </c>
    </row>
    <row r="44" spans="1:16" ht="12.75" customHeight="1" thickBot="1">
      <c r="A44" s="28" t="str">
        <f t="shared" si="6"/>
        <v>IBVS 6014 </v>
      </c>
      <c r="B44" s="6" t="str">
        <f t="shared" si="7"/>
        <v>II</v>
      </c>
      <c r="C44" s="28">
        <f t="shared" si="8"/>
        <v>55934.884100000003</v>
      </c>
      <c r="D44" s="41" t="str">
        <f t="shared" si="9"/>
        <v>vis</v>
      </c>
      <c r="E44" s="79">
        <f>VLOOKUP(C44,Active!C$21:E$973,3,FALSE)</f>
        <v>5051.4953052450164</v>
      </c>
      <c r="F44" s="6" t="s">
        <v>95</v>
      </c>
      <c r="G44" s="41" t="str">
        <f t="shared" si="10"/>
        <v>55934.8841</v>
      </c>
      <c r="H44" s="28">
        <f t="shared" si="11"/>
        <v>7195.5</v>
      </c>
      <c r="I44" s="80" t="s">
        <v>389</v>
      </c>
      <c r="J44" s="81" t="s">
        <v>390</v>
      </c>
      <c r="K44" s="80" t="s">
        <v>391</v>
      </c>
      <c r="L44" s="80" t="s">
        <v>392</v>
      </c>
      <c r="M44" s="81" t="s">
        <v>221</v>
      </c>
      <c r="N44" s="81" t="s">
        <v>95</v>
      </c>
      <c r="O44" s="82" t="s">
        <v>251</v>
      </c>
      <c r="P44" s="83" t="s">
        <v>350</v>
      </c>
    </row>
    <row r="45" spans="1:16" ht="12.75" customHeight="1" thickBot="1">
      <c r="A45" s="28" t="str">
        <f t="shared" si="6"/>
        <v>IBVS 6029 </v>
      </c>
      <c r="B45" s="6" t="str">
        <f t="shared" si="7"/>
        <v>II</v>
      </c>
      <c r="C45" s="28">
        <f t="shared" si="8"/>
        <v>55946.925300000003</v>
      </c>
      <c r="D45" s="41" t="str">
        <f t="shared" si="9"/>
        <v>vis</v>
      </c>
      <c r="E45" s="79">
        <f>VLOOKUP(C45,Active!C$21:E$973,3,FALSE)</f>
        <v>5058.9951886668132</v>
      </c>
      <c r="F45" s="6" t="s">
        <v>95</v>
      </c>
      <c r="G45" s="41" t="str">
        <f t="shared" si="10"/>
        <v>55946.9253</v>
      </c>
      <c r="H45" s="28">
        <f t="shared" si="11"/>
        <v>7198.5</v>
      </c>
      <c r="I45" s="80" t="s">
        <v>393</v>
      </c>
      <c r="J45" s="81" t="s">
        <v>394</v>
      </c>
      <c r="K45" s="80" t="s">
        <v>395</v>
      </c>
      <c r="L45" s="80" t="s">
        <v>396</v>
      </c>
      <c r="M45" s="81" t="s">
        <v>221</v>
      </c>
      <c r="N45" s="81" t="s">
        <v>95</v>
      </c>
      <c r="O45" s="82" t="s">
        <v>186</v>
      </c>
      <c r="P45" s="83" t="s">
        <v>397</v>
      </c>
    </row>
    <row r="46" spans="1:16" ht="12.75" customHeight="1" thickBot="1">
      <c r="A46" s="28" t="str">
        <f t="shared" si="6"/>
        <v>IBVS 6014 </v>
      </c>
      <c r="B46" s="6" t="str">
        <f t="shared" si="7"/>
        <v>II</v>
      </c>
      <c r="C46" s="28">
        <f t="shared" si="8"/>
        <v>55946.925900000002</v>
      </c>
      <c r="D46" s="41" t="str">
        <f t="shared" si="9"/>
        <v>vis</v>
      </c>
      <c r="E46" s="79">
        <f>VLOOKUP(C46,Active!C$21:E$973,3,FALSE)</f>
        <v>5058.9955623779088</v>
      </c>
      <c r="F46" s="6" t="s">
        <v>95</v>
      </c>
      <c r="G46" s="41" t="str">
        <f t="shared" si="10"/>
        <v>55946.9259</v>
      </c>
      <c r="H46" s="28">
        <f t="shared" si="11"/>
        <v>7198.5</v>
      </c>
      <c r="I46" s="80" t="s">
        <v>398</v>
      </c>
      <c r="J46" s="81" t="s">
        <v>399</v>
      </c>
      <c r="K46" s="80" t="s">
        <v>395</v>
      </c>
      <c r="L46" s="80" t="s">
        <v>400</v>
      </c>
      <c r="M46" s="81" t="s">
        <v>221</v>
      </c>
      <c r="N46" s="81" t="s">
        <v>95</v>
      </c>
      <c r="O46" s="82" t="s">
        <v>251</v>
      </c>
      <c r="P46" s="83" t="s">
        <v>350</v>
      </c>
    </row>
    <row r="47" spans="1:16" ht="12.75" customHeight="1" thickBot="1">
      <c r="A47" s="28" t="str">
        <f t="shared" si="6"/>
        <v>IBVS 6014 </v>
      </c>
      <c r="B47" s="6" t="str">
        <f t="shared" si="7"/>
        <v>II</v>
      </c>
      <c r="C47" s="28">
        <f t="shared" si="8"/>
        <v>55950.9395</v>
      </c>
      <c r="D47" s="41" t="str">
        <f t="shared" si="9"/>
        <v>vis</v>
      </c>
      <c r="E47" s="79">
        <f>VLOOKUP(C47,Active!C$21:E$973,3,FALSE)</f>
        <v>5061.4954404715963</v>
      </c>
      <c r="F47" s="6" t="s">
        <v>95</v>
      </c>
      <c r="G47" s="41" t="str">
        <f t="shared" si="10"/>
        <v>55950.9395</v>
      </c>
      <c r="H47" s="28">
        <f t="shared" si="11"/>
        <v>7199.5</v>
      </c>
      <c r="I47" s="80" t="s">
        <v>401</v>
      </c>
      <c r="J47" s="81" t="s">
        <v>402</v>
      </c>
      <c r="K47" s="80" t="s">
        <v>403</v>
      </c>
      <c r="L47" s="80" t="s">
        <v>404</v>
      </c>
      <c r="M47" s="81" t="s">
        <v>221</v>
      </c>
      <c r="N47" s="81" t="s">
        <v>95</v>
      </c>
      <c r="O47" s="82" t="s">
        <v>251</v>
      </c>
      <c r="P47" s="83" t="s">
        <v>350</v>
      </c>
    </row>
    <row r="48" spans="1:16" ht="12.75" customHeight="1" thickBot="1">
      <c r="A48" s="28" t="str">
        <f t="shared" si="6"/>
        <v>IBVS 6014 </v>
      </c>
      <c r="B48" s="6" t="str">
        <f t="shared" si="7"/>
        <v>II</v>
      </c>
      <c r="C48" s="28">
        <f t="shared" si="8"/>
        <v>55955.755499999999</v>
      </c>
      <c r="D48" s="41" t="str">
        <f t="shared" si="9"/>
        <v>vis</v>
      </c>
      <c r="E48" s="79">
        <f>VLOOKUP(C48,Active!C$21:E$973,3,FALSE)</f>
        <v>5064.4950948714377</v>
      </c>
      <c r="F48" s="6" t="s">
        <v>95</v>
      </c>
      <c r="G48" s="41" t="str">
        <f t="shared" si="10"/>
        <v>55955.7555</v>
      </c>
      <c r="H48" s="28">
        <f t="shared" si="11"/>
        <v>7200.5</v>
      </c>
      <c r="I48" s="80" t="s">
        <v>405</v>
      </c>
      <c r="J48" s="81" t="s">
        <v>406</v>
      </c>
      <c r="K48" s="80" t="s">
        <v>407</v>
      </c>
      <c r="L48" s="80" t="s">
        <v>408</v>
      </c>
      <c r="M48" s="81" t="s">
        <v>221</v>
      </c>
      <c r="N48" s="81" t="s">
        <v>95</v>
      </c>
      <c r="O48" s="82" t="s">
        <v>251</v>
      </c>
      <c r="P48" s="83" t="s">
        <v>350</v>
      </c>
    </row>
    <row r="49" spans="1:16" ht="12.75" customHeight="1" thickBot="1">
      <c r="A49" s="28" t="str">
        <f t="shared" si="6"/>
        <v>IBVS 6014 </v>
      </c>
      <c r="B49" s="6" t="str">
        <f t="shared" si="7"/>
        <v>II</v>
      </c>
      <c r="C49" s="28">
        <f t="shared" si="8"/>
        <v>55955.755700000002</v>
      </c>
      <c r="D49" s="41" t="str">
        <f t="shared" si="9"/>
        <v>vis</v>
      </c>
      <c r="E49" s="79">
        <f>VLOOKUP(C49,Active!C$21:E$973,3,FALSE)</f>
        <v>5064.4952194418047</v>
      </c>
      <c r="F49" s="6" t="s">
        <v>95</v>
      </c>
      <c r="G49" s="41" t="str">
        <f t="shared" si="10"/>
        <v>55955.7557</v>
      </c>
      <c r="H49" s="28">
        <f t="shared" si="11"/>
        <v>7200.5</v>
      </c>
      <c r="I49" s="80" t="s">
        <v>409</v>
      </c>
      <c r="J49" s="81" t="s">
        <v>410</v>
      </c>
      <c r="K49" s="80" t="s">
        <v>407</v>
      </c>
      <c r="L49" s="80" t="s">
        <v>411</v>
      </c>
      <c r="M49" s="81" t="s">
        <v>221</v>
      </c>
      <c r="N49" s="81" t="s">
        <v>95</v>
      </c>
      <c r="O49" s="82" t="s">
        <v>251</v>
      </c>
      <c r="P49" s="83" t="s">
        <v>350</v>
      </c>
    </row>
    <row r="50" spans="1:16" ht="12.75" customHeight="1" thickBot="1">
      <c r="A50" s="28" t="str">
        <f t="shared" si="6"/>
        <v>IBVS 6014 </v>
      </c>
      <c r="B50" s="6" t="str">
        <f t="shared" si="7"/>
        <v>II</v>
      </c>
      <c r="C50" s="28">
        <f t="shared" si="8"/>
        <v>55967.796999999999</v>
      </c>
      <c r="D50" s="41" t="str">
        <f t="shared" si="9"/>
        <v>vis</v>
      </c>
      <c r="E50" s="79">
        <f>VLOOKUP(C50,Active!C$21:E$973,3,FALSE)</f>
        <v>5071.9951651487818</v>
      </c>
      <c r="F50" s="6" t="s">
        <v>95</v>
      </c>
      <c r="G50" s="41" t="str">
        <f t="shared" si="10"/>
        <v>55967.7970</v>
      </c>
      <c r="H50" s="28">
        <f t="shared" si="11"/>
        <v>7203.5</v>
      </c>
      <c r="I50" s="80" t="s">
        <v>412</v>
      </c>
      <c r="J50" s="81" t="s">
        <v>413</v>
      </c>
      <c r="K50" s="80" t="s">
        <v>414</v>
      </c>
      <c r="L50" s="80" t="s">
        <v>415</v>
      </c>
      <c r="M50" s="81" t="s">
        <v>221</v>
      </c>
      <c r="N50" s="81" t="s">
        <v>95</v>
      </c>
      <c r="O50" s="82" t="s">
        <v>251</v>
      </c>
      <c r="P50" s="83" t="s">
        <v>350</v>
      </c>
    </row>
    <row r="51" spans="1:16" ht="12.75" customHeight="1" thickBot="1">
      <c r="A51" s="28" t="str">
        <f t="shared" si="6"/>
        <v>IBVS 6046 </v>
      </c>
      <c r="B51" s="6" t="str">
        <f t="shared" si="7"/>
        <v>II</v>
      </c>
      <c r="C51" s="28">
        <f t="shared" si="8"/>
        <v>55987.867100000003</v>
      </c>
      <c r="D51" s="41" t="str">
        <f t="shared" si="9"/>
        <v>vis</v>
      </c>
      <c r="E51" s="79">
        <f>VLOOKUP(C51,Active!C$21:E$973,3,FALSE)</f>
        <v>5084.4958636060646</v>
      </c>
      <c r="F51" s="6" t="s">
        <v>95</v>
      </c>
      <c r="G51" s="41" t="str">
        <f t="shared" si="10"/>
        <v>55987.8671</v>
      </c>
      <c r="H51" s="28">
        <f t="shared" si="11"/>
        <v>7208.5</v>
      </c>
      <c r="I51" s="80" t="s">
        <v>416</v>
      </c>
      <c r="J51" s="81" t="s">
        <v>417</v>
      </c>
      <c r="K51" s="80" t="s">
        <v>418</v>
      </c>
      <c r="L51" s="80" t="s">
        <v>419</v>
      </c>
      <c r="M51" s="81" t="s">
        <v>221</v>
      </c>
      <c r="N51" s="81" t="s">
        <v>95</v>
      </c>
      <c r="O51" s="82" t="s">
        <v>251</v>
      </c>
      <c r="P51" s="83" t="s">
        <v>420</v>
      </c>
    </row>
    <row r="52" spans="1:16" ht="12.75" customHeight="1" thickBot="1">
      <c r="A52" s="28" t="str">
        <f t="shared" si="6"/>
        <v>IBVS 6046 </v>
      </c>
      <c r="B52" s="6" t="str">
        <f t="shared" si="7"/>
        <v>II</v>
      </c>
      <c r="C52" s="28">
        <f t="shared" si="8"/>
        <v>55995.893199999999</v>
      </c>
      <c r="D52" s="41" t="str">
        <f t="shared" si="9"/>
        <v>vis</v>
      </c>
      <c r="E52" s="79">
        <f>VLOOKUP(C52,Active!C$21:E$973,3,FALSE)</f>
        <v>5089.494934656429</v>
      </c>
      <c r="F52" s="6" t="s">
        <v>95</v>
      </c>
      <c r="G52" s="41" t="str">
        <f t="shared" si="10"/>
        <v>55995.8932</v>
      </c>
      <c r="H52" s="28">
        <f t="shared" si="11"/>
        <v>7210.5</v>
      </c>
      <c r="I52" s="80" t="s">
        <v>421</v>
      </c>
      <c r="J52" s="81" t="s">
        <v>422</v>
      </c>
      <c r="K52" s="80" t="s">
        <v>423</v>
      </c>
      <c r="L52" s="80" t="s">
        <v>424</v>
      </c>
      <c r="M52" s="81" t="s">
        <v>221</v>
      </c>
      <c r="N52" s="81" t="s">
        <v>95</v>
      </c>
      <c r="O52" s="82" t="s">
        <v>251</v>
      </c>
      <c r="P52" s="83" t="s">
        <v>420</v>
      </c>
    </row>
    <row r="53" spans="1:16" ht="12.75" customHeight="1" thickBot="1">
      <c r="A53" s="28" t="str">
        <f t="shared" si="6"/>
        <v>IBVS 6046 </v>
      </c>
      <c r="B53" s="6" t="str">
        <f t="shared" si="7"/>
        <v>II</v>
      </c>
      <c r="C53" s="28">
        <f t="shared" si="8"/>
        <v>56000.710200000001</v>
      </c>
      <c r="D53" s="41" t="str">
        <f t="shared" si="9"/>
        <v>vis</v>
      </c>
      <c r="E53" s="79">
        <f>VLOOKUP(C53,Active!C$21:E$973,3,FALSE)</f>
        <v>5092.4952119080999</v>
      </c>
      <c r="F53" s="6" t="s">
        <v>95</v>
      </c>
      <c r="G53" s="41" t="str">
        <f t="shared" si="10"/>
        <v>56000.7102</v>
      </c>
      <c r="H53" s="28">
        <f t="shared" si="11"/>
        <v>7211.5</v>
      </c>
      <c r="I53" s="80" t="s">
        <v>425</v>
      </c>
      <c r="J53" s="81" t="s">
        <v>426</v>
      </c>
      <c r="K53" s="80" t="s">
        <v>427</v>
      </c>
      <c r="L53" s="80" t="s">
        <v>428</v>
      </c>
      <c r="M53" s="81" t="s">
        <v>221</v>
      </c>
      <c r="N53" s="81" t="s">
        <v>95</v>
      </c>
      <c r="O53" s="82" t="s">
        <v>251</v>
      </c>
      <c r="P53" s="83" t="s">
        <v>420</v>
      </c>
    </row>
    <row r="54" spans="1:16" ht="12.75" customHeight="1" thickBot="1">
      <c r="A54" s="28" t="str">
        <f t="shared" si="6"/>
        <v>IBVS 6046 </v>
      </c>
      <c r="B54" s="6" t="str">
        <f t="shared" si="7"/>
        <v>II</v>
      </c>
      <c r="C54" s="28">
        <f t="shared" si="8"/>
        <v>56041.650999999998</v>
      </c>
      <c r="D54" s="41" t="str">
        <f t="shared" si="9"/>
        <v>vis</v>
      </c>
      <c r="E54" s="79">
        <f>VLOOKUP(C54,Active!C$21:E$973,3,FALSE)</f>
        <v>5117.9952639955218</v>
      </c>
      <c r="F54" s="6" t="s">
        <v>95</v>
      </c>
      <c r="G54" s="41" t="str">
        <f t="shared" si="10"/>
        <v>56041.6510</v>
      </c>
      <c r="H54" s="28">
        <f t="shared" si="11"/>
        <v>7221.5</v>
      </c>
      <c r="I54" s="80" t="s">
        <v>435</v>
      </c>
      <c r="J54" s="81" t="s">
        <v>436</v>
      </c>
      <c r="K54" s="80" t="s">
        <v>437</v>
      </c>
      <c r="L54" s="80" t="s">
        <v>438</v>
      </c>
      <c r="M54" s="81" t="s">
        <v>221</v>
      </c>
      <c r="N54" s="81" t="s">
        <v>95</v>
      </c>
      <c r="O54" s="82" t="s">
        <v>251</v>
      </c>
      <c r="P54" s="83" t="s">
        <v>420</v>
      </c>
    </row>
    <row r="55" spans="1:16" ht="12.75" customHeight="1" thickBot="1">
      <c r="A55" s="28" t="str">
        <f t="shared" si="6"/>
        <v>IBVS 6046 </v>
      </c>
      <c r="B55" s="6" t="str">
        <f t="shared" si="7"/>
        <v>II</v>
      </c>
      <c r="C55" s="28">
        <f t="shared" si="8"/>
        <v>56045.664599999996</v>
      </c>
      <c r="D55" s="41" t="str">
        <f t="shared" si="9"/>
        <v>vis</v>
      </c>
      <c r="E55" s="79">
        <f>VLOOKUP(C55,Active!C$21:E$973,3,FALSE)</f>
        <v>5120.4951420892094</v>
      </c>
      <c r="F55" s="6" t="s">
        <v>95</v>
      </c>
      <c r="G55" s="41" t="str">
        <f t="shared" si="10"/>
        <v>56045.6646</v>
      </c>
      <c r="H55" s="28">
        <f t="shared" si="11"/>
        <v>7222.5</v>
      </c>
      <c r="I55" s="80" t="s">
        <v>439</v>
      </c>
      <c r="J55" s="81" t="s">
        <v>440</v>
      </c>
      <c r="K55" s="80" t="s">
        <v>441</v>
      </c>
      <c r="L55" s="80" t="s">
        <v>442</v>
      </c>
      <c r="M55" s="81" t="s">
        <v>221</v>
      </c>
      <c r="N55" s="81" t="s">
        <v>95</v>
      </c>
      <c r="O55" s="82" t="s">
        <v>251</v>
      </c>
      <c r="P55" s="83" t="s">
        <v>420</v>
      </c>
    </row>
    <row r="56" spans="1:16" ht="12.75" customHeight="1" thickBot="1">
      <c r="A56" s="28" t="str">
        <f t="shared" si="6"/>
        <v>IBVS 6046 </v>
      </c>
      <c r="B56" s="6" t="str">
        <f t="shared" si="7"/>
        <v>II</v>
      </c>
      <c r="C56" s="28">
        <f t="shared" si="8"/>
        <v>56049.678399999997</v>
      </c>
      <c r="D56" s="41" t="str">
        <f t="shared" si="9"/>
        <v>vis</v>
      </c>
      <c r="E56" s="79">
        <f>VLOOKUP(C56,Active!C$21:E$973,3,FALSE)</f>
        <v>5122.995144753264</v>
      </c>
      <c r="F56" s="6" t="s">
        <v>95</v>
      </c>
      <c r="G56" s="41" t="str">
        <f t="shared" si="10"/>
        <v>56049.6784</v>
      </c>
      <c r="H56" s="28">
        <f t="shared" si="11"/>
        <v>7223.5</v>
      </c>
      <c r="I56" s="80" t="s">
        <v>447</v>
      </c>
      <c r="J56" s="81" t="s">
        <v>448</v>
      </c>
      <c r="K56" s="80" t="s">
        <v>449</v>
      </c>
      <c r="L56" s="80" t="s">
        <v>450</v>
      </c>
      <c r="M56" s="81" t="s">
        <v>221</v>
      </c>
      <c r="N56" s="81" t="s">
        <v>95</v>
      </c>
      <c r="O56" s="82" t="s">
        <v>251</v>
      </c>
      <c r="P56" s="83" t="s">
        <v>420</v>
      </c>
    </row>
    <row r="57" spans="1:16" ht="12.75" customHeight="1" thickBot="1">
      <c r="A57" s="28" t="str">
        <f t="shared" si="6"/>
        <v>BAVM 232 </v>
      </c>
      <c r="B57" s="6" t="str">
        <f t="shared" si="7"/>
        <v>II</v>
      </c>
      <c r="C57" s="28">
        <f t="shared" si="8"/>
        <v>56356.332799999996</v>
      </c>
      <c r="D57" s="41" t="str">
        <f t="shared" si="9"/>
        <v>vis</v>
      </c>
      <c r="E57" s="79">
        <f>VLOOKUP(C57,Active!C$21:E$973,3,FALSE)</f>
        <v>5313.9953981151375</v>
      </c>
      <c r="F57" s="6" t="s">
        <v>95</v>
      </c>
      <c r="G57" s="41" t="str">
        <f t="shared" si="10"/>
        <v>56356.3328</v>
      </c>
      <c r="H57" s="28">
        <f t="shared" si="11"/>
        <v>7297.5</v>
      </c>
      <c r="I57" s="80" t="s">
        <v>451</v>
      </c>
      <c r="J57" s="81" t="s">
        <v>452</v>
      </c>
      <c r="K57" s="80" t="s">
        <v>453</v>
      </c>
      <c r="L57" s="80" t="s">
        <v>454</v>
      </c>
      <c r="M57" s="81" t="s">
        <v>221</v>
      </c>
      <c r="N57" s="81" t="s">
        <v>199</v>
      </c>
      <c r="O57" s="82" t="s">
        <v>113</v>
      </c>
      <c r="P57" s="83" t="s">
        <v>455</v>
      </c>
    </row>
    <row r="58" spans="1:16" ht="12.75" customHeight="1" thickBot="1">
      <c r="A58" s="28" t="str">
        <f t="shared" si="6"/>
        <v>BAVM 232 </v>
      </c>
      <c r="B58" s="6" t="str">
        <f t="shared" si="7"/>
        <v>I</v>
      </c>
      <c r="C58" s="28">
        <f t="shared" si="8"/>
        <v>56371.583500000001</v>
      </c>
      <c r="D58" s="41" t="str">
        <f t="shared" si="9"/>
        <v>vis</v>
      </c>
      <c r="E58" s="79">
        <f>VLOOKUP(C58,Active!C$21:E$973,3,FALSE)</f>
        <v>5323.4943244763663</v>
      </c>
      <c r="F58" s="6" t="s">
        <v>95</v>
      </c>
      <c r="G58" s="41" t="str">
        <f t="shared" si="10"/>
        <v>56371.5835</v>
      </c>
      <c r="H58" s="28">
        <f t="shared" si="11"/>
        <v>7301</v>
      </c>
      <c r="I58" s="80" t="s">
        <v>456</v>
      </c>
      <c r="J58" s="81" t="s">
        <v>457</v>
      </c>
      <c r="K58" s="80" t="s">
        <v>458</v>
      </c>
      <c r="L58" s="80" t="s">
        <v>459</v>
      </c>
      <c r="M58" s="81" t="s">
        <v>221</v>
      </c>
      <c r="N58" s="81" t="s">
        <v>199</v>
      </c>
      <c r="O58" s="82" t="s">
        <v>113</v>
      </c>
      <c r="P58" s="83" t="s">
        <v>455</v>
      </c>
    </row>
    <row r="59" spans="1:16" ht="12.75" customHeight="1" thickBot="1">
      <c r="A59" s="28" t="str">
        <f t="shared" si="6"/>
        <v>BAVM 238 </v>
      </c>
      <c r="B59" s="6" t="str">
        <f t="shared" si="7"/>
        <v>II</v>
      </c>
      <c r="C59" s="28">
        <f t="shared" si="8"/>
        <v>56725.602899999998</v>
      </c>
      <c r="D59" s="41" t="str">
        <f t="shared" si="9"/>
        <v>vis</v>
      </c>
      <c r="E59" s="79">
        <f>VLOOKUP(C59,Active!C$21:E$973,3,FALSE)</f>
        <v>5543.9959546340233</v>
      </c>
      <c r="F59" s="6" t="s">
        <v>95</v>
      </c>
      <c r="G59" s="41" t="str">
        <f t="shared" si="10"/>
        <v>56725.6029</v>
      </c>
      <c r="H59" s="28">
        <f t="shared" si="11"/>
        <v>7386.5</v>
      </c>
      <c r="I59" s="80" t="s">
        <v>460</v>
      </c>
      <c r="J59" s="81" t="s">
        <v>461</v>
      </c>
      <c r="K59" s="80" t="s">
        <v>462</v>
      </c>
      <c r="L59" s="80" t="s">
        <v>463</v>
      </c>
      <c r="M59" s="81" t="s">
        <v>221</v>
      </c>
      <c r="N59" s="81" t="s">
        <v>199</v>
      </c>
      <c r="O59" s="82" t="s">
        <v>113</v>
      </c>
      <c r="P59" s="83" t="s">
        <v>464</v>
      </c>
    </row>
    <row r="60" spans="1:16" ht="12.75" customHeight="1" thickBot="1">
      <c r="A60" s="28" t="str">
        <f t="shared" si="6"/>
        <v>BAVM 238 </v>
      </c>
      <c r="B60" s="6" t="str">
        <f t="shared" si="7"/>
        <v>II</v>
      </c>
      <c r="C60" s="28">
        <f t="shared" si="8"/>
        <v>56726.404799999997</v>
      </c>
      <c r="D60" s="41" t="str">
        <f t="shared" si="9"/>
        <v>vis</v>
      </c>
      <c r="E60" s="79">
        <f>VLOOKUP(C60,Active!C$21:E$973,3,FALSE)</f>
        <v>5544.4954195142618</v>
      </c>
      <c r="F60" s="6" t="s">
        <v>95</v>
      </c>
      <c r="G60" s="41" t="str">
        <f t="shared" si="10"/>
        <v>56726.4048</v>
      </c>
      <c r="H60" s="28">
        <f t="shared" si="11"/>
        <v>7386.5</v>
      </c>
      <c r="I60" s="80" t="s">
        <v>465</v>
      </c>
      <c r="J60" s="81" t="s">
        <v>466</v>
      </c>
      <c r="K60" s="80" t="s">
        <v>462</v>
      </c>
      <c r="L60" s="80" t="s">
        <v>467</v>
      </c>
      <c r="M60" s="81" t="s">
        <v>221</v>
      </c>
      <c r="N60" s="81" t="s">
        <v>199</v>
      </c>
      <c r="O60" s="82" t="s">
        <v>113</v>
      </c>
      <c r="P60" s="83" t="s">
        <v>464</v>
      </c>
    </row>
    <row r="61" spans="1:16" ht="12.75" customHeight="1" thickBot="1">
      <c r="A61" s="28" t="str">
        <f t="shared" si="6"/>
        <v>BAVM 53 </v>
      </c>
      <c r="B61" s="6" t="str">
        <f t="shared" si="7"/>
        <v>I</v>
      </c>
      <c r="C61" s="28">
        <f t="shared" si="8"/>
        <v>47613.494200000001</v>
      </c>
      <c r="D61" s="41" t="str">
        <f t="shared" si="9"/>
        <v>vis</v>
      </c>
      <c r="E61" s="79">
        <f>VLOOKUP(C61,Active!C$21:E$973,3,FALSE)</f>
        <v>-131.49759889378765</v>
      </c>
      <c r="F61" s="6" t="s">
        <v>95</v>
      </c>
      <c r="G61" s="41" t="str">
        <f t="shared" si="10"/>
        <v>47613.4942</v>
      </c>
      <c r="H61" s="28">
        <f t="shared" si="11"/>
        <v>5187</v>
      </c>
      <c r="I61" s="80" t="s">
        <v>115</v>
      </c>
      <c r="J61" s="81" t="s">
        <v>116</v>
      </c>
      <c r="K61" s="80">
        <v>5187</v>
      </c>
      <c r="L61" s="80" t="s">
        <v>117</v>
      </c>
      <c r="M61" s="81" t="s">
        <v>111</v>
      </c>
      <c r="N61" s="81" t="s">
        <v>112</v>
      </c>
      <c r="O61" s="82" t="s">
        <v>113</v>
      </c>
      <c r="P61" s="83" t="s">
        <v>114</v>
      </c>
    </row>
    <row r="62" spans="1:16" ht="12.75" customHeight="1" thickBot="1">
      <c r="A62" s="28" t="str">
        <f t="shared" si="6"/>
        <v>BAVM 53 </v>
      </c>
      <c r="B62" s="6" t="str">
        <f t="shared" si="7"/>
        <v>I</v>
      </c>
      <c r="C62" s="28">
        <f t="shared" si="8"/>
        <v>47654.4306</v>
      </c>
      <c r="D62" s="41" t="str">
        <f t="shared" si="9"/>
        <v>vis</v>
      </c>
      <c r="E62" s="79">
        <f>VLOOKUP(C62,Active!C$21:E$973,3,FALSE)</f>
        <v>-106.00028735440397</v>
      </c>
      <c r="F62" s="6" t="s">
        <v>95</v>
      </c>
      <c r="G62" s="41" t="str">
        <f t="shared" si="10"/>
        <v>47654.4306</v>
      </c>
      <c r="H62" s="28">
        <f t="shared" si="11"/>
        <v>5197</v>
      </c>
      <c r="I62" s="80" t="s">
        <v>118</v>
      </c>
      <c r="J62" s="81" t="s">
        <v>119</v>
      </c>
      <c r="K62" s="80">
        <v>5197</v>
      </c>
      <c r="L62" s="80" t="s">
        <v>120</v>
      </c>
      <c r="M62" s="81" t="s">
        <v>111</v>
      </c>
      <c r="N62" s="81" t="s">
        <v>112</v>
      </c>
      <c r="O62" s="82" t="s">
        <v>113</v>
      </c>
      <c r="P62" s="83" t="s">
        <v>114</v>
      </c>
    </row>
    <row r="63" spans="1:16" ht="12.75" customHeight="1" thickBot="1">
      <c r="A63" s="28" t="str">
        <f t="shared" si="6"/>
        <v>BAVM 53 </v>
      </c>
      <c r="B63" s="6" t="str">
        <f t="shared" si="7"/>
        <v>I</v>
      </c>
      <c r="C63" s="28">
        <f t="shared" si="8"/>
        <v>47824.617599999998</v>
      </c>
      <c r="D63" s="41" t="str">
        <f t="shared" si="9"/>
        <v>vis</v>
      </c>
      <c r="E63" s="79">
        <f>VLOOKUP(C63,Active!C$21:E$973,3,FALSE)</f>
        <v>9.9656292101933663E-4</v>
      </c>
      <c r="F63" s="6" t="s">
        <v>95</v>
      </c>
      <c r="G63" s="41" t="str">
        <f t="shared" si="10"/>
        <v>47824.6176</v>
      </c>
      <c r="H63" s="28">
        <f t="shared" si="11"/>
        <v>5238</v>
      </c>
      <c r="I63" s="80" t="s">
        <v>121</v>
      </c>
      <c r="J63" s="81" t="s">
        <v>122</v>
      </c>
      <c r="K63" s="80">
        <v>5238</v>
      </c>
      <c r="L63" s="80" t="s">
        <v>123</v>
      </c>
      <c r="M63" s="81" t="s">
        <v>111</v>
      </c>
      <c r="N63" s="81" t="s">
        <v>112</v>
      </c>
      <c r="O63" s="82" t="s">
        <v>113</v>
      </c>
      <c r="P63" s="83" t="s">
        <v>114</v>
      </c>
    </row>
    <row r="64" spans="1:16" ht="12.75" customHeight="1" thickBot="1">
      <c r="A64" s="28" t="str">
        <f t="shared" si="6"/>
        <v>BAVM 62 </v>
      </c>
      <c r="B64" s="6" t="str">
        <f t="shared" si="7"/>
        <v>I</v>
      </c>
      <c r="C64" s="28">
        <f t="shared" si="8"/>
        <v>49009.487000000001</v>
      </c>
      <c r="D64" s="41" t="str">
        <f t="shared" si="9"/>
        <v>vis</v>
      </c>
      <c r="E64" s="79">
        <f>VLOOKUP(C64,Active!C$21:E$973,3,FALSE)</f>
        <v>737.99906735770708</v>
      </c>
      <c r="F64" s="6" t="s">
        <v>95</v>
      </c>
      <c r="G64" s="41" t="str">
        <f t="shared" si="10"/>
        <v>49009.487</v>
      </c>
      <c r="H64" s="28">
        <f t="shared" si="11"/>
        <v>5524</v>
      </c>
      <c r="I64" s="80" t="s">
        <v>130</v>
      </c>
      <c r="J64" s="81" t="s">
        <v>131</v>
      </c>
      <c r="K64" s="80">
        <v>5524</v>
      </c>
      <c r="L64" s="80" t="s">
        <v>132</v>
      </c>
      <c r="M64" s="81" t="s">
        <v>111</v>
      </c>
      <c r="N64" s="81" t="s">
        <v>133</v>
      </c>
      <c r="O64" s="82" t="s">
        <v>113</v>
      </c>
      <c r="P64" s="83" t="s">
        <v>134</v>
      </c>
    </row>
    <row r="65" spans="1:16" ht="12.75" customHeight="1" thickBot="1">
      <c r="A65" s="28" t="str">
        <f t="shared" si="6"/>
        <v>BAVM 62 </v>
      </c>
      <c r="B65" s="6" t="str">
        <f t="shared" si="7"/>
        <v>I</v>
      </c>
      <c r="C65" s="28">
        <f t="shared" si="8"/>
        <v>49009.495999999999</v>
      </c>
      <c r="D65" s="41" t="str">
        <f t="shared" si="9"/>
        <v>vis</v>
      </c>
      <c r="E65" s="79">
        <f>VLOOKUP(C65,Active!C$21:E$973,3,FALSE)</f>
        <v>738.00467302415086</v>
      </c>
      <c r="F65" s="6" t="s">
        <v>95</v>
      </c>
      <c r="G65" s="41" t="str">
        <f t="shared" si="10"/>
        <v>49009.496</v>
      </c>
      <c r="H65" s="28">
        <f t="shared" si="11"/>
        <v>5524</v>
      </c>
      <c r="I65" s="80" t="s">
        <v>135</v>
      </c>
      <c r="J65" s="81" t="s">
        <v>136</v>
      </c>
      <c r="K65" s="80">
        <v>5524</v>
      </c>
      <c r="L65" s="80" t="s">
        <v>137</v>
      </c>
      <c r="M65" s="81" t="s">
        <v>111</v>
      </c>
      <c r="N65" s="81" t="s">
        <v>112</v>
      </c>
      <c r="O65" s="82" t="s">
        <v>113</v>
      </c>
      <c r="P65" s="83" t="s">
        <v>134</v>
      </c>
    </row>
    <row r="66" spans="1:16" ht="12.75" customHeight="1" thickBot="1">
      <c r="A66" s="28" t="str">
        <f t="shared" si="6"/>
        <v>BAVM 62 </v>
      </c>
      <c r="B66" s="6" t="str">
        <f t="shared" si="7"/>
        <v>I</v>
      </c>
      <c r="C66" s="28">
        <f t="shared" si="8"/>
        <v>49029.5605</v>
      </c>
      <c r="D66" s="41" t="str">
        <f t="shared" si="9"/>
        <v>vis</v>
      </c>
      <c r="E66" s="79">
        <f>VLOOKUP(C66,Active!C$21:E$973,3,FALSE)</f>
        <v>750.5018835111988</v>
      </c>
      <c r="F66" s="6" t="s">
        <v>95</v>
      </c>
      <c r="G66" s="41" t="str">
        <f t="shared" si="10"/>
        <v>49029.5605</v>
      </c>
      <c r="H66" s="28">
        <f t="shared" si="11"/>
        <v>5529</v>
      </c>
      <c r="I66" s="80" t="s">
        <v>138</v>
      </c>
      <c r="J66" s="81" t="s">
        <v>139</v>
      </c>
      <c r="K66" s="80">
        <v>5529</v>
      </c>
      <c r="L66" s="80" t="s">
        <v>140</v>
      </c>
      <c r="M66" s="81" t="s">
        <v>111</v>
      </c>
      <c r="N66" s="81" t="s">
        <v>36</v>
      </c>
      <c r="O66" s="82" t="s">
        <v>113</v>
      </c>
      <c r="P66" s="83" t="s">
        <v>134</v>
      </c>
    </row>
    <row r="67" spans="1:16" ht="12.75" customHeight="1" thickBot="1">
      <c r="A67" s="28" t="str">
        <f t="shared" si="6"/>
        <v>BAVM 62 </v>
      </c>
      <c r="B67" s="6" t="str">
        <f t="shared" si="7"/>
        <v>I</v>
      </c>
      <c r="C67" s="28">
        <f t="shared" si="8"/>
        <v>49029.560799999999</v>
      </c>
      <c r="D67" s="41" t="str">
        <f t="shared" si="9"/>
        <v>vis</v>
      </c>
      <c r="E67" s="79">
        <f>VLOOKUP(C67,Active!C$21:E$973,3,FALSE)</f>
        <v>750.50207036674681</v>
      </c>
      <c r="F67" s="6" t="s">
        <v>95</v>
      </c>
      <c r="G67" s="41" t="str">
        <f t="shared" si="10"/>
        <v>49029.5608</v>
      </c>
      <c r="H67" s="28">
        <f t="shared" si="11"/>
        <v>5529</v>
      </c>
      <c r="I67" s="80" t="s">
        <v>141</v>
      </c>
      <c r="J67" s="81" t="s">
        <v>139</v>
      </c>
      <c r="K67" s="80">
        <v>5529</v>
      </c>
      <c r="L67" s="80" t="s">
        <v>142</v>
      </c>
      <c r="M67" s="81" t="s">
        <v>111</v>
      </c>
      <c r="N67" s="81" t="s">
        <v>112</v>
      </c>
      <c r="O67" s="82" t="s">
        <v>113</v>
      </c>
      <c r="P67" s="83" t="s">
        <v>134</v>
      </c>
    </row>
    <row r="68" spans="1:16" ht="12.75" customHeight="1" thickBot="1">
      <c r="A68" s="28" t="str">
        <f t="shared" si="6"/>
        <v>BAVM 68 </v>
      </c>
      <c r="B68" s="6" t="str">
        <f t="shared" si="7"/>
        <v>II</v>
      </c>
      <c r="C68" s="28">
        <f t="shared" si="8"/>
        <v>49400.438000000002</v>
      </c>
      <c r="D68" s="41" t="str">
        <f t="shared" si="9"/>
        <v>vis</v>
      </c>
      <c r="E68" s="79">
        <f>VLOOKUP(C68,Active!C$21:E$973,3,FALSE)</f>
        <v>981.50361205714171</v>
      </c>
      <c r="F68" s="6" t="s">
        <v>95</v>
      </c>
      <c r="G68" s="41" t="str">
        <f t="shared" si="10"/>
        <v>49400.438</v>
      </c>
      <c r="H68" s="28">
        <f t="shared" si="11"/>
        <v>5618.5</v>
      </c>
      <c r="I68" s="80" t="s">
        <v>143</v>
      </c>
      <c r="J68" s="81" t="s">
        <v>144</v>
      </c>
      <c r="K68" s="80">
        <v>5618.5</v>
      </c>
      <c r="L68" s="80" t="s">
        <v>145</v>
      </c>
      <c r="M68" s="81" t="s">
        <v>111</v>
      </c>
      <c r="N68" s="81" t="s">
        <v>36</v>
      </c>
      <c r="O68" s="82" t="s">
        <v>113</v>
      </c>
      <c r="P68" s="83" t="s">
        <v>146</v>
      </c>
    </row>
    <row r="69" spans="1:16" ht="12.75" customHeight="1" thickBot="1">
      <c r="A69" s="28" t="str">
        <f t="shared" si="6"/>
        <v>BAVM 68 </v>
      </c>
      <c r="B69" s="6" t="str">
        <f t="shared" si="7"/>
        <v>II</v>
      </c>
      <c r="C69" s="28">
        <f t="shared" si="8"/>
        <v>49400.442000000003</v>
      </c>
      <c r="D69" s="41" t="str">
        <f t="shared" si="9"/>
        <v>vis</v>
      </c>
      <c r="E69" s="79">
        <f>VLOOKUP(C69,Active!C$21:E$973,3,FALSE)</f>
        <v>981.50610346445114</v>
      </c>
      <c r="F69" s="6" t="s">
        <v>95</v>
      </c>
      <c r="G69" s="41" t="str">
        <f t="shared" si="10"/>
        <v>49400.442</v>
      </c>
      <c r="H69" s="28">
        <f t="shared" si="11"/>
        <v>5618.5</v>
      </c>
      <c r="I69" s="80" t="s">
        <v>147</v>
      </c>
      <c r="J69" s="81" t="s">
        <v>148</v>
      </c>
      <c r="K69" s="80">
        <v>5618.5</v>
      </c>
      <c r="L69" s="80" t="s">
        <v>149</v>
      </c>
      <c r="M69" s="81" t="s">
        <v>111</v>
      </c>
      <c r="N69" s="81" t="s">
        <v>112</v>
      </c>
      <c r="O69" s="82" t="s">
        <v>113</v>
      </c>
      <c r="P69" s="83" t="s">
        <v>146</v>
      </c>
    </row>
    <row r="70" spans="1:16" ht="12.75" customHeight="1" thickBot="1">
      <c r="A70" s="28" t="str">
        <f t="shared" si="6"/>
        <v>BAVM 128 </v>
      </c>
      <c r="B70" s="6" t="str">
        <f t="shared" si="7"/>
        <v>I</v>
      </c>
      <c r="C70" s="28">
        <f t="shared" si="8"/>
        <v>51256.410100000001</v>
      </c>
      <c r="D70" s="41" t="str">
        <f t="shared" si="9"/>
        <v>vis</v>
      </c>
      <c r="E70" s="79">
        <f>VLOOKUP(C70,Active!C$21:E$973,3,FALSE)</f>
        <v>2137.4992257922449</v>
      </c>
      <c r="F70" s="6" t="s">
        <v>95</v>
      </c>
      <c r="G70" s="41" t="str">
        <f t="shared" si="10"/>
        <v>51256.4101</v>
      </c>
      <c r="H70" s="28">
        <f t="shared" si="11"/>
        <v>6066</v>
      </c>
      <c r="I70" s="80" t="s">
        <v>176</v>
      </c>
      <c r="J70" s="81" t="s">
        <v>177</v>
      </c>
      <c r="K70" s="80">
        <v>6066</v>
      </c>
      <c r="L70" s="80" t="s">
        <v>178</v>
      </c>
      <c r="M70" s="81" t="s">
        <v>111</v>
      </c>
      <c r="N70" s="81" t="s">
        <v>36</v>
      </c>
      <c r="O70" s="82" t="s">
        <v>113</v>
      </c>
      <c r="P70" s="83" t="s">
        <v>179</v>
      </c>
    </row>
    <row r="71" spans="1:16" ht="12.75" customHeight="1" thickBot="1">
      <c r="A71" s="28" t="str">
        <f t="shared" si="6"/>
        <v>BAVM 128 </v>
      </c>
      <c r="B71" s="6" t="str">
        <f t="shared" si="7"/>
        <v>I</v>
      </c>
      <c r="C71" s="28">
        <f t="shared" si="8"/>
        <v>51256.410499999998</v>
      </c>
      <c r="D71" s="41" t="str">
        <f t="shared" si="9"/>
        <v>vis</v>
      </c>
      <c r="E71" s="79">
        <f>VLOOKUP(C71,Active!C$21:E$973,3,FALSE)</f>
        <v>2137.499474932974</v>
      </c>
      <c r="F71" s="6" t="s">
        <v>95</v>
      </c>
      <c r="G71" s="41" t="str">
        <f t="shared" si="10"/>
        <v>51256.4105</v>
      </c>
      <c r="H71" s="28">
        <f t="shared" si="11"/>
        <v>6066</v>
      </c>
      <c r="I71" s="80" t="s">
        <v>180</v>
      </c>
      <c r="J71" s="81" t="s">
        <v>181</v>
      </c>
      <c r="K71" s="80">
        <v>6066</v>
      </c>
      <c r="L71" s="80" t="s">
        <v>182</v>
      </c>
      <c r="M71" s="81" t="s">
        <v>111</v>
      </c>
      <c r="N71" s="81" t="s">
        <v>112</v>
      </c>
      <c r="O71" s="82" t="s">
        <v>113</v>
      </c>
      <c r="P71" s="83" t="s">
        <v>179</v>
      </c>
    </row>
    <row r="72" spans="1:16" ht="12.75" customHeight="1" thickBot="1">
      <c r="A72" s="28" t="str">
        <f t="shared" si="6"/>
        <v> BBS 120 </v>
      </c>
      <c r="B72" s="6" t="str">
        <f t="shared" si="7"/>
        <v>I</v>
      </c>
      <c r="C72" s="28">
        <f t="shared" si="8"/>
        <v>51305.383999999998</v>
      </c>
      <c r="D72" s="41" t="str">
        <f t="shared" si="9"/>
        <v>vis</v>
      </c>
      <c r="E72" s="79">
        <f>VLOOKUP(C72,Active!C$21:E$973,3,FALSE)</f>
        <v>2168.002708892825</v>
      </c>
      <c r="F72" s="6" t="s">
        <v>95</v>
      </c>
      <c r="G72" s="41" t="str">
        <f t="shared" si="10"/>
        <v>51305.384</v>
      </c>
      <c r="H72" s="28">
        <f t="shared" si="11"/>
        <v>6078</v>
      </c>
      <c r="I72" s="80" t="s">
        <v>183</v>
      </c>
      <c r="J72" s="81" t="s">
        <v>184</v>
      </c>
      <c r="K72" s="80">
        <v>6078</v>
      </c>
      <c r="L72" s="80" t="s">
        <v>185</v>
      </c>
      <c r="M72" s="81" t="s">
        <v>111</v>
      </c>
      <c r="N72" s="81" t="s">
        <v>127</v>
      </c>
      <c r="O72" s="82" t="s">
        <v>186</v>
      </c>
      <c r="P72" s="82" t="s">
        <v>187</v>
      </c>
    </row>
    <row r="73" spans="1:16" ht="12.75" customHeight="1" thickBot="1">
      <c r="A73" s="28" t="str">
        <f t="shared" si="6"/>
        <v> BBS 124 </v>
      </c>
      <c r="B73" s="6" t="str">
        <f t="shared" si="7"/>
        <v>I</v>
      </c>
      <c r="C73" s="28">
        <f t="shared" si="8"/>
        <v>51955.616999999998</v>
      </c>
      <c r="D73" s="41" t="str">
        <f t="shared" si="9"/>
        <v>vis</v>
      </c>
      <c r="E73" s="79">
        <f>VLOOKUP(C73,Active!C$21:E$973,3,FALSE)</f>
        <v>2573.0015210548277</v>
      </c>
      <c r="F73" s="6" t="s">
        <v>95</v>
      </c>
      <c r="G73" s="41" t="str">
        <f t="shared" si="10"/>
        <v>51955.617</v>
      </c>
      <c r="H73" s="28">
        <f t="shared" si="11"/>
        <v>6235</v>
      </c>
      <c r="I73" s="80" t="s">
        <v>192</v>
      </c>
      <c r="J73" s="81" t="s">
        <v>193</v>
      </c>
      <c r="K73" s="80">
        <v>6235</v>
      </c>
      <c r="L73" s="80" t="s">
        <v>194</v>
      </c>
      <c r="M73" s="81" t="s">
        <v>111</v>
      </c>
      <c r="N73" s="81" t="s">
        <v>127</v>
      </c>
      <c r="O73" s="82" t="s">
        <v>186</v>
      </c>
      <c r="P73" s="82" t="s">
        <v>195</v>
      </c>
    </row>
    <row r="74" spans="1:16" ht="12.75" customHeight="1" thickBot="1">
      <c r="A74" s="28" t="str">
        <f t="shared" si="6"/>
        <v>VSB 45 </v>
      </c>
      <c r="B74" s="6" t="str">
        <f t="shared" si="7"/>
        <v>I</v>
      </c>
      <c r="C74" s="28">
        <f t="shared" si="8"/>
        <v>54093.356599999999</v>
      </c>
      <c r="D74" s="41" t="str">
        <f t="shared" si="9"/>
        <v>vis</v>
      </c>
      <c r="E74" s="79">
        <f>VLOOKUP(C74,Active!C$21:E$973,3,FALSE)</f>
        <v>3904.4965370132227</v>
      </c>
      <c r="F74" s="6" t="s">
        <v>95</v>
      </c>
      <c r="G74" s="41" t="str">
        <f t="shared" si="10"/>
        <v>54093.3566</v>
      </c>
      <c r="H74" s="28">
        <f t="shared" si="11"/>
        <v>6751</v>
      </c>
      <c r="I74" s="80" t="s">
        <v>224</v>
      </c>
      <c r="J74" s="81" t="s">
        <v>225</v>
      </c>
      <c r="K74" s="80" t="s">
        <v>226</v>
      </c>
      <c r="L74" s="80" t="s">
        <v>227</v>
      </c>
      <c r="M74" s="81" t="s">
        <v>111</v>
      </c>
      <c r="N74" s="81" t="s">
        <v>127</v>
      </c>
      <c r="O74" s="82" t="s">
        <v>228</v>
      </c>
      <c r="P74" s="83" t="s">
        <v>229</v>
      </c>
    </row>
    <row r="75" spans="1:16" ht="12.75" customHeight="1" thickBot="1">
      <c r="A75" s="28" t="str">
        <f t="shared" ref="A75:A102" si="12">P75</f>
        <v>VSB 48 </v>
      </c>
      <c r="B75" s="6" t="str">
        <f t="shared" ref="B75:B102" si="13">IF(H75=INT(H75),"I","II")</f>
        <v>I</v>
      </c>
      <c r="C75" s="28">
        <f t="shared" ref="C75:C102" si="14">1*G75</f>
        <v>54570.996099999997</v>
      </c>
      <c r="D75" s="41" t="str">
        <f t="shared" ref="D75:D102" si="15">VLOOKUP(F75,I$1:J$5,2,FALSE)</f>
        <v>vis</v>
      </c>
      <c r="E75" s="79">
        <f>VLOOKUP(C75,Active!C$21:E$973,3,FALSE)</f>
        <v>4201.9951723357181</v>
      </c>
      <c r="F75" s="6" t="s">
        <v>95</v>
      </c>
      <c r="G75" s="41" t="str">
        <f t="shared" ref="G75:G102" si="16">MID(I75,3,LEN(I75)-3)</f>
        <v>54570.9961</v>
      </c>
      <c r="H75" s="28">
        <f t="shared" ref="H75:H102" si="17">1*K75</f>
        <v>6866</v>
      </c>
      <c r="I75" s="80" t="s">
        <v>235</v>
      </c>
      <c r="J75" s="81" t="s">
        <v>236</v>
      </c>
      <c r="K75" s="80" t="s">
        <v>237</v>
      </c>
      <c r="L75" s="80" t="s">
        <v>238</v>
      </c>
      <c r="M75" s="81" t="s">
        <v>221</v>
      </c>
      <c r="N75" s="81" t="s">
        <v>239</v>
      </c>
      <c r="O75" s="82" t="s">
        <v>240</v>
      </c>
      <c r="P75" s="83" t="s">
        <v>241</v>
      </c>
    </row>
    <row r="76" spans="1:16" ht="12.75" customHeight="1" thickBot="1">
      <c r="A76" s="28" t="str">
        <f t="shared" si="12"/>
        <v>IBVS 5972 </v>
      </c>
      <c r="B76" s="6" t="str">
        <f t="shared" si="13"/>
        <v>II</v>
      </c>
      <c r="C76" s="28">
        <f t="shared" si="14"/>
        <v>55251.736499999999</v>
      </c>
      <c r="D76" s="41" t="str">
        <f t="shared" si="15"/>
        <v>vis</v>
      </c>
      <c r="E76" s="79">
        <f>VLOOKUP(C76,Active!C$21:E$973,3,FALSE)</f>
        <v>4625.9955743311375</v>
      </c>
      <c r="F76" s="6" t="s">
        <v>95</v>
      </c>
      <c r="G76" s="41" t="str">
        <f t="shared" si="16"/>
        <v>55251.7365</v>
      </c>
      <c r="H76" s="28">
        <f t="shared" si="17"/>
        <v>7030.5</v>
      </c>
      <c r="I76" s="80" t="s">
        <v>247</v>
      </c>
      <c r="J76" s="81" t="s">
        <v>248</v>
      </c>
      <c r="K76" s="80" t="s">
        <v>249</v>
      </c>
      <c r="L76" s="80" t="s">
        <v>250</v>
      </c>
      <c r="M76" s="81" t="s">
        <v>221</v>
      </c>
      <c r="N76" s="81" t="s">
        <v>95</v>
      </c>
      <c r="O76" s="82" t="s">
        <v>251</v>
      </c>
      <c r="P76" s="83" t="s">
        <v>252</v>
      </c>
    </row>
    <row r="77" spans="1:16" ht="12.75" customHeight="1" thickBot="1">
      <c r="A77" s="28" t="str">
        <f t="shared" si="12"/>
        <v>IBVS 5972 </v>
      </c>
      <c r="B77" s="6" t="str">
        <f t="shared" si="13"/>
        <v>II</v>
      </c>
      <c r="C77" s="28">
        <f t="shared" si="14"/>
        <v>55259.764300000003</v>
      </c>
      <c r="D77" s="41" t="str">
        <f t="shared" si="15"/>
        <v>vis</v>
      </c>
      <c r="E77" s="79">
        <f>VLOOKUP(C77,Active!C$21:E$973,3,FALSE)</f>
        <v>4630.9957042296128</v>
      </c>
      <c r="F77" s="6" t="s">
        <v>95</v>
      </c>
      <c r="G77" s="41" t="str">
        <f t="shared" si="16"/>
        <v>55259.7643</v>
      </c>
      <c r="H77" s="28">
        <f t="shared" si="17"/>
        <v>7032.5</v>
      </c>
      <c r="I77" s="80" t="s">
        <v>253</v>
      </c>
      <c r="J77" s="81" t="s">
        <v>254</v>
      </c>
      <c r="K77" s="80" t="s">
        <v>255</v>
      </c>
      <c r="L77" s="80" t="s">
        <v>256</v>
      </c>
      <c r="M77" s="81" t="s">
        <v>221</v>
      </c>
      <c r="N77" s="81" t="s">
        <v>95</v>
      </c>
      <c r="O77" s="82" t="s">
        <v>251</v>
      </c>
      <c r="P77" s="83" t="s">
        <v>252</v>
      </c>
    </row>
    <row r="78" spans="1:16" ht="12.75" customHeight="1" thickBot="1">
      <c r="A78" s="28" t="str">
        <f t="shared" si="12"/>
        <v>IBVS 5972 </v>
      </c>
      <c r="B78" s="6" t="str">
        <f t="shared" si="13"/>
        <v>II</v>
      </c>
      <c r="C78" s="28">
        <f t="shared" si="14"/>
        <v>55259.765299999999</v>
      </c>
      <c r="D78" s="41" t="str">
        <f t="shared" si="15"/>
        <v>vis</v>
      </c>
      <c r="E78" s="79">
        <f>VLOOKUP(C78,Active!C$21:E$973,3,FALSE)</f>
        <v>4630.9963270814378</v>
      </c>
      <c r="F78" s="6" t="s">
        <v>95</v>
      </c>
      <c r="G78" s="41" t="str">
        <f t="shared" si="16"/>
        <v>55259.7653</v>
      </c>
      <c r="H78" s="28">
        <f t="shared" si="17"/>
        <v>7032.5</v>
      </c>
      <c r="I78" s="80" t="s">
        <v>257</v>
      </c>
      <c r="J78" s="81" t="s">
        <v>258</v>
      </c>
      <c r="K78" s="80" t="s">
        <v>255</v>
      </c>
      <c r="L78" s="80" t="s">
        <v>259</v>
      </c>
      <c r="M78" s="81" t="s">
        <v>221</v>
      </c>
      <c r="N78" s="81" t="s">
        <v>95</v>
      </c>
      <c r="O78" s="82" t="s">
        <v>251</v>
      </c>
      <c r="P78" s="83" t="s">
        <v>252</v>
      </c>
    </row>
    <row r="79" spans="1:16" ht="12.75" customHeight="1" thickBot="1">
      <c r="A79" s="28" t="str">
        <f t="shared" si="12"/>
        <v>IBVS 5972 </v>
      </c>
      <c r="B79" s="6" t="str">
        <f t="shared" si="13"/>
        <v>II</v>
      </c>
      <c r="C79" s="28">
        <f t="shared" si="14"/>
        <v>55260.566599999998</v>
      </c>
      <c r="D79" s="41" t="str">
        <f t="shared" si="15"/>
        <v>vis</v>
      </c>
      <c r="E79" s="79">
        <f>VLOOKUP(C79,Active!C$21:E$973,3,FALSE)</f>
        <v>4631.4954182505808</v>
      </c>
      <c r="F79" s="6" t="s">
        <v>95</v>
      </c>
      <c r="G79" s="41" t="str">
        <f t="shared" si="16"/>
        <v>55260.5666</v>
      </c>
      <c r="H79" s="28">
        <f t="shared" si="17"/>
        <v>7032.5</v>
      </c>
      <c r="I79" s="80" t="s">
        <v>260</v>
      </c>
      <c r="J79" s="81" t="s">
        <v>261</v>
      </c>
      <c r="K79" s="80" t="s">
        <v>255</v>
      </c>
      <c r="L79" s="80" t="s">
        <v>262</v>
      </c>
      <c r="M79" s="81" t="s">
        <v>221</v>
      </c>
      <c r="N79" s="81" t="s">
        <v>95</v>
      </c>
      <c r="O79" s="82" t="s">
        <v>251</v>
      </c>
      <c r="P79" s="83" t="s">
        <v>252</v>
      </c>
    </row>
    <row r="80" spans="1:16" ht="12.75" customHeight="1" thickBot="1">
      <c r="A80" s="28" t="str">
        <f t="shared" si="12"/>
        <v>IBVS 5972 </v>
      </c>
      <c r="B80" s="6" t="str">
        <f t="shared" si="13"/>
        <v>I</v>
      </c>
      <c r="C80" s="28">
        <f t="shared" si="14"/>
        <v>55267.792099999999</v>
      </c>
      <c r="D80" s="41" t="str">
        <f t="shared" si="15"/>
        <v>vis</v>
      </c>
      <c r="E80" s="79">
        <f>VLOOKUP(C80,Active!C$21:E$973,3,FALSE)</f>
        <v>4635.9958341280844</v>
      </c>
      <c r="F80" s="6" t="s">
        <v>95</v>
      </c>
      <c r="G80" s="41" t="str">
        <f t="shared" si="16"/>
        <v>55267.7921</v>
      </c>
      <c r="H80" s="28">
        <f t="shared" si="17"/>
        <v>7034</v>
      </c>
      <c r="I80" s="80" t="s">
        <v>263</v>
      </c>
      <c r="J80" s="81" t="s">
        <v>264</v>
      </c>
      <c r="K80" s="80" t="s">
        <v>265</v>
      </c>
      <c r="L80" s="80" t="s">
        <v>266</v>
      </c>
      <c r="M80" s="81" t="s">
        <v>221</v>
      </c>
      <c r="N80" s="81" t="s">
        <v>95</v>
      </c>
      <c r="O80" s="82" t="s">
        <v>251</v>
      </c>
      <c r="P80" s="83" t="s">
        <v>252</v>
      </c>
    </row>
    <row r="81" spans="1:16" ht="12.75" customHeight="1" thickBot="1">
      <c r="A81" s="28" t="str">
        <f t="shared" si="12"/>
        <v>IBVS 5972 </v>
      </c>
      <c r="B81" s="6" t="str">
        <f t="shared" si="13"/>
        <v>II</v>
      </c>
      <c r="C81" s="28">
        <f t="shared" si="14"/>
        <v>55280.636599999998</v>
      </c>
      <c r="D81" s="41" t="str">
        <f t="shared" si="15"/>
        <v>vis</v>
      </c>
      <c r="E81" s="79">
        <f>VLOOKUP(C81,Active!C$21:E$973,3,FALSE)</f>
        <v>4643.9960544226778</v>
      </c>
      <c r="F81" s="6" t="s">
        <v>95</v>
      </c>
      <c r="G81" s="41" t="str">
        <f t="shared" si="16"/>
        <v>55280.6366</v>
      </c>
      <c r="H81" s="28">
        <f t="shared" si="17"/>
        <v>7037.5</v>
      </c>
      <c r="I81" s="80" t="s">
        <v>267</v>
      </c>
      <c r="J81" s="81" t="s">
        <v>268</v>
      </c>
      <c r="K81" s="80" t="s">
        <v>269</v>
      </c>
      <c r="L81" s="80" t="s">
        <v>270</v>
      </c>
      <c r="M81" s="81" t="s">
        <v>221</v>
      </c>
      <c r="N81" s="81" t="s">
        <v>95</v>
      </c>
      <c r="O81" s="82" t="s">
        <v>251</v>
      </c>
      <c r="P81" s="83" t="s">
        <v>252</v>
      </c>
    </row>
    <row r="82" spans="1:16" ht="12.75" customHeight="1" thickBot="1">
      <c r="A82" s="28" t="str">
        <f t="shared" si="12"/>
        <v>IBVS 5972 </v>
      </c>
      <c r="B82" s="6" t="str">
        <f t="shared" si="13"/>
        <v>II</v>
      </c>
      <c r="C82" s="28">
        <f t="shared" si="14"/>
        <v>55284.649700000002</v>
      </c>
      <c r="D82" s="41" t="str">
        <f t="shared" si="15"/>
        <v>vis</v>
      </c>
      <c r="E82" s="79">
        <f>VLOOKUP(C82,Active!C$21:E$973,3,FALSE)</f>
        <v>4646.4956210904547</v>
      </c>
      <c r="F82" s="6" t="s">
        <v>95</v>
      </c>
      <c r="G82" s="41" t="str">
        <f t="shared" si="16"/>
        <v>55284.6497</v>
      </c>
      <c r="H82" s="28">
        <f t="shared" si="17"/>
        <v>7038.5</v>
      </c>
      <c r="I82" s="80" t="s">
        <v>271</v>
      </c>
      <c r="J82" s="81" t="s">
        <v>272</v>
      </c>
      <c r="K82" s="80" t="s">
        <v>273</v>
      </c>
      <c r="L82" s="80" t="s">
        <v>274</v>
      </c>
      <c r="M82" s="81" t="s">
        <v>221</v>
      </c>
      <c r="N82" s="81" t="s">
        <v>95</v>
      </c>
      <c r="O82" s="82" t="s">
        <v>251</v>
      </c>
      <c r="P82" s="83" t="s">
        <v>252</v>
      </c>
    </row>
    <row r="83" spans="1:16" ht="12.75" customHeight="1" thickBot="1">
      <c r="A83" s="28" t="str">
        <f t="shared" si="12"/>
        <v>IBVS 5972 </v>
      </c>
      <c r="B83" s="6" t="str">
        <f t="shared" si="13"/>
        <v>I</v>
      </c>
      <c r="C83" s="28">
        <f t="shared" si="14"/>
        <v>55296.691500000001</v>
      </c>
      <c r="D83" s="41" t="str">
        <f t="shared" si="15"/>
        <v>vis</v>
      </c>
      <c r="E83" s="79">
        <f>VLOOKUP(C83,Active!C$21:E$973,3,FALSE)</f>
        <v>4653.9958782233471</v>
      </c>
      <c r="F83" s="6" t="s">
        <v>95</v>
      </c>
      <c r="G83" s="41" t="str">
        <f t="shared" si="16"/>
        <v>55296.6915</v>
      </c>
      <c r="H83" s="28">
        <f t="shared" si="17"/>
        <v>7041</v>
      </c>
      <c r="I83" s="80" t="s">
        <v>280</v>
      </c>
      <c r="J83" s="81" t="s">
        <v>281</v>
      </c>
      <c r="K83" s="80" t="s">
        <v>282</v>
      </c>
      <c r="L83" s="80" t="s">
        <v>283</v>
      </c>
      <c r="M83" s="81" t="s">
        <v>221</v>
      </c>
      <c r="N83" s="81" t="s">
        <v>95</v>
      </c>
      <c r="O83" s="82" t="s">
        <v>251</v>
      </c>
      <c r="P83" s="83" t="s">
        <v>252</v>
      </c>
    </row>
    <row r="84" spans="1:16" ht="12.75" customHeight="1" thickBot="1">
      <c r="A84" s="28" t="str">
        <f t="shared" si="12"/>
        <v>IBVS 5972 </v>
      </c>
      <c r="B84" s="6" t="str">
        <f t="shared" si="13"/>
        <v>I</v>
      </c>
      <c r="C84" s="28">
        <f t="shared" si="14"/>
        <v>55300.705099999999</v>
      </c>
      <c r="D84" s="41" t="str">
        <f t="shared" si="15"/>
        <v>vis</v>
      </c>
      <c r="E84" s="79">
        <f>VLOOKUP(C84,Active!C$21:E$973,3,FALSE)</f>
        <v>4656.4957563170346</v>
      </c>
      <c r="F84" s="6" t="s">
        <v>95</v>
      </c>
      <c r="G84" s="41" t="str">
        <f t="shared" si="16"/>
        <v>55300.7051</v>
      </c>
      <c r="H84" s="28">
        <f t="shared" si="17"/>
        <v>7042</v>
      </c>
      <c r="I84" s="80" t="s">
        <v>284</v>
      </c>
      <c r="J84" s="81" t="s">
        <v>285</v>
      </c>
      <c r="K84" s="80" t="s">
        <v>286</v>
      </c>
      <c r="L84" s="80" t="s">
        <v>287</v>
      </c>
      <c r="M84" s="81" t="s">
        <v>221</v>
      </c>
      <c r="N84" s="81" t="s">
        <v>95</v>
      </c>
      <c r="O84" s="82" t="s">
        <v>251</v>
      </c>
      <c r="P84" s="83" t="s">
        <v>252</v>
      </c>
    </row>
    <row r="85" spans="1:16" ht="12.75" customHeight="1" thickBot="1">
      <c r="A85" s="28" t="str">
        <f t="shared" si="12"/>
        <v>IBVS 5972 </v>
      </c>
      <c r="B85" s="6" t="str">
        <f t="shared" si="13"/>
        <v>I</v>
      </c>
      <c r="C85" s="28">
        <f t="shared" si="14"/>
        <v>55300.705499999996</v>
      </c>
      <c r="D85" s="41" t="str">
        <f t="shared" si="15"/>
        <v>vis</v>
      </c>
      <c r="E85" s="79">
        <f>VLOOKUP(C85,Active!C$21:E$973,3,FALSE)</f>
        <v>4656.4960054577641</v>
      </c>
      <c r="F85" s="6" t="s">
        <v>95</v>
      </c>
      <c r="G85" s="41" t="str">
        <f t="shared" si="16"/>
        <v>55300.7055</v>
      </c>
      <c r="H85" s="28">
        <f t="shared" si="17"/>
        <v>7042</v>
      </c>
      <c r="I85" s="80" t="s">
        <v>288</v>
      </c>
      <c r="J85" s="81" t="s">
        <v>285</v>
      </c>
      <c r="K85" s="80" t="s">
        <v>286</v>
      </c>
      <c r="L85" s="80" t="s">
        <v>289</v>
      </c>
      <c r="M85" s="81" t="s">
        <v>221</v>
      </c>
      <c r="N85" s="81" t="s">
        <v>95</v>
      </c>
      <c r="O85" s="82" t="s">
        <v>251</v>
      </c>
      <c r="P85" s="83" t="s">
        <v>252</v>
      </c>
    </row>
    <row r="86" spans="1:16" ht="12.75" customHeight="1" thickBot="1">
      <c r="A86" s="28" t="str">
        <f t="shared" si="12"/>
        <v>IBVS 5972 </v>
      </c>
      <c r="B86" s="6" t="str">
        <f t="shared" si="13"/>
        <v>I</v>
      </c>
      <c r="C86" s="28">
        <f t="shared" si="14"/>
        <v>55349.672299999998</v>
      </c>
      <c r="D86" s="41" t="str">
        <f t="shared" si="15"/>
        <v>vis</v>
      </c>
      <c r="E86" s="79">
        <f>VLOOKUP(C86,Active!C$21:E$973,3,FALSE)</f>
        <v>4686.9950663103746</v>
      </c>
      <c r="F86" s="6" t="s">
        <v>95</v>
      </c>
      <c r="G86" s="41" t="str">
        <f t="shared" si="16"/>
        <v>55349.6723</v>
      </c>
      <c r="H86" s="28">
        <f t="shared" si="17"/>
        <v>7054</v>
      </c>
      <c r="I86" s="80" t="s">
        <v>290</v>
      </c>
      <c r="J86" s="81" t="s">
        <v>291</v>
      </c>
      <c r="K86" s="80" t="s">
        <v>292</v>
      </c>
      <c r="L86" s="80" t="s">
        <v>293</v>
      </c>
      <c r="M86" s="81" t="s">
        <v>221</v>
      </c>
      <c r="N86" s="81" t="s">
        <v>95</v>
      </c>
      <c r="O86" s="82" t="s">
        <v>251</v>
      </c>
      <c r="P86" s="83" t="s">
        <v>252</v>
      </c>
    </row>
    <row r="87" spans="1:16" ht="12.75" customHeight="1" thickBot="1">
      <c r="A87" s="28" t="str">
        <f t="shared" si="12"/>
        <v>IBVS 5972 </v>
      </c>
      <c r="B87" s="6" t="str">
        <f t="shared" si="13"/>
        <v>I</v>
      </c>
      <c r="C87" s="28">
        <f t="shared" si="14"/>
        <v>55490.958400000003</v>
      </c>
      <c r="D87" s="41" t="str">
        <f t="shared" si="15"/>
        <v>vis</v>
      </c>
      <c r="E87" s="79">
        <f>VLOOKUP(C87,Active!C$21:E$973,3,FALSE)</f>
        <v>4774.9953718547004</v>
      </c>
      <c r="F87" s="6" t="s">
        <v>95</v>
      </c>
      <c r="G87" s="41" t="str">
        <f t="shared" si="16"/>
        <v>55490.9584</v>
      </c>
      <c r="H87" s="28">
        <f t="shared" si="17"/>
        <v>7088</v>
      </c>
      <c r="I87" s="80" t="s">
        <v>294</v>
      </c>
      <c r="J87" s="81" t="s">
        <v>295</v>
      </c>
      <c r="K87" s="80" t="s">
        <v>296</v>
      </c>
      <c r="L87" s="80" t="s">
        <v>297</v>
      </c>
      <c r="M87" s="81" t="s">
        <v>221</v>
      </c>
      <c r="N87" s="81" t="s">
        <v>95</v>
      </c>
      <c r="O87" s="82" t="s">
        <v>251</v>
      </c>
      <c r="P87" s="83" t="s">
        <v>252</v>
      </c>
    </row>
    <row r="88" spans="1:16" ht="12.75" customHeight="1" thickBot="1">
      <c r="A88" s="28" t="str">
        <f t="shared" si="12"/>
        <v>IBVS 5972 </v>
      </c>
      <c r="B88" s="6" t="str">
        <f t="shared" si="13"/>
        <v>I</v>
      </c>
      <c r="C88" s="28">
        <f t="shared" si="14"/>
        <v>55519.857600000003</v>
      </c>
      <c r="D88" s="41" t="str">
        <f t="shared" si="15"/>
        <v>vis</v>
      </c>
      <c r="E88" s="79">
        <f>VLOOKUP(C88,Active!C$21:E$973,3,FALSE)</f>
        <v>4792.9952913795969</v>
      </c>
      <c r="F88" s="6" t="s">
        <v>95</v>
      </c>
      <c r="G88" s="41" t="str">
        <f t="shared" si="16"/>
        <v>55519.8576</v>
      </c>
      <c r="H88" s="28">
        <f t="shared" si="17"/>
        <v>7095</v>
      </c>
      <c r="I88" s="80" t="s">
        <v>298</v>
      </c>
      <c r="J88" s="81" t="s">
        <v>299</v>
      </c>
      <c r="K88" s="80" t="s">
        <v>300</v>
      </c>
      <c r="L88" s="80" t="s">
        <v>301</v>
      </c>
      <c r="M88" s="81" t="s">
        <v>221</v>
      </c>
      <c r="N88" s="81" t="s">
        <v>95</v>
      </c>
      <c r="O88" s="82" t="s">
        <v>251</v>
      </c>
      <c r="P88" s="83" t="s">
        <v>252</v>
      </c>
    </row>
    <row r="89" spans="1:16" ht="12.75" customHeight="1" thickBot="1">
      <c r="A89" s="28" t="str">
        <f t="shared" si="12"/>
        <v>IBVS 5972 </v>
      </c>
      <c r="B89" s="6" t="str">
        <f t="shared" si="13"/>
        <v>I</v>
      </c>
      <c r="C89" s="28">
        <f t="shared" si="14"/>
        <v>55531.900099999999</v>
      </c>
      <c r="D89" s="41" t="str">
        <f t="shared" si="15"/>
        <v>vis</v>
      </c>
      <c r="E89" s="79">
        <f>VLOOKUP(C89,Active!C$21:E$973,3,FALSE)</f>
        <v>4800.4959845087669</v>
      </c>
      <c r="F89" s="6" t="s">
        <v>95</v>
      </c>
      <c r="G89" s="41" t="str">
        <f t="shared" si="16"/>
        <v>55531.9001</v>
      </c>
      <c r="H89" s="28">
        <f t="shared" si="17"/>
        <v>7098</v>
      </c>
      <c r="I89" s="80" t="s">
        <v>302</v>
      </c>
      <c r="J89" s="81" t="s">
        <v>303</v>
      </c>
      <c r="K89" s="80" t="s">
        <v>304</v>
      </c>
      <c r="L89" s="80" t="s">
        <v>305</v>
      </c>
      <c r="M89" s="81" t="s">
        <v>221</v>
      </c>
      <c r="N89" s="81" t="s">
        <v>95</v>
      </c>
      <c r="O89" s="82" t="s">
        <v>251</v>
      </c>
      <c r="P89" s="83" t="s">
        <v>252</v>
      </c>
    </row>
    <row r="90" spans="1:16" ht="12.75" customHeight="1" thickBot="1">
      <c r="A90" s="28" t="str">
        <f t="shared" si="12"/>
        <v>IBVS 5972 </v>
      </c>
      <c r="B90" s="6" t="str">
        <f t="shared" si="13"/>
        <v>I</v>
      </c>
      <c r="C90" s="28">
        <f t="shared" si="14"/>
        <v>55539.927300000003</v>
      </c>
      <c r="D90" s="41" t="str">
        <f t="shared" si="15"/>
        <v>vis</v>
      </c>
      <c r="E90" s="79">
        <f>VLOOKUP(C90,Active!C$21:E$973,3,FALSE)</f>
        <v>4805.4957406961466</v>
      </c>
      <c r="F90" s="6" t="s">
        <v>95</v>
      </c>
      <c r="G90" s="41" t="str">
        <f t="shared" si="16"/>
        <v>55539.9273</v>
      </c>
      <c r="H90" s="28">
        <f t="shared" si="17"/>
        <v>7100</v>
      </c>
      <c r="I90" s="80" t="s">
        <v>306</v>
      </c>
      <c r="J90" s="81" t="s">
        <v>307</v>
      </c>
      <c r="K90" s="80" t="s">
        <v>308</v>
      </c>
      <c r="L90" s="80" t="s">
        <v>309</v>
      </c>
      <c r="M90" s="81" t="s">
        <v>221</v>
      </c>
      <c r="N90" s="81" t="s">
        <v>95</v>
      </c>
      <c r="O90" s="82" t="s">
        <v>251</v>
      </c>
      <c r="P90" s="83" t="s">
        <v>252</v>
      </c>
    </row>
    <row r="91" spans="1:16" ht="12.75" customHeight="1" thickBot="1">
      <c r="A91" s="28" t="str">
        <f t="shared" si="12"/>
        <v>IBVS 5972 </v>
      </c>
      <c r="B91" s="6" t="str">
        <f t="shared" si="13"/>
        <v>I</v>
      </c>
      <c r="C91" s="28">
        <f t="shared" si="14"/>
        <v>55543.940799999997</v>
      </c>
      <c r="D91" s="41" t="str">
        <f t="shared" si="15"/>
        <v>vis</v>
      </c>
      <c r="E91" s="79">
        <f>VLOOKUP(C91,Active!C$21:E$973,3,FALSE)</f>
        <v>4807.9955565046484</v>
      </c>
      <c r="F91" s="6" t="s">
        <v>95</v>
      </c>
      <c r="G91" s="41" t="str">
        <f t="shared" si="16"/>
        <v>55543.9408</v>
      </c>
      <c r="H91" s="28">
        <f t="shared" si="17"/>
        <v>7101</v>
      </c>
      <c r="I91" s="80" t="s">
        <v>310</v>
      </c>
      <c r="J91" s="81" t="s">
        <v>311</v>
      </c>
      <c r="K91" s="80" t="s">
        <v>312</v>
      </c>
      <c r="L91" s="80" t="s">
        <v>313</v>
      </c>
      <c r="M91" s="81" t="s">
        <v>221</v>
      </c>
      <c r="N91" s="81" t="s">
        <v>95</v>
      </c>
      <c r="O91" s="82" t="s">
        <v>251</v>
      </c>
      <c r="P91" s="83" t="s">
        <v>252</v>
      </c>
    </row>
    <row r="92" spans="1:16" ht="12.75" customHeight="1" thickBot="1">
      <c r="A92" s="28" t="str">
        <f t="shared" si="12"/>
        <v>IBVS 5972 </v>
      </c>
      <c r="B92" s="6" t="str">
        <f t="shared" si="13"/>
        <v>I</v>
      </c>
      <c r="C92" s="28">
        <f t="shared" si="14"/>
        <v>55543.941099999996</v>
      </c>
      <c r="D92" s="41" t="str">
        <f t="shared" si="15"/>
        <v>vis</v>
      </c>
      <c r="E92" s="79">
        <f>VLOOKUP(C92,Active!C$21:E$973,3,FALSE)</f>
        <v>4807.9957433601958</v>
      </c>
      <c r="F92" s="6" t="s">
        <v>95</v>
      </c>
      <c r="G92" s="41" t="str">
        <f t="shared" si="16"/>
        <v>55543.9411</v>
      </c>
      <c r="H92" s="28">
        <f t="shared" si="17"/>
        <v>7101</v>
      </c>
      <c r="I92" s="80" t="s">
        <v>314</v>
      </c>
      <c r="J92" s="81" t="s">
        <v>315</v>
      </c>
      <c r="K92" s="80" t="s">
        <v>312</v>
      </c>
      <c r="L92" s="80" t="s">
        <v>316</v>
      </c>
      <c r="M92" s="81" t="s">
        <v>221</v>
      </c>
      <c r="N92" s="81" t="s">
        <v>95</v>
      </c>
      <c r="O92" s="82" t="s">
        <v>251</v>
      </c>
      <c r="P92" s="83" t="s">
        <v>252</v>
      </c>
    </row>
    <row r="93" spans="1:16" ht="12.75" customHeight="1" thickBot="1">
      <c r="A93" s="28" t="str">
        <f t="shared" si="12"/>
        <v>IBVS 5972 </v>
      </c>
      <c r="B93" s="6" t="str">
        <f t="shared" si="13"/>
        <v>I</v>
      </c>
      <c r="C93" s="28">
        <f t="shared" si="14"/>
        <v>55564.009700000002</v>
      </c>
      <c r="D93" s="41" t="str">
        <f t="shared" si="15"/>
        <v>vis</v>
      </c>
      <c r="E93" s="79">
        <f>VLOOKUP(C93,Active!C$21:E$973,3,FALSE)</f>
        <v>4820.4955075397393</v>
      </c>
      <c r="F93" s="6" t="s">
        <v>95</v>
      </c>
      <c r="G93" s="41" t="str">
        <f t="shared" si="16"/>
        <v>55564.0097</v>
      </c>
      <c r="H93" s="28">
        <f t="shared" si="17"/>
        <v>7106</v>
      </c>
      <c r="I93" s="80" t="s">
        <v>317</v>
      </c>
      <c r="J93" s="81" t="s">
        <v>318</v>
      </c>
      <c r="K93" s="80" t="s">
        <v>319</v>
      </c>
      <c r="L93" s="80" t="s">
        <v>320</v>
      </c>
      <c r="M93" s="81" t="s">
        <v>221</v>
      </c>
      <c r="N93" s="81" t="s">
        <v>95</v>
      </c>
      <c r="O93" s="82" t="s">
        <v>251</v>
      </c>
      <c r="P93" s="83" t="s">
        <v>252</v>
      </c>
    </row>
    <row r="94" spans="1:16" ht="12.75" customHeight="1" thickBot="1">
      <c r="A94" s="28" t="str">
        <f t="shared" si="12"/>
        <v>IBVS 5972 </v>
      </c>
      <c r="B94" s="6" t="str">
        <f t="shared" si="13"/>
        <v>I</v>
      </c>
      <c r="C94" s="28">
        <f t="shared" si="14"/>
        <v>55564.009899999997</v>
      </c>
      <c r="D94" s="41" t="str">
        <f t="shared" si="15"/>
        <v>vis</v>
      </c>
      <c r="E94" s="79">
        <f>VLOOKUP(C94,Active!C$21:E$973,3,FALSE)</f>
        <v>4820.4956321101017</v>
      </c>
      <c r="F94" s="6" t="s">
        <v>95</v>
      </c>
      <c r="G94" s="41" t="str">
        <f t="shared" si="16"/>
        <v>55564.0099</v>
      </c>
      <c r="H94" s="28">
        <f t="shared" si="17"/>
        <v>7106</v>
      </c>
      <c r="I94" s="80" t="s">
        <v>321</v>
      </c>
      <c r="J94" s="81" t="s">
        <v>322</v>
      </c>
      <c r="K94" s="80" t="s">
        <v>319</v>
      </c>
      <c r="L94" s="80" t="s">
        <v>323</v>
      </c>
      <c r="M94" s="81" t="s">
        <v>221</v>
      </c>
      <c r="N94" s="81" t="s">
        <v>95</v>
      </c>
      <c r="O94" s="82" t="s">
        <v>251</v>
      </c>
      <c r="P94" s="83" t="s">
        <v>252</v>
      </c>
    </row>
    <row r="95" spans="1:16" ht="12.75" customHeight="1" thickBot="1">
      <c r="A95" s="28" t="str">
        <f t="shared" si="12"/>
        <v>IBVS 5972 </v>
      </c>
      <c r="B95" s="6" t="str">
        <f t="shared" si="13"/>
        <v>I</v>
      </c>
      <c r="C95" s="28">
        <f t="shared" si="14"/>
        <v>55564.812299999998</v>
      </c>
      <c r="D95" s="41" t="str">
        <f t="shared" si="15"/>
        <v>vis</v>
      </c>
      <c r="E95" s="79">
        <f>VLOOKUP(C95,Active!C$21:E$973,3,FALSE)</f>
        <v>4820.9954084162546</v>
      </c>
      <c r="F95" s="6" t="s">
        <v>95</v>
      </c>
      <c r="G95" s="41" t="str">
        <f t="shared" si="16"/>
        <v>55564.8123</v>
      </c>
      <c r="H95" s="28">
        <f t="shared" si="17"/>
        <v>7106</v>
      </c>
      <c r="I95" s="80" t="s">
        <v>324</v>
      </c>
      <c r="J95" s="81" t="s">
        <v>325</v>
      </c>
      <c r="K95" s="80" t="s">
        <v>319</v>
      </c>
      <c r="L95" s="80" t="s">
        <v>326</v>
      </c>
      <c r="M95" s="81" t="s">
        <v>221</v>
      </c>
      <c r="N95" s="81" t="s">
        <v>95</v>
      </c>
      <c r="O95" s="82" t="s">
        <v>251</v>
      </c>
      <c r="P95" s="83" t="s">
        <v>252</v>
      </c>
    </row>
    <row r="96" spans="1:16" ht="12.75" customHeight="1" thickBot="1">
      <c r="A96" s="28" t="str">
        <f t="shared" si="12"/>
        <v>IBVS 5972 </v>
      </c>
      <c r="B96" s="6" t="str">
        <f t="shared" si="13"/>
        <v>I</v>
      </c>
      <c r="C96" s="28">
        <f t="shared" si="14"/>
        <v>55568.825599999996</v>
      </c>
      <c r="D96" s="41" t="str">
        <f t="shared" si="15"/>
        <v>vis</v>
      </c>
      <c r="E96" s="79">
        <f>VLOOKUP(C96,Active!C$21:E$973,3,FALSE)</f>
        <v>4823.4950996543939</v>
      </c>
      <c r="F96" s="6" t="s">
        <v>95</v>
      </c>
      <c r="G96" s="41" t="str">
        <f t="shared" si="16"/>
        <v>55568.8256</v>
      </c>
      <c r="H96" s="28">
        <f t="shared" si="17"/>
        <v>7107</v>
      </c>
      <c r="I96" s="80" t="s">
        <v>327</v>
      </c>
      <c r="J96" s="81" t="s">
        <v>328</v>
      </c>
      <c r="K96" s="80" t="s">
        <v>329</v>
      </c>
      <c r="L96" s="80" t="s">
        <v>330</v>
      </c>
      <c r="M96" s="81" t="s">
        <v>221</v>
      </c>
      <c r="N96" s="81" t="s">
        <v>95</v>
      </c>
      <c r="O96" s="82" t="s">
        <v>251</v>
      </c>
      <c r="P96" s="83" t="s">
        <v>252</v>
      </c>
    </row>
    <row r="97" spans="1:16" ht="12.75" customHeight="1" thickBot="1">
      <c r="A97" s="28" t="str">
        <f t="shared" si="12"/>
        <v>IBVS 5972 </v>
      </c>
      <c r="B97" s="6" t="str">
        <f t="shared" si="13"/>
        <v>I</v>
      </c>
      <c r="C97" s="28">
        <f t="shared" si="14"/>
        <v>55568.826200000003</v>
      </c>
      <c r="D97" s="41" t="str">
        <f t="shared" si="15"/>
        <v>vis</v>
      </c>
      <c r="E97" s="79">
        <f>VLOOKUP(C97,Active!C$21:E$973,3,FALSE)</f>
        <v>4823.4954733654949</v>
      </c>
      <c r="F97" s="6" t="s">
        <v>95</v>
      </c>
      <c r="G97" s="41" t="str">
        <f t="shared" si="16"/>
        <v>55568.8262</v>
      </c>
      <c r="H97" s="28">
        <f t="shared" si="17"/>
        <v>7107</v>
      </c>
      <c r="I97" s="80" t="s">
        <v>331</v>
      </c>
      <c r="J97" s="81" t="s">
        <v>332</v>
      </c>
      <c r="K97" s="80" t="s">
        <v>329</v>
      </c>
      <c r="L97" s="80" t="s">
        <v>333</v>
      </c>
      <c r="M97" s="81" t="s">
        <v>221</v>
      </c>
      <c r="N97" s="81" t="s">
        <v>95</v>
      </c>
      <c r="O97" s="82" t="s">
        <v>251</v>
      </c>
      <c r="P97" s="83" t="s">
        <v>252</v>
      </c>
    </row>
    <row r="98" spans="1:16" ht="12.75" customHeight="1" thickBot="1">
      <c r="A98" s="28" t="str">
        <f t="shared" si="12"/>
        <v>IBVS 5972 </v>
      </c>
      <c r="B98" s="6" t="str">
        <f t="shared" si="13"/>
        <v>I</v>
      </c>
      <c r="C98" s="28">
        <f t="shared" si="14"/>
        <v>55580.866999999998</v>
      </c>
      <c r="D98" s="41" t="str">
        <f t="shared" si="15"/>
        <v>vis</v>
      </c>
      <c r="E98" s="79">
        <f>VLOOKUP(C98,Active!C$21:E$973,3,FALSE)</f>
        <v>4830.9951076465577</v>
      </c>
      <c r="F98" s="6" t="s">
        <v>95</v>
      </c>
      <c r="G98" s="41" t="str">
        <f t="shared" si="16"/>
        <v>55580.8670</v>
      </c>
      <c r="H98" s="28">
        <f t="shared" si="17"/>
        <v>7110</v>
      </c>
      <c r="I98" s="80" t="s">
        <v>334</v>
      </c>
      <c r="J98" s="81" t="s">
        <v>335</v>
      </c>
      <c r="K98" s="80" t="s">
        <v>336</v>
      </c>
      <c r="L98" s="80" t="s">
        <v>337</v>
      </c>
      <c r="M98" s="81" t="s">
        <v>221</v>
      </c>
      <c r="N98" s="81" t="s">
        <v>95</v>
      </c>
      <c r="O98" s="82" t="s">
        <v>251</v>
      </c>
      <c r="P98" s="83" t="s">
        <v>252</v>
      </c>
    </row>
    <row r="99" spans="1:16" ht="12.75" customHeight="1" thickBot="1">
      <c r="A99" s="28" t="str">
        <f t="shared" si="12"/>
        <v>IBVS 5972 </v>
      </c>
      <c r="B99" s="6" t="str">
        <f t="shared" si="13"/>
        <v>I</v>
      </c>
      <c r="C99" s="28">
        <f t="shared" si="14"/>
        <v>55588.895299999996</v>
      </c>
      <c r="D99" s="41" t="str">
        <f t="shared" si="15"/>
        <v>vis</v>
      </c>
      <c r="E99" s="79">
        <f>VLOOKUP(C99,Active!C$21:E$973,3,FALSE)</f>
        <v>4835.9955489709437</v>
      </c>
      <c r="F99" s="6" t="s">
        <v>95</v>
      </c>
      <c r="G99" s="41" t="str">
        <f t="shared" si="16"/>
        <v>55588.8953</v>
      </c>
      <c r="H99" s="28">
        <f t="shared" si="17"/>
        <v>7112</v>
      </c>
      <c r="I99" s="80" t="s">
        <v>343</v>
      </c>
      <c r="J99" s="81" t="s">
        <v>344</v>
      </c>
      <c r="K99" s="80" t="s">
        <v>340</v>
      </c>
      <c r="L99" s="80" t="s">
        <v>345</v>
      </c>
      <c r="M99" s="81" t="s">
        <v>221</v>
      </c>
      <c r="N99" s="81" t="s">
        <v>95</v>
      </c>
      <c r="O99" s="82" t="s">
        <v>251</v>
      </c>
      <c r="P99" s="83" t="s">
        <v>252</v>
      </c>
    </row>
    <row r="100" spans="1:16" ht="12.75" customHeight="1" thickBot="1">
      <c r="A100" s="28" t="str">
        <f t="shared" si="12"/>
        <v>IBVS 6095 </v>
      </c>
      <c r="B100" s="6" t="str">
        <f t="shared" si="13"/>
        <v>I</v>
      </c>
      <c r="C100" s="28">
        <f t="shared" si="14"/>
        <v>56014.357100000001</v>
      </c>
      <c r="D100" s="41" t="str">
        <f t="shared" si="15"/>
        <v>vis</v>
      </c>
      <c r="E100" s="79">
        <f>VLOOKUP(C100,Active!C$21:E$973,3,FALSE)</f>
        <v>5100.9952085088471</v>
      </c>
      <c r="F100" s="6" t="s">
        <v>95</v>
      </c>
      <c r="G100" s="41" t="str">
        <f t="shared" si="16"/>
        <v>56014.3571</v>
      </c>
      <c r="H100" s="28">
        <f t="shared" si="17"/>
        <v>7215</v>
      </c>
      <c r="I100" s="80" t="s">
        <v>429</v>
      </c>
      <c r="J100" s="81" t="s">
        <v>430</v>
      </c>
      <c r="K100" s="80" t="s">
        <v>431</v>
      </c>
      <c r="L100" s="80" t="s">
        <v>432</v>
      </c>
      <c r="M100" s="81" t="s">
        <v>221</v>
      </c>
      <c r="N100" s="81" t="s">
        <v>112</v>
      </c>
      <c r="O100" s="82" t="s">
        <v>433</v>
      </c>
      <c r="P100" s="83" t="s">
        <v>434</v>
      </c>
    </row>
    <row r="101" spans="1:16" ht="12.75" customHeight="1" thickBot="1">
      <c r="A101" s="28" t="str">
        <f t="shared" si="12"/>
        <v>IBVS 6095 </v>
      </c>
      <c r="B101" s="6" t="str">
        <f t="shared" si="13"/>
        <v>I</v>
      </c>
      <c r="C101" s="28">
        <f t="shared" si="14"/>
        <v>56047.269800000002</v>
      </c>
      <c r="D101" s="41" t="str">
        <f t="shared" si="15"/>
        <v>vis</v>
      </c>
      <c r="E101" s="79">
        <f>VLOOKUP(C101,Active!C$21:E$973,3,FALSE)</f>
        <v>5121.49494384225</v>
      </c>
      <c r="F101" s="6" t="s">
        <v>95</v>
      </c>
      <c r="G101" s="41" t="str">
        <f t="shared" si="16"/>
        <v>56047.2698</v>
      </c>
      <c r="H101" s="28">
        <f t="shared" si="17"/>
        <v>7223</v>
      </c>
      <c r="I101" s="80" t="s">
        <v>443</v>
      </c>
      <c r="J101" s="81" t="s">
        <v>444</v>
      </c>
      <c r="K101" s="80" t="s">
        <v>445</v>
      </c>
      <c r="L101" s="80" t="s">
        <v>446</v>
      </c>
      <c r="M101" s="81" t="s">
        <v>221</v>
      </c>
      <c r="N101" s="81" t="s">
        <v>112</v>
      </c>
      <c r="O101" s="82" t="s">
        <v>433</v>
      </c>
      <c r="P101" s="83" t="s">
        <v>434</v>
      </c>
    </row>
    <row r="102" spans="1:16" ht="12.75" customHeight="1" thickBot="1">
      <c r="A102" s="28" t="str">
        <f t="shared" si="12"/>
        <v>BAVM 241 (=IBVS 6157) </v>
      </c>
      <c r="B102" s="6" t="str">
        <f t="shared" si="13"/>
        <v>I</v>
      </c>
      <c r="C102" s="28">
        <f t="shared" si="14"/>
        <v>57080.418899999997</v>
      </c>
      <c r="D102" s="41" t="str">
        <f t="shared" si="15"/>
        <v>vis</v>
      </c>
      <c r="E102" s="79">
        <f>VLOOKUP(C102,Active!C$21:E$973,3,FALSE)</f>
        <v>5764.9937485572373</v>
      </c>
      <c r="F102" s="6" t="s">
        <v>95</v>
      </c>
      <c r="G102" s="41" t="str">
        <f t="shared" si="16"/>
        <v>57080.4189</v>
      </c>
      <c r="H102" s="28">
        <f t="shared" si="17"/>
        <v>7472</v>
      </c>
      <c r="I102" s="80" t="s">
        <v>468</v>
      </c>
      <c r="J102" s="81" t="s">
        <v>469</v>
      </c>
      <c r="K102" s="80" t="s">
        <v>470</v>
      </c>
      <c r="L102" s="80" t="s">
        <v>471</v>
      </c>
      <c r="M102" s="81" t="s">
        <v>221</v>
      </c>
      <c r="N102" s="81" t="s">
        <v>199</v>
      </c>
      <c r="O102" s="82" t="s">
        <v>113</v>
      </c>
      <c r="P102" s="83" t="s">
        <v>472</v>
      </c>
    </row>
    <row r="103" spans="1:16">
      <c r="B103" s="6"/>
      <c r="F103" s="6"/>
    </row>
    <row r="104" spans="1:16">
      <c r="B104" s="6"/>
      <c r="F104" s="6"/>
    </row>
    <row r="105" spans="1:16">
      <c r="B105" s="6"/>
      <c r="F105" s="6"/>
    </row>
    <row r="106" spans="1:16">
      <c r="B106" s="6"/>
      <c r="F106" s="6"/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</sheetData>
  <phoneticPr fontId="7" type="noConversion"/>
  <hyperlinks>
    <hyperlink ref="P14" r:id="rId1" display="http://www.bav-astro.de/sfs/BAVM_link.php?BAVMnr=53" xr:uid="{00000000-0004-0000-0500-000000000000}"/>
    <hyperlink ref="P61" r:id="rId2" display="http://www.bav-astro.de/sfs/BAVM_link.php?BAVMnr=53" xr:uid="{00000000-0004-0000-0500-000001000000}"/>
    <hyperlink ref="P62" r:id="rId3" display="http://www.bav-astro.de/sfs/BAVM_link.php?BAVMnr=53" xr:uid="{00000000-0004-0000-0500-000002000000}"/>
    <hyperlink ref="P63" r:id="rId4" display="http://www.bav-astro.de/sfs/BAVM_link.php?BAVMnr=53" xr:uid="{00000000-0004-0000-0500-000003000000}"/>
    <hyperlink ref="P64" r:id="rId5" display="http://www.bav-astro.de/sfs/BAVM_link.php?BAVMnr=62" xr:uid="{00000000-0004-0000-0500-000004000000}"/>
    <hyperlink ref="P65" r:id="rId6" display="http://www.bav-astro.de/sfs/BAVM_link.php?BAVMnr=62" xr:uid="{00000000-0004-0000-0500-000005000000}"/>
    <hyperlink ref="P66" r:id="rId7" display="http://www.bav-astro.de/sfs/BAVM_link.php?BAVMnr=62" xr:uid="{00000000-0004-0000-0500-000006000000}"/>
    <hyperlink ref="P67" r:id="rId8" display="http://www.bav-astro.de/sfs/BAVM_link.php?BAVMnr=62" xr:uid="{00000000-0004-0000-0500-000007000000}"/>
    <hyperlink ref="P68" r:id="rId9" display="http://www.bav-astro.de/sfs/BAVM_link.php?BAVMnr=68" xr:uid="{00000000-0004-0000-0500-000008000000}"/>
    <hyperlink ref="P69" r:id="rId10" display="http://www.bav-astro.de/sfs/BAVM_link.php?BAVMnr=68" xr:uid="{00000000-0004-0000-0500-000009000000}"/>
    <hyperlink ref="P16" r:id="rId11" display="http://www.bav-astro.de/sfs/BAVM_link.php?BAVMnr=91" xr:uid="{00000000-0004-0000-0500-00000A000000}"/>
    <hyperlink ref="P17" r:id="rId12" display="http://www.bav-astro.de/sfs/BAVM_link.php?BAVMnr=91" xr:uid="{00000000-0004-0000-0500-00000B000000}"/>
    <hyperlink ref="P18" r:id="rId13" display="http://www.bav-astro.de/sfs/BAVM_link.php?BAVMnr=91" xr:uid="{00000000-0004-0000-0500-00000C000000}"/>
    <hyperlink ref="P19" r:id="rId14" display="http://www.bav-astro.de/sfs/BAVM_link.php?BAVMnr=91" xr:uid="{00000000-0004-0000-0500-00000D000000}"/>
    <hyperlink ref="P20" r:id="rId15" display="http://www.bav-astro.de/sfs/BAVM_link.php?BAVMnr=91" xr:uid="{00000000-0004-0000-0500-00000E000000}"/>
    <hyperlink ref="P21" r:id="rId16" display="http://www.bav-astro.de/sfs/BAVM_link.php?BAVMnr=102" xr:uid="{00000000-0004-0000-0500-00000F000000}"/>
    <hyperlink ref="P22" r:id="rId17" display="http://www.bav-astro.de/sfs/BAVM_link.php?BAVMnr=117" xr:uid="{00000000-0004-0000-0500-000010000000}"/>
    <hyperlink ref="P70" r:id="rId18" display="http://www.bav-astro.de/sfs/BAVM_link.php?BAVMnr=128" xr:uid="{00000000-0004-0000-0500-000011000000}"/>
    <hyperlink ref="P71" r:id="rId19" display="http://www.bav-astro.de/sfs/BAVM_link.php?BAVMnr=128" xr:uid="{00000000-0004-0000-0500-000012000000}"/>
    <hyperlink ref="P23" r:id="rId20" display="http://www.bav-astro.de/sfs/BAVM_link.php?BAVMnr=152" xr:uid="{00000000-0004-0000-0500-000013000000}"/>
    <hyperlink ref="P24" r:id="rId21" display="http://www.bav-astro.de/sfs/BAVM_link.php?BAVMnr=158" xr:uid="{00000000-0004-0000-0500-000014000000}"/>
    <hyperlink ref="P25" r:id="rId22" display="http://www.bav-astro.de/sfs/BAVM_link.php?BAVMnr=172" xr:uid="{00000000-0004-0000-0500-000015000000}"/>
    <hyperlink ref="P26" r:id="rId23" display="http://www.konkoly.hu/cgi-bin/IBVS?5653" xr:uid="{00000000-0004-0000-0500-000016000000}"/>
    <hyperlink ref="P27" r:id="rId24" display="http://www.bav-astro.de/sfs/BAVM_link.php?BAVMnr=173" xr:uid="{00000000-0004-0000-0500-000017000000}"/>
    <hyperlink ref="P28" r:id="rId25" display="http://www.konkoly.hu/cgi-bin/IBVS?5760" xr:uid="{00000000-0004-0000-0500-000018000000}"/>
    <hyperlink ref="P74" r:id="rId26" display="http://vsolj.cetus-net.org/no45.pdf" xr:uid="{00000000-0004-0000-0500-000019000000}"/>
    <hyperlink ref="P29" r:id="rId27" display="http://www.bav-astro.de/sfs/BAVM_link.php?BAVMnr=186" xr:uid="{00000000-0004-0000-0500-00001A000000}"/>
    <hyperlink ref="P75" r:id="rId28" display="http://vsolj.cetus-net.org/no48.pdf" xr:uid="{00000000-0004-0000-0500-00001B000000}"/>
    <hyperlink ref="P30" r:id="rId29" display="http://www.konkoly.hu/cgi-bin/IBVS?5945" xr:uid="{00000000-0004-0000-0500-00001C000000}"/>
    <hyperlink ref="P76" r:id="rId30" display="http://www.konkoly.hu/cgi-bin/IBVS?5972" xr:uid="{00000000-0004-0000-0500-00001D000000}"/>
    <hyperlink ref="P77" r:id="rId31" display="http://www.konkoly.hu/cgi-bin/IBVS?5972" xr:uid="{00000000-0004-0000-0500-00001E000000}"/>
    <hyperlink ref="P78" r:id="rId32" display="http://www.konkoly.hu/cgi-bin/IBVS?5972" xr:uid="{00000000-0004-0000-0500-00001F000000}"/>
    <hyperlink ref="P79" r:id="rId33" display="http://www.konkoly.hu/cgi-bin/IBVS?5972" xr:uid="{00000000-0004-0000-0500-000020000000}"/>
    <hyperlink ref="P80" r:id="rId34" display="http://www.konkoly.hu/cgi-bin/IBVS?5972" xr:uid="{00000000-0004-0000-0500-000021000000}"/>
    <hyperlink ref="P81" r:id="rId35" display="http://www.konkoly.hu/cgi-bin/IBVS?5972" xr:uid="{00000000-0004-0000-0500-000022000000}"/>
    <hyperlink ref="P82" r:id="rId36" display="http://www.konkoly.hu/cgi-bin/IBVS?5972" xr:uid="{00000000-0004-0000-0500-000023000000}"/>
    <hyperlink ref="P31" r:id="rId37" display="http://www.bav-astro.de/sfs/BAVM_link.php?BAVMnr=214" xr:uid="{00000000-0004-0000-0500-000024000000}"/>
    <hyperlink ref="P83" r:id="rId38" display="http://www.konkoly.hu/cgi-bin/IBVS?5972" xr:uid="{00000000-0004-0000-0500-000025000000}"/>
    <hyperlink ref="P84" r:id="rId39" display="http://www.konkoly.hu/cgi-bin/IBVS?5972" xr:uid="{00000000-0004-0000-0500-000026000000}"/>
    <hyperlink ref="P85" r:id="rId40" display="http://www.konkoly.hu/cgi-bin/IBVS?5972" xr:uid="{00000000-0004-0000-0500-000027000000}"/>
    <hyperlink ref="P86" r:id="rId41" display="http://www.konkoly.hu/cgi-bin/IBVS?5972" xr:uid="{00000000-0004-0000-0500-000028000000}"/>
    <hyperlink ref="P87" r:id="rId42" display="http://www.konkoly.hu/cgi-bin/IBVS?5972" xr:uid="{00000000-0004-0000-0500-000029000000}"/>
    <hyperlink ref="P88" r:id="rId43" display="http://www.konkoly.hu/cgi-bin/IBVS?5972" xr:uid="{00000000-0004-0000-0500-00002A000000}"/>
    <hyperlink ref="P89" r:id="rId44" display="http://www.konkoly.hu/cgi-bin/IBVS?5972" xr:uid="{00000000-0004-0000-0500-00002B000000}"/>
    <hyperlink ref="P90" r:id="rId45" display="http://www.konkoly.hu/cgi-bin/IBVS?5972" xr:uid="{00000000-0004-0000-0500-00002C000000}"/>
    <hyperlink ref="P91" r:id="rId46" display="http://www.konkoly.hu/cgi-bin/IBVS?5972" xr:uid="{00000000-0004-0000-0500-00002D000000}"/>
    <hyperlink ref="P92" r:id="rId47" display="http://www.konkoly.hu/cgi-bin/IBVS?5972" xr:uid="{00000000-0004-0000-0500-00002E000000}"/>
    <hyperlink ref="P93" r:id="rId48" display="http://www.konkoly.hu/cgi-bin/IBVS?5972" xr:uid="{00000000-0004-0000-0500-00002F000000}"/>
    <hyperlink ref="P94" r:id="rId49" display="http://www.konkoly.hu/cgi-bin/IBVS?5972" xr:uid="{00000000-0004-0000-0500-000030000000}"/>
    <hyperlink ref="P95" r:id="rId50" display="http://www.konkoly.hu/cgi-bin/IBVS?5972" xr:uid="{00000000-0004-0000-0500-000031000000}"/>
    <hyperlink ref="P96" r:id="rId51" display="http://www.konkoly.hu/cgi-bin/IBVS?5972" xr:uid="{00000000-0004-0000-0500-000032000000}"/>
    <hyperlink ref="P97" r:id="rId52" display="http://www.konkoly.hu/cgi-bin/IBVS?5972" xr:uid="{00000000-0004-0000-0500-000033000000}"/>
    <hyperlink ref="P98" r:id="rId53" display="http://www.konkoly.hu/cgi-bin/IBVS?5972" xr:uid="{00000000-0004-0000-0500-000034000000}"/>
    <hyperlink ref="P32" r:id="rId54" display="http://www.konkoly.hu/cgi-bin/IBVS?5992" xr:uid="{00000000-0004-0000-0500-000035000000}"/>
    <hyperlink ref="P99" r:id="rId55" display="http://www.konkoly.hu/cgi-bin/IBVS?5972" xr:uid="{00000000-0004-0000-0500-000036000000}"/>
    <hyperlink ref="P33" r:id="rId56" display="http://www.konkoly.hu/cgi-bin/IBVS?6014" xr:uid="{00000000-0004-0000-0500-000037000000}"/>
    <hyperlink ref="P34" r:id="rId57" display="http://www.konkoly.hu/cgi-bin/IBVS?6014" xr:uid="{00000000-0004-0000-0500-000038000000}"/>
    <hyperlink ref="P35" r:id="rId58" display="http://www.konkoly.hu/cgi-bin/IBVS?6014" xr:uid="{00000000-0004-0000-0500-000039000000}"/>
    <hyperlink ref="P36" r:id="rId59" display="http://www.konkoly.hu/cgi-bin/IBVS?6014" xr:uid="{00000000-0004-0000-0500-00003A000000}"/>
    <hyperlink ref="P37" r:id="rId60" display="http://www.konkoly.hu/cgi-bin/IBVS?6014" xr:uid="{00000000-0004-0000-0500-00003B000000}"/>
    <hyperlink ref="P38" r:id="rId61" display="http://www.konkoly.hu/cgi-bin/IBVS?6014" xr:uid="{00000000-0004-0000-0500-00003C000000}"/>
    <hyperlink ref="P39" r:id="rId62" display="http://www.konkoly.hu/cgi-bin/IBVS?6014" xr:uid="{00000000-0004-0000-0500-00003D000000}"/>
    <hyperlink ref="P40" r:id="rId63" display="http://www.konkoly.hu/cgi-bin/IBVS?5992" xr:uid="{00000000-0004-0000-0500-00003E000000}"/>
    <hyperlink ref="P41" r:id="rId64" display="http://www.konkoly.hu/cgi-bin/IBVS?6014" xr:uid="{00000000-0004-0000-0500-00003F000000}"/>
    <hyperlink ref="P42" r:id="rId65" display="http://www.konkoly.hu/cgi-bin/IBVS?6014" xr:uid="{00000000-0004-0000-0500-000040000000}"/>
    <hyperlink ref="P43" r:id="rId66" display="http://www.konkoly.hu/cgi-bin/IBVS?6014" xr:uid="{00000000-0004-0000-0500-000041000000}"/>
    <hyperlink ref="P44" r:id="rId67" display="http://www.konkoly.hu/cgi-bin/IBVS?6014" xr:uid="{00000000-0004-0000-0500-000042000000}"/>
    <hyperlink ref="P45" r:id="rId68" display="http://www.konkoly.hu/cgi-bin/IBVS?6029" xr:uid="{00000000-0004-0000-0500-000043000000}"/>
    <hyperlink ref="P46" r:id="rId69" display="http://www.konkoly.hu/cgi-bin/IBVS?6014" xr:uid="{00000000-0004-0000-0500-000044000000}"/>
    <hyperlink ref="P47" r:id="rId70" display="http://www.konkoly.hu/cgi-bin/IBVS?6014" xr:uid="{00000000-0004-0000-0500-000045000000}"/>
    <hyperlink ref="P48" r:id="rId71" display="http://www.konkoly.hu/cgi-bin/IBVS?6014" xr:uid="{00000000-0004-0000-0500-000046000000}"/>
    <hyperlink ref="P49" r:id="rId72" display="http://www.konkoly.hu/cgi-bin/IBVS?6014" xr:uid="{00000000-0004-0000-0500-000047000000}"/>
    <hyperlink ref="P50" r:id="rId73" display="http://www.konkoly.hu/cgi-bin/IBVS?6014" xr:uid="{00000000-0004-0000-0500-000048000000}"/>
    <hyperlink ref="P51" r:id="rId74" display="http://www.konkoly.hu/cgi-bin/IBVS?6046" xr:uid="{00000000-0004-0000-0500-000049000000}"/>
    <hyperlink ref="P52" r:id="rId75" display="http://www.konkoly.hu/cgi-bin/IBVS?6046" xr:uid="{00000000-0004-0000-0500-00004A000000}"/>
    <hyperlink ref="P53" r:id="rId76" display="http://www.konkoly.hu/cgi-bin/IBVS?6046" xr:uid="{00000000-0004-0000-0500-00004B000000}"/>
    <hyperlink ref="P100" r:id="rId77" display="http://www.konkoly.hu/cgi-bin/IBVS?6095" xr:uid="{00000000-0004-0000-0500-00004C000000}"/>
    <hyperlink ref="P54" r:id="rId78" display="http://www.konkoly.hu/cgi-bin/IBVS?6046" xr:uid="{00000000-0004-0000-0500-00004D000000}"/>
    <hyperlink ref="P55" r:id="rId79" display="http://www.konkoly.hu/cgi-bin/IBVS?6046" xr:uid="{00000000-0004-0000-0500-00004E000000}"/>
    <hyperlink ref="P101" r:id="rId80" display="http://www.konkoly.hu/cgi-bin/IBVS?6095" xr:uid="{00000000-0004-0000-0500-00004F000000}"/>
    <hyperlink ref="P56" r:id="rId81" display="http://www.konkoly.hu/cgi-bin/IBVS?6046" xr:uid="{00000000-0004-0000-0500-000050000000}"/>
    <hyperlink ref="P57" r:id="rId82" display="http://www.bav-astro.de/sfs/BAVM_link.php?BAVMnr=232" xr:uid="{00000000-0004-0000-0500-000051000000}"/>
    <hyperlink ref="P58" r:id="rId83" display="http://www.bav-astro.de/sfs/BAVM_link.php?BAVMnr=232" xr:uid="{00000000-0004-0000-0500-000052000000}"/>
    <hyperlink ref="P59" r:id="rId84" display="http://www.bav-astro.de/sfs/BAVM_link.php?BAVMnr=238" xr:uid="{00000000-0004-0000-0500-000053000000}"/>
    <hyperlink ref="P60" r:id="rId85" display="http://www.bav-astro.de/sfs/BAVM_link.php?BAVMnr=238" xr:uid="{00000000-0004-0000-0500-000054000000}"/>
    <hyperlink ref="P102" r:id="rId86" display="http://www.bav-astro.de/sfs/BAVM_link.php?BAVMnr=241" xr:uid="{00000000-0004-0000-0500-00005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B</vt:lpstr>
      <vt:lpstr>C</vt:lpstr>
      <vt:lpstr>D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2023-08-06T08:16:43Z</dcterms:modified>
</cp:coreProperties>
</file>