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A792F9D-0959-4A89-9C9C-3A39F1867E5E}" xr6:coauthVersionLast="47" xr6:coauthVersionMax="47" xr10:uidLastSave="{00000000-0000-0000-0000-000000000000}"/>
  <bookViews>
    <workbookView xWindow="13980" yWindow="82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5" i="1" l="1"/>
  <c r="F75" i="1" s="1"/>
  <c r="G75" i="1" s="1"/>
  <c r="K75" i="1" s="1"/>
  <c r="Q75" i="1"/>
  <c r="E76" i="1"/>
  <c r="F76" i="1"/>
  <c r="G76" i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69" i="1"/>
  <c r="F69" i="1"/>
  <c r="G69" i="1"/>
  <c r="K69" i="1" s="1"/>
  <c r="Q69" i="1"/>
  <c r="E67" i="1"/>
  <c r="F67" i="1"/>
  <c r="G67" i="1" s="1"/>
  <c r="K67" i="1" s="1"/>
  <c r="Q67" i="1"/>
  <c r="E73" i="1"/>
  <c r="F73" i="1" s="1"/>
  <c r="G73" i="1" s="1"/>
  <c r="K73" i="1" s="1"/>
  <c r="Q73" i="1"/>
  <c r="E65" i="1"/>
  <c r="F65" i="1" s="1"/>
  <c r="G65" i="1" s="1"/>
  <c r="K65" i="1" s="1"/>
  <c r="Q65" i="1"/>
  <c r="E70" i="1"/>
  <c r="F70" i="1" s="1"/>
  <c r="G70" i="1" s="1"/>
  <c r="K70" i="1" s="1"/>
  <c r="Q70" i="1"/>
  <c r="E72" i="1"/>
  <c r="F72" i="1" s="1"/>
  <c r="G72" i="1" s="1"/>
  <c r="K72" i="1" s="1"/>
  <c r="Q72" i="1"/>
  <c r="E71" i="1"/>
  <c r="F71" i="1"/>
  <c r="G71" i="1" s="1"/>
  <c r="K71" i="1" s="1"/>
  <c r="Q71" i="1"/>
  <c r="E74" i="1"/>
  <c r="F74" i="1" s="1"/>
  <c r="G74" i="1" s="1"/>
  <c r="K74" i="1" s="1"/>
  <c r="Q74" i="1"/>
  <c r="E63" i="1"/>
  <c r="F63" i="1" s="1"/>
  <c r="G63" i="1" s="1"/>
  <c r="K63" i="1" s="1"/>
  <c r="E68" i="1"/>
  <c r="F68" i="1" s="1"/>
  <c r="G68" i="1" s="1"/>
  <c r="K68" i="1" s="1"/>
  <c r="E44" i="1"/>
  <c r="F44" i="1" s="1"/>
  <c r="G44" i="1" s="1"/>
  <c r="J44" i="1" s="1"/>
  <c r="E45" i="1"/>
  <c r="F45" i="1" s="1"/>
  <c r="G45" i="1" s="1"/>
  <c r="K45" i="1" s="1"/>
  <c r="E46" i="1"/>
  <c r="F46" i="1" s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 s="1"/>
  <c r="G50" i="1" s="1"/>
  <c r="K50" i="1" s="1"/>
  <c r="E51" i="1"/>
  <c r="F51" i="1" s="1"/>
  <c r="G51" i="1" s="1"/>
  <c r="K51" i="1" s="1"/>
  <c r="E52" i="1"/>
  <c r="F52" i="1" s="1"/>
  <c r="G52" i="1" s="1"/>
  <c r="K52" i="1" s="1"/>
  <c r="E53" i="1"/>
  <c r="F53" i="1" s="1"/>
  <c r="G53" i="1" s="1"/>
  <c r="K53" i="1" s="1"/>
  <c r="E54" i="1"/>
  <c r="F54" i="1" s="1"/>
  <c r="G54" i="1" s="1"/>
  <c r="K54" i="1" s="1"/>
  <c r="E55" i="1"/>
  <c r="F55" i="1" s="1"/>
  <c r="G55" i="1" s="1"/>
  <c r="K55" i="1" s="1"/>
  <c r="E56" i="1"/>
  <c r="F56" i="1" s="1"/>
  <c r="G56" i="1" s="1"/>
  <c r="K56" i="1" s="1"/>
  <c r="E57" i="1"/>
  <c r="F57" i="1" s="1"/>
  <c r="G57" i="1" s="1"/>
  <c r="K57" i="1" s="1"/>
  <c r="E58" i="1"/>
  <c r="F58" i="1" s="1"/>
  <c r="G58" i="1" s="1"/>
  <c r="K58" i="1" s="1"/>
  <c r="E59" i="1"/>
  <c r="F59" i="1" s="1"/>
  <c r="G59" i="1" s="1"/>
  <c r="K59" i="1" s="1"/>
  <c r="E60" i="1"/>
  <c r="F60" i="1" s="1"/>
  <c r="G60" i="1" s="1"/>
  <c r="K60" i="1" s="1"/>
  <c r="E61" i="1"/>
  <c r="F61" i="1" s="1"/>
  <c r="G61" i="1" s="1"/>
  <c r="K61" i="1" s="1"/>
  <c r="E62" i="1"/>
  <c r="F62" i="1" s="1"/>
  <c r="G62" i="1" s="1"/>
  <c r="K62" i="1" s="1"/>
  <c r="E64" i="1"/>
  <c r="F64" i="1" s="1"/>
  <c r="G64" i="1" s="1"/>
  <c r="K64" i="1" s="1"/>
  <c r="E66" i="1"/>
  <c r="F66" i="1" s="1"/>
  <c r="G66" i="1" s="1"/>
  <c r="K66" i="1" s="1"/>
  <c r="Q63" i="1"/>
  <c r="Q68" i="1"/>
  <c r="Q62" i="1"/>
  <c r="Q64" i="1"/>
  <c r="Q66" i="1"/>
  <c r="D9" i="1"/>
  <c r="C9" i="1"/>
  <c r="E21" i="1"/>
  <c r="F21" i="1" s="1"/>
  <c r="G21" i="1" s="1"/>
  <c r="K21" i="1" s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I38" i="1" s="1"/>
  <c r="E39" i="1"/>
  <c r="F39" i="1" s="1"/>
  <c r="G39" i="1" s="1"/>
  <c r="I39" i="1" s="1"/>
  <c r="E41" i="1"/>
  <c r="F41" i="1" s="1"/>
  <c r="G41" i="1" s="1"/>
  <c r="I41" i="1" s="1"/>
  <c r="E42" i="1"/>
  <c r="F42" i="1" s="1"/>
  <c r="G42" i="1" s="1"/>
  <c r="J42" i="1" s="1"/>
  <c r="E43" i="1"/>
  <c r="F43" i="1" s="1"/>
  <c r="G43" i="1" s="1"/>
  <c r="K43" i="1" s="1"/>
  <c r="E40" i="1"/>
  <c r="F40" i="1" s="1"/>
  <c r="Q59" i="1"/>
  <c r="Q60" i="1"/>
  <c r="Q61" i="1"/>
  <c r="Q58" i="1"/>
  <c r="Q57" i="1"/>
  <c r="Q49" i="1"/>
  <c r="Q48" i="1"/>
  <c r="Q47" i="1"/>
  <c r="Q46" i="1"/>
  <c r="G28" i="2"/>
  <c r="C28" i="2"/>
  <c r="E28" i="2"/>
  <c r="G27" i="2"/>
  <c r="C27" i="2"/>
  <c r="G20" i="2"/>
  <c r="C20" i="2"/>
  <c r="E20" i="2"/>
  <c r="G19" i="2"/>
  <c r="C19" i="2"/>
  <c r="G18" i="2"/>
  <c r="C18" i="2"/>
  <c r="G17" i="2"/>
  <c r="C17" i="2"/>
  <c r="G26" i="2"/>
  <c r="C26" i="2"/>
  <c r="E26" i="2"/>
  <c r="G16" i="2"/>
  <c r="C16" i="2"/>
  <c r="E16" i="2"/>
  <c r="G15" i="2"/>
  <c r="C15" i="2"/>
  <c r="E15" i="2"/>
  <c r="G25" i="2"/>
  <c r="C25" i="2"/>
  <c r="G24" i="2"/>
  <c r="C24" i="2"/>
  <c r="E24" i="2"/>
  <c r="G23" i="2"/>
  <c r="C23" i="2"/>
  <c r="E23" i="2"/>
  <c r="G22" i="2"/>
  <c r="C22" i="2"/>
  <c r="E22" i="2"/>
  <c r="G21" i="2"/>
  <c r="C21" i="2"/>
  <c r="E21" i="2"/>
  <c r="G14" i="2"/>
  <c r="C14" i="2"/>
  <c r="E14" i="2"/>
  <c r="G13" i="2"/>
  <c r="C13" i="2"/>
  <c r="E13" i="2"/>
  <c r="G12" i="2"/>
  <c r="C12" i="2"/>
  <c r="G11" i="2"/>
  <c r="C11" i="2"/>
  <c r="E11" i="2"/>
  <c r="H28" i="2"/>
  <c r="B28" i="2"/>
  <c r="D28" i="2"/>
  <c r="A28" i="2"/>
  <c r="H27" i="2"/>
  <c r="B27" i="2"/>
  <c r="D27" i="2"/>
  <c r="A27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26" i="2"/>
  <c r="B26" i="2"/>
  <c r="D26" i="2"/>
  <c r="A26" i="2"/>
  <c r="H16" i="2"/>
  <c r="B16" i="2"/>
  <c r="D16" i="2"/>
  <c r="A16" i="2"/>
  <c r="H15" i="2"/>
  <c r="B15" i="2"/>
  <c r="D15" i="2"/>
  <c r="A15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56" i="1"/>
  <c r="Q55" i="1"/>
  <c r="Q41" i="1"/>
  <c r="Q40" i="1"/>
  <c r="Q39" i="1"/>
  <c r="Q38" i="1"/>
  <c r="Q53" i="1"/>
  <c r="Q51" i="1"/>
  <c r="Q44" i="1"/>
  <c r="Q42" i="1"/>
  <c r="Q54" i="1"/>
  <c r="Q52" i="1"/>
  <c r="F16" i="1"/>
  <c r="F17" i="1" s="1"/>
  <c r="C17" i="1"/>
  <c r="Q50" i="1"/>
  <c r="Q43" i="1"/>
  <c r="Q45" i="1"/>
  <c r="Q21" i="1"/>
  <c r="Q29" i="1"/>
  <c r="Q23" i="1"/>
  <c r="Q26" i="1"/>
  <c r="Q27" i="1"/>
  <c r="Q28" i="1"/>
  <c r="Q30" i="1"/>
  <c r="Q31" i="1"/>
  <c r="Q32" i="1"/>
  <c r="Q33" i="1"/>
  <c r="Q34" i="1"/>
  <c r="Q35" i="1"/>
  <c r="Q36" i="1"/>
  <c r="Q37" i="1"/>
  <c r="Q22" i="1"/>
  <c r="Q24" i="1"/>
  <c r="Q25" i="1"/>
  <c r="E18" i="2"/>
  <c r="E19" i="2"/>
  <c r="C12" i="1"/>
  <c r="C11" i="1"/>
  <c r="E17" i="2" l="1"/>
  <c r="E27" i="2"/>
  <c r="E25" i="2"/>
  <c r="E12" i="2"/>
  <c r="O76" i="1"/>
  <c r="O75" i="1"/>
  <c r="O78" i="1"/>
  <c r="O77" i="1"/>
  <c r="O70" i="1"/>
  <c r="O38" i="1"/>
  <c r="O71" i="1"/>
  <c r="C15" i="1"/>
  <c r="O62" i="1"/>
  <c r="O54" i="1"/>
  <c r="O28" i="1"/>
  <c r="O65" i="1"/>
  <c r="O23" i="1"/>
  <c r="O41" i="1"/>
  <c r="O50" i="1"/>
  <c r="O47" i="1"/>
  <c r="O29" i="1"/>
  <c r="O51" i="1"/>
  <c r="O66" i="1"/>
  <c r="O43" i="1"/>
  <c r="O53" i="1"/>
  <c r="O69" i="1"/>
  <c r="O63" i="1"/>
  <c r="O49" i="1"/>
  <c r="O61" i="1"/>
  <c r="O22" i="1"/>
  <c r="O40" i="1"/>
  <c r="O67" i="1"/>
  <c r="O58" i="1"/>
  <c r="O46" i="1"/>
  <c r="O35" i="1"/>
  <c r="O27" i="1"/>
  <c r="O56" i="1"/>
  <c r="O30" i="1"/>
  <c r="O24" i="1"/>
  <c r="O39" i="1"/>
  <c r="O45" i="1"/>
  <c r="O74" i="1"/>
  <c r="O68" i="1"/>
  <c r="O37" i="1"/>
  <c r="O48" i="1"/>
  <c r="O59" i="1"/>
  <c r="O25" i="1"/>
  <c r="O42" i="1"/>
  <c r="O32" i="1"/>
  <c r="O26" i="1"/>
  <c r="O60" i="1"/>
  <c r="O72" i="1"/>
  <c r="O31" i="1"/>
  <c r="O52" i="1"/>
  <c r="O64" i="1"/>
  <c r="O57" i="1"/>
  <c r="O73" i="1"/>
  <c r="O36" i="1"/>
  <c r="O33" i="1"/>
  <c r="O55" i="1"/>
  <c r="O44" i="1"/>
  <c r="O34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<sst xmlns="http://schemas.openxmlformats.org/spreadsheetml/2006/main" count="341" uniqueCount="173">
  <si>
    <t>JAVSO..47..105</t>
  </si>
  <si>
    <t>VSB-063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</si>
  <si>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</si>
  <si>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</si>
  <si>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</si>
  <si>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</si>
  <si>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</si>
  <si>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</si>
  <si>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</si>
  <si>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</si>
  <si>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</si>
  <si>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</si>
  <si>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</si>
  <si>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</si>
  <si>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</si>
  <si>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</si>
  <si>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</si>
  <si>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</si>
  <si>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</si>
  <si>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</si>
  <si>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</si>
  <si>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</si>
  <si>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</si>
  <si>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</si>
  <si>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</si>
  <si>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</si>
  <si>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</si>
  <si>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</si>
  <si>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</si>
  <si>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</si>
  <si>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</si>
  <si>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</si>
  <si>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</si>
  <si>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</si>
  <si>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5455</t>
  </si>
  <si>
    <t>IBVS 5543</t>
  </si>
  <si>
    <t>I</t>
  </si>
  <si>
    <t>HI Leo / GSC 0263-0256</t>
  </si>
  <si>
    <t>EB</t>
  </si>
  <si>
    <t>Start of linear fit &gt;&gt;&gt;&gt;&gt;&gt;&gt;&gt;&gt;&gt;&gt;&gt;&gt;&gt;&gt;&gt;&gt;&gt;&gt;&gt;&gt;</t>
  </si>
  <si>
    <t>IBVS 5455 Eph.</t>
  </si>
  <si>
    <t>IBVS 5894</t>
  </si>
  <si>
    <t>OEJV 0107</t>
  </si>
  <si>
    <t>II</t>
  </si>
  <si>
    <t>IBVS 5945</t>
  </si>
  <si>
    <t>Add cycle</t>
  </si>
  <si>
    <t>Old Cycle</t>
  </si>
  <si>
    <t>OEJV 0137</t>
  </si>
  <si>
    <t>IBVS 5918</t>
  </si>
  <si>
    <t>IBVS 5959</t>
  </si>
  <si>
    <t>IBVS 5992</t>
  </si>
  <si>
    <t>OEJV 0003</t>
  </si>
  <si>
    <t>OEJV 0094</t>
  </si>
  <si>
    <t>IBVS 6029</t>
  </si>
  <si>
    <t>IBVS 6050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</si>
  <si>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</si>
  <si>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</si>
  <si>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</si>
  <si>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</si>
  <si>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</si>
  <si>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</si>
  <si>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</si>
  <si>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</si>
  <si>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</si>
  <si>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</si>
  <si>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</si>
  <si>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2454507.5421 </t>
  </si>
  <si>
    <t> 11.02.2008 01:00 </t>
  </si>
  <si>
    <t> -0.0015 </t>
  </si>
  <si>
    <t>C </t>
  </si>
  <si>
    <t> L.Urbancok </t>
  </si>
  <si>
    <t>OEJV 0094 </t>
  </si>
  <si>
    <t>2454555.3732 </t>
  </si>
  <si>
    <t> 29.03.2008 20:57 </t>
  </si>
  <si>
    <t> 0.0007 </t>
  </si>
  <si>
    <t>-I</t>
  </si>
  <si>
    <t> K.&amp; M.Rätz </t>
  </si>
  <si>
    <t>BAVM 209 </t>
  </si>
  <si>
    <t>2454862.9147 </t>
  </si>
  <si>
    <t> 31.01.2009 09:57 </t>
  </si>
  <si>
    <t>13834</t>
  </si>
  <si>
    <t> 0.0039 </t>
  </si>
  <si>
    <t> R.Diethelm </t>
  </si>
  <si>
    <t>IBVS 5894 </t>
  </si>
  <si>
    <t>2454923.3602 </t>
  </si>
  <si>
    <t> 01.04.2009 20:38 </t>
  </si>
  <si>
    <t>14028</t>
  </si>
  <si>
    <t> 0.0011 </t>
  </si>
  <si>
    <t>BAVM 214 </t>
  </si>
  <si>
    <t>2454935.3569 </t>
  </si>
  <si>
    <t> 13.04.2009 20:33 </t>
  </si>
  <si>
    <t>14066.5</t>
  </si>
  <si>
    <t> 0.0016 </t>
  </si>
  <si>
    <t>R</t>
  </si>
  <si>
    <t> R.Ehrenberger </t>
  </si>
  <si>
    <t>OEJV 0107 </t>
  </si>
  <si>
    <t>2455232.1452 </t>
  </si>
  <si>
    <t> 04.02.2010 15:29 </t>
  </si>
  <si>
    <t>15019</t>
  </si>
  <si>
    <t> 0.0014 </t>
  </si>
  <si>
    <t>Rc</t>
  </si>
  <si>
    <t> K.Shiokawa </t>
  </si>
  <si>
    <t>VSB 51 </t>
  </si>
  <si>
    <t>2455232.3005 </t>
  </si>
  <si>
    <t> 04.02.2010 19:12 </t>
  </si>
  <si>
    <t>15019.5</t>
  </si>
  <si>
    <t> 0.0009 </t>
  </si>
  <si>
    <t>2455268.1328 </t>
  </si>
  <si>
    <t> 12.03.2010 15:11 </t>
  </si>
  <si>
    <t>15134.5</t>
  </si>
  <si>
    <t> 0.0005 </t>
  </si>
  <si>
    <t>2455268.2889 </t>
  </si>
  <si>
    <t> 12.03.2010 18:56 </t>
  </si>
  <si>
    <t>15135</t>
  </si>
  <si>
    <t> 0.0008 </t>
  </si>
  <si>
    <t>2455268.9122 </t>
  </si>
  <si>
    <t> 13.03.2010 09:53 </t>
  </si>
  <si>
    <t>15137</t>
  </si>
  <si>
    <t>IBVS 5945 </t>
  </si>
  <si>
    <t>2455591.8746 </t>
  </si>
  <si>
    <t> 30.01.2011 08:59 </t>
  </si>
  <si>
    <t>16173.5</t>
  </si>
  <si>
    <t> 0.0013 </t>
  </si>
  <si>
    <t>IBVS 5992 </t>
  </si>
  <si>
    <t>2455597.4846 </t>
  </si>
  <si>
    <t> 04.02.2011 23:37 </t>
  </si>
  <si>
    <t>16191.5</t>
  </si>
  <si>
    <t> 0.0027 </t>
  </si>
  <si>
    <t>B</t>
  </si>
  <si>
    <t> M.Magris </t>
  </si>
  <si>
    <t>OEJV 0137 </t>
  </si>
  <si>
    <t>2455672.7336 </t>
  </si>
  <si>
    <t> 21.04.2011 05:36 </t>
  </si>
  <si>
    <t>16433</t>
  </si>
  <si>
    <t> 0.0030 </t>
  </si>
  <si>
    <t>2455941.9466 </t>
  </si>
  <si>
    <t> 15.01.2012 10:43 </t>
  </si>
  <si>
    <t>17297</t>
  </si>
  <si>
    <t> 0.0031 </t>
  </si>
  <si>
    <t> R.Nelson </t>
  </si>
  <si>
    <t>IBVS 6050 </t>
  </si>
  <si>
    <t>2455956.9040 </t>
  </si>
  <si>
    <t> 30.01.2012 09:41 </t>
  </si>
  <si>
    <t>17345</t>
  </si>
  <si>
    <t> 0.0042 </t>
  </si>
  <si>
    <t>IBVS 6029 </t>
  </si>
  <si>
    <t>2456035.7362 </t>
  </si>
  <si>
    <t> 18.04.2012 05:40 </t>
  </si>
  <si>
    <t>17598</t>
  </si>
  <si>
    <t> 0.0044 </t>
  </si>
  <si>
    <t>2456364.1506 </t>
  </si>
  <si>
    <t> 12.03.2013 15:36 </t>
  </si>
  <si>
    <t>18652</t>
  </si>
  <si>
    <t> 0.0040 </t>
  </si>
  <si>
    <t> H.Itoh </t>
  </si>
  <si>
    <t>VSB 56 </t>
  </si>
  <si>
    <t>2456364.3051 </t>
  </si>
  <si>
    <t> 12.03.2013 19:19 </t>
  </si>
  <si>
    <t>18652.5</t>
  </si>
  <si>
    <t>BAD?</t>
  </si>
  <si>
    <t>IBVS 6196</t>
  </si>
  <si>
    <t>VSB_061</t>
  </si>
  <si>
    <t>JAVSO..44…69</t>
  </si>
  <si>
    <t>JAVSO..45..121</t>
  </si>
  <si>
    <t>VSB-64</t>
  </si>
  <si>
    <t>JAVSO..46..184</t>
  </si>
  <si>
    <t>JAVSO..48..256</t>
  </si>
  <si>
    <t>OEJV 0211</t>
  </si>
  <si>
    <t>VSB 067</t>
  </si>
  <si>
    <t>JAVSO 49, 106</t>
  </si>
  <si>
    <t>VSB, 91</t>
  </si>
  <si>
    <t>JAAVSO, 50, 255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</si>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</sst>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20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4" fillId="0" borderId="0" xfId="0" applyFont="1" applyAlignment="1"/>
    <xf numFmtId="0" fontId="5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0" applyFont="1" applyAlignment="1"/>
    <xf numFmtId="0" fontId="37" fillId="0" borderId="0" xfId="0" applyFont="1" applyBorder="1" applyAlignment="1">
      <alignment horizontal="center"/>
    </xf>
    <xf numFmtId="176" fontId="37" fillId="0" borderId="0" xfId="0" applyNumberFormat="1" applyFont="1" applyFill="1" applyBorder="1" applyAlignment="1" applyProtection="1">
      <alignment horizontal="left" vertical="top"/>
    </xf>
    <xf numFmtId="0" fontId="37" fillId="0" borderId="0" xfId="0" applyNumberFormat="1" applyFont="1" applyFill="1" applyBorder="1" applyAlignment="1" applyProtection="1">
      <alignment horizontal="left" vertical="top"/>
    </xf>
    <xf numFmtId="0" fontId="38" fillId="0" borderId="0" xfId="43" applyFont="1" applyAlignment="1">
      <alignment horizontal="left"/>
    </xf>
    <xf numFmtId="0" fontId="38" fillId="0" borderId="0" xfId="43" applyFont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7" fontId="3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Leo - O-C Diagr.</a:t>
            </a:r>
          </a:p>
        </c:rich>
      </c:tx>
      <c:layout>
        <c:manualLayout>
          <c:xMode val="edge"/>
          <c:yMode val="edge"/>
          <c:x val="0.3883798470145359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34168126798494"/>
          <c:w val="0.8165149807001694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DE-4C09-817E-393E9689AE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7">
                  <c:v>-6.7520000011427328E-3</c:v>
                </c:pt>
                <c:pt idx="18">
                  <c:v>-1.1610000001383014E-3</c:v>
                </c:pt>
                <c:pt idx="20">
                  <c:v>-1.5215000021271408E-3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DE-4C09-817E-393E9689AE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21">
                  <c:v>7.1700000262353569E-4</c:v>
                </c:pt>
                <c:pt idx="23">
                  <c:v>1.1080000040237792E-3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DE-4C09-817E-393E9689AE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0">
                  <c:v>7.2550000186311081E-4</c:v>
                </c:pt>
                <c:pt idx="1">
                  <c:v>7.2550000186311081E-4</c:v>
                </c:pt>
                <c:pt idx="2">
                  <c:v>-1.3300000136950985E-4</c:v>
                </c:pt>
                <c:pt idx="3">
                  <c:v>-1.3300000136950985E-4</c:v>
                </c:pt>
                <c:pt idx="4">
                  <c:v>0</c:v>
                </c:pt>
                <c:pt idx="5">
                  <c:v>1.3620000027003698E-3</c:v>
                </c:pt>
                <c:pt idx="6">
                  <c:v>-7.1999995270743966E-5</c:v>
                </c:pt>
                <c:pt idx="7">
                  <c:v>-3.0789999946136959E-3</c:v>
                </c:pt>
                <c:pt idx="8">
                  <c:v>4.2640000028768554E-3</c:v>
                </c:pt>
                <c:pt idx="9">
                  <c:v>5.6489999988116324E-3</c:v>
                </c:pt>
                <c:pt idx="10">
                  <c:v>-2.3900000014691614E-3</c:v>
                </c:pt>
                <c:pt idx="11">
                  <c:v>7.2540000037406571E-3</c:v>
                </c:pt>
                <c:pt idx="12">
                  <c:v>-1.2799999967683107E-4</c:v>
                </c:pt>
                <c:pt idx="13">
                  <c:v>-3.895000001648441E-3</c:v>
                </c:pt>
                <c:pt idx="14">
                  <c:v>-2.899999963119626E-4</c:v>
                </c:pt>
                <c:pt idx="15">
                  <c:v>-4.8100000276463106E-4</c:v>
                </c:pt>
                <c:pt idx="16">
                  <c:v>-2.6819999984581955E-3</c:v>
                </c:pt>
                <c:pt idx="22">
                  <c:v>3.8740000018151477E-3</c:v>
                </c:pt>
                <c:pt idx="24">
                  <c:v>1.6515000024810433E-3</c:v>
                </c:pt>
                <c:pt idx="25">
                  <c:v>1.4090000040596351E-3</c:v>
                </c:pt>
                <c:pt idx="26">
                  <c:v>9.1450000036275014E-4</c:v>
                </c:pt>
                <c:pt idx="27">
                  <c:v>4.7949999861884862E-4</c:v>
                </c:pt>
                <c:pt idx="28">
                  <c:v>7.8500000381609425E-4</c:v>
                </c:pt>
                <c:pt idx="29">
                  <c:v>9.0700000146171078E-4</c:v>
                </c:pt>
                <c:pt idx="30">
                  <c:v>1.3085000027786009E-3</c:v>
                </c:pt>
                <c:pt idx="31">
                  <c:v>2.7164999992237426E-3</c:v>
                </c:pt>
                <c:pt idx="32">
                  <c:v>2.9629999989992939E-3</c:v>
                </c:pt>
                <c:pt idx="33">
                  <c:v>3.067000005103182E-3</c:v>
                </c:pt>
                <c:pt idx="34">
                  <c:v>4.1950000013457611E-3</c:v>
                </c:pt>
                <c:pt idx="35">
                  <c:v>4.3779999978141859E-3</c:v>
                </c:pt>
                <c:pt idx="36">
                  <c:v>3.9719999986118637E-3</c:v>
                </c:pt>
                <c:pt idx="37">
                  <c:v>2.6775000005727634E-3</c:v>
                </c:pt>
                <c:pt idx="38">
                  <c:v>7.3595001304056495E-3</c:v>
                </c:pt>
                <c:pt idx="39">
                  <c:v>8.1650000065565109E-3</c:v>
                </c:pt>
                <c:pt idx="40">
                  <c:v>7.2225000039907172E-3</c:v>
                </c:pt>
                <c:pt idx="41">
                  <c:v>9.9279999994905666E-3</c:v>
                </c:pt>
                <c:pt idx="42">
                  <c:v>1.0781000004499219E-2</c:v>
                </c:pt>
                <c:pt idx="43">
                  <c:v>1.0914000005868729E-2</c:v>
                </c:pt>
                <c:pt idx="44">
                  <c:v>1.5030499816930387E-2</c:v>
                </c:pt>
                <c:pt idx="45">
                  <c:v>1.3774500002909917E-2</c:v>
                </c:pt>
                <c:pt idx="46">
                  <c:v>1.6480999998748302E-2</c:v>
                </c:pt>
                <c:pt idx="47">
                  <c:v>2.0777000005182344E-2</c:v>
                </c:pt>
                <c:pt idx="48">
                  <c:v>2.1541000001889188E-2</c:v>
                </c:pt>
                <c:pt idx="49">
                  <c:v>2.431349999824306E-2</c:v>
                </c:pt>
                <c:pt idx="50">
                  <c:v>2.5319000000308733E-2</c:v>
                </c:pt>
                <c:pt idx="51">
                  <c:v>2.4824500003887806E-2</c:v>
                </c:pt>
                <c:pt idx="52">
                  <c:v>1.8264000005729031E-2</c:v>
                </c:pt>
                <c:pt idx="53">
                  <c:v>2.7455000003101304E-2</c:v>
                </c:pt>
                <c:pt idx="54">
                  <c:v>3.3502500038594007E-2</c:v>
                </c:pt>
                <c:pt idx="55">
                  <c:v>3.3902499824762344E-2</c:v>
                </c:pt>
                <c:pt idx="56">
                  <c:v>3.4402499906718731E-2</c:v>
                </c:pt>
                <c:pt idx="57">
                  <c:v>4.3816000004881062E-2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DE-4C09-817E-393E9689AE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DE-4C09-817E-393E9689AE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DE-4C09-817E-393E9689AE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DE-4C09-817E-393E9689AE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-3.7967154682856198E-2</c:v>
                </c:pt>
                <c:pt idx="1">
                  <c:v>-3.7967154682856198E-2</c:v>
                </c:pt>
                <c:pt idx="2">
                  <c:v>-3.7951435494876916E-2</c:v>
                </c:pt>
                <c:pt idx="3">
                  <c:v>-3.7951435494876916E-2</c:v>
                </c:pt>
                <c:pt idx="4">
                  <c:v>-3.7944180485040328E-2</c:v>
                </c:pt>
                <c:pt idx="5">
                  <c:v>-1.9221418433414197E-2</c:v>
                </c:pt>
                <c:pt idx="6">
                  <c:v>-1.8965074752521356E-2</c:v>
                </c:pt>
                <c:pt idx="7">
                  <c:v>-1.857088588473331E-2</c:v>
                </c:pt>
                <c:pt idx="8">
                  <c:v>-1.8539447508774756E-2</c:v>
                </c:pt>
                <c:pt idx="9">
                  <c:v>-1.8454805727347874E-2</c:v>
                </c:pt>
                <c:pt idx="10">
                  <c:v>-1.8331470560125847E-2</c:v>
                </c:pt>
                <c:pt idx="11">
                  <c:v>-1.8321797213677059E-2</c:v>
                </c:pt>
                <c:pt idx="12">
                  <c:v>-1.8229900422413587E-2</c:v>
                </c:pt>
                <c:pt idx="13">
                  <c:v>-1.8222645412576999E-2</c:v>
                </c:pt>
                <c:pt idx="14">
                  <c:v>-1.8089636898906185E-2</c:v>
                </c:pt>
                <c:pt idx="15">
                  <c:v>-1.8043688503274449E-2</c:v>
                </c:pt>
                <c:pt idx="16">
                  <c:v>-1.778008981254502E-2</c:v>
                </c:pt>
                <c:pt idx="17">
                  <c:v>-1.6256537746861158E-2</c:v>
                </c:pt>
                <c:pt idx="18">
                  <c:v>-1.533515149761425E-2</c:v>
                </c:pt>
                <c:pt idx="19">
                  <c:v>-7.5807551506058279E-3</c:v>
                </c:pt>
                <c:pt idx="20">
                  <c:v>-7.2470246981226963E-3</c:v>
                </c:pt>
                <c:pt idx="21">
                  <c:v>-6.8758100281505197E-3</c:v>
                </c:pt>
                <c:pt idx="22">
                  <c:v>-4.4889117919124644E-3</c:v>
                </c:pt>
                <c:pt idx="23">
                  <c:v>-4.019754489146328E-3</c:v>
                </c:pt>
                <c:pt idx="24">
                  <c:v>-3.9266485295767553E-3</c:v>
                </c:pt>
                <c:pt idx="25">
                  <c:v>-1.6231829064594916E-3</c:v>
                </c:pt>
                <c:pt idx="26">
                  <c:v>-1.6219737381533914E-3</c:v>
                </c:pt>
                <c:pt idx="27">
                  <c:v>-1.3438650277507805E-3</c:v>
                </c:pt>
                <c:pt idx="28">
                  <c:v>-1.3426558594446802E-3</c:v>
                </c:pt>
                <c:pt idx="29">
                  <c:v>-1.3378191862202862E-3</c:v>
                </c:pt>
                <c:pt idx="30">
                  <c:v>1.1687867123214915E-3</c:v>
                </c:pt>
                <c:pt idx="31">
                  <c:v>1.2123167713410307E-3</c:v>
                </c:pt>
                <c:pt idx="32">
                  <c:v>1.7963450631865163E-3</c:v>
                </c:pt>
                <c:pt idx="33">
                  <c:v>3.8857878961243847E-3</c:v>
                </c:pt>
                <c:pt idx="34">
                  <c:v>4.0018680535098203E-3</c:v>
                </c:pt>
                <c:pt idx="35">
                  <c:v>4.6137072163955628E-3</c:v>
                </c:pt>
                <c:pt idx="36">
                  <c:v>7.1626340056507865E-3</c:v>
                </c:pt>
                <c:pt idx="37">
                  <c:v>7.1638431739568798E-3</c:v>
                </c:pt>
                <c:pt idx="38">
                  <c:v>1.2634120590745611E-2</c:v>
                </c:pt>
                <c:pt idx="39">
                  <c:v>1.2635329759051704E-2</c:v>
                </c:pt>
                <c:pt idx="40">
                  <c:v>1.2713925698948095E-2</c:v>
                </c:pt>
                <c:pt idx="41">
                  <c:v>1.2956968528473854E-2</c:v>
                </c:pt>
                <c:pt idx="42">
                  <c:v>1.5189093221531322E-2</c:v>
                </c:pt>
                <c:pt idx="43">
                  <c:v>1.5921849215026894E-2</c:v>
                </c:pt>
                <c:pt idx="44">
                  <c:v>1.8295446599897867E-2</c:v>
                </c:pt>
                <c:pt idx="45">
                  <c:v>1.8353486678590582E-2</c:v>
                </c:pt>
                <c:pt idx="46">
                  <c:v>1.8816598139826231E-2</c:v>
                </c:pt>
                <c:pt idx="47">
                  <c:v>2.1563828531281581E-2</c:v>
                </c:pt>
                <c:pt idx="48">
                  <c:v>2.1563828531281581E-2</c:v>
                </c:pt>
                <c:pt idx="49">
                  <c:v>2.4034159380640414E-2</c:v>
                </c:pt>
                <c:pt idx="50">
                  <c:v>2.4035368548946515E-2</c:v>
                </c:pt>
                <c:pt idx="51">
                  <c:v>2.4036577717252608E-2</c:v>
                </c:pt>
                <c:pt idx="52">
                  <c:v>2.4265110527105192E-2</c:v>
                </c:pt>
                <c:pt idx="53">
                  <c:v>2.6395665082450399E-2</c:v>
                </c:pt>
                <c:pt idx="54">
                  <c:v>2.9352081590860758E-2</c:v>
                </c:pt>
                <c:pt idx="55">
                  <c:v>2.9352081590860758E-2</c:v>
                </c:pt>
                <c:pt idx="56">
                  <c:v>2.9352081590860758E-2</c:v>
                </c:pt>
                <c:pt idx="57">
                  <c:v>3.304850910260327E-2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DE-4C09-817E-393E9689AE3C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19">
                  <c:v>-4.8289500002283603E-2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DE-4C09-817E-393E9689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76368"/>
        <c:axId val="1"/>
      </c:scatterChart>
      <c:valAx>
        <c:axId val="80307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6563445624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7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60276754396524"/>
          <c:y val="0.92073298764483702"/>
          <c:w val="0.7492365977188630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28575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0CF43350-90E9-2823-B771-66699F1D8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1.pdf" TargetMode="External"/><Relationship Id="rId13" Type="http://schemas.openxmlformats.org/officeDocument/2006/relationships/hyperlink" Target="http://www.konkoly.hu/cgi-bin/IBVS?5992" TargetMode="External"/><Relationship Id="rId18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5894" TargetMode="External"/><Relationship Id="rId7" Type="http://schemas.openxmlformats.org/officeDocument/2006/relationships/hyperlink" Target="http://vsolj.cetus-net.org/vsoljno51.pdf" TargetMode="External"/><Relationship Id="rId12" Type="http://schemas.openxmlformats.org/officeDocument/2006/relationships/hyperlink" Target="http://var.astro.cz/oejv/issues/oejv0137.pdf" TargetMode="External"/><Relationship Id="rId17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209" TargetMode="External"/><Relationship Id="rId16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var.astro.cz/oejv/issues/oejv0094.pdf" TargetMode="External"/><Relationship Id="rId6" Type="http://schemas.openxmlformats.org/officeDocument/2006/relationships/hyperlink" Target="http://vsolj.cetus-net.org/vsoljno51.pdf" TargetMode="External"/><Relationship Id="rId11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var.astro.cz/oejv/issues/oejv0107.pdf" TargetMode="External"/><Relationship Id="rId15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5945" TargetMode="External"/><Relationship Id="rId4" Type="http://schemas.openxmlformats.org/officeDocument/2006/relationships/hyperlink" Target="http://www.bav-astro.de/sfs/BAVM_link.php?BAVMnr=214" TargetMode="External"/><Relationship Id="rId9" Type="http://schemas.openxmlformats.org/officeDocument/2006/relationships/hyperlink" Target="http://vsolj.cetus-net.org/vsoljno51.pdf" TargetMode="External"/><Relationship Id="rId14" Type="http://schemas.openxmlformats.org/officeDocument/2006/relationships/hyperlink" Target="http://www.konkoly.hu/cgi-bin/IBVS?6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6"/>
  <sheetViews>
    <sheetView tabSelected="1" workbookViewId="0">
      <pane xSplit="14" ySplit="21" topLeftCell="O63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s="26" t="s">
        <v>38</v>
      </c>
      <c r="C2" s="3"/>
      <c r="D2" s="3"/>
    </row>
    <row r="3" spans="1:6" ht="13.5" thickBot="1" x14ac:dyDescent="0.25"/>
    <row r="4" spans="1:6" ht="14.25" thickTop="1" thickBot="1" x14ac:dyDescent="0.25">
      <c r="A4" s="32" t="s">
        <v>40</v>
      </c>
      <c r="C4" s="8">
        <v>50552.388599999998</v>
      </c>
      <c r="D4" s="9">
        <v>0.311589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 s="10">
        <v>50552.388599999998</v>
      </c>
    </row>
    <row r="8" spans="1:6" x14ac:dyDescent="0.2">
      <c r="A8" t="s">
        <v>4</v>
      </c>
      <c r="C8" s="10">
        <v>0.311589</v>
      </c>
    </row>
    <row r="9" spans="1:6" x14ac:dyDescent="0.2">
      <c r="A9" s="30" t="s">
        <v>39</v>
      </c>
      <c r="B9" s="31">
        <v>44</v>
      </c>
      <c r="C9" s="28" t="str">
        <f>"F"&amp;B9</f>
        <v>F44</v>
      </c>
      <c r="D9" s="29" t="str">
        <f>"G"&amp;B9</f>
        <v>G44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7">
        <f ca="1">INTERCEPT(INDIRECT($D$9):G986,INDIRECT($C$9):F986)</f>
        <v>-3.7944180485040328E-2</v>
      </c>
      <c r="D11" s="3"/>
      <c r="E11" s="12"/>
    </row>
    <row r="12" spans="1:6" x14ac:dyDescent="0.2">
      <c r="A12" s="12" t="s">
        <v>17</v>
      </c>
      <c r="B12" s="12"/>
      <c r="C12" s="27">
        <f ca="1">SLOPE(INDIRECT($D$9):G986,INDIRECT($C$9):F986)</f>
        <v>2.418336612196607E-6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(C7+C11)+(C8+C12)*INT(MAX(F21:F3527))</f>
        <v>59699.428332509102</v>
      </c>
      <c r="E15" s="16" t="s">
        <v>45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0.31159141833661219</v>
      </c>
      <c r="E16" s="16" t="s">
        <v>31</v>
      </c>
      <c r="F16" s="17">
        <f ca="1">NOW()+15018.5+$C$5/24</f>
        <v>59961.713997685183</v>
      </c>
    </row>
    <row r="17" spans="1:21" ht="13.5" thickBot="1" x14ac:dyDescent="0.25">
      <c r="A17" s="16" t="s">
        <v>28</v>
      </c>
      <c r="B17" s="12"/>
      <c r="C17" s="12">
        <f>COUNT(C21:C2185)</f>
        <v>58</v>
      </c>
      <c r="E17" s="16" t="s">
        <v>46</v>
      </c>
      <c r="F17" s="17">
        <f ca="1">ROUND(2*(F16-$C$7)/$C$8,0)/2+F15</f>
        <v>30199</v>
      </c>
    </row>
    <row r="18" spans="1:21" ht="14.25" thickTop="1" thickBot="1" x14ac:dyDescent="0.25">
      <c r="A18" s="18" t="s">
        <v>6</v>
      </c>
      <c r="B18" s="12"/>
      <c r="C18" s="21">
        <f ca="1">+C15</f>
        <v>59699.428332509102</v>
      </c>
      <c r="D18" s="22">
        <f ca="1">+C16</f>
        <v>0.31159141833661219</v>
      </c>
      <c r="E18" s="16" t="s">
        <v>32</v>
      </c>
      <c r="F18" s="29">
        <f ca="1">ROUND(2*(F16-$C$15)/$C$16,0)/2+F15</f>
        <v>843</v>
      </c>
    </row>
    <row r="19" spans="1:21" ht="13.5" thickTop="1" x14ac:dyDescent="0.2">
      <c r="E19" s="16" t="s">
        <v>33</v>
      </c>
      <c r="F19" s="20">
        <f ca="1">+$C$15+$C$16*F18-15018.5-$C$5/24</f>
        <v>44943.995731500203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5" t="s">
        <v>159</v>
      </c>
    </row>
    <row r="21" spans="1:21" x14ac:dyDescent="0.2">
      <c r="A21" s="12" t="s">
        <v>34</v>
      </c>
      <c r="B21" s="3" t="s">
        <v>36</v>
      </c>
      <c r="C21" s="10">
        <v>50549.429230000002</v>
      </c>
      <c r="D21" s="10">
        <v>2.1000000000000001E-4</v>
      </c>
      <c r="E21">
        <f>+(C21-C$7)/C$8</f>
        <v>-9.4976716122740275</v>
      </c>
      <c r="F21">
        <f>ROUND(2*E21,0)/2</f>
        <v>-9.5</v>
      </c>
      <c r="G21">
        <f>+C21-(C$7+F21*C$8)</f>
        <v>7.2550000186311081E-4</v>
      </c>
      <c r="K21">
        <f>+G21</f>
        <v>7.2550000186311081E-4</v>
      </c>
      <c r="O21">
        <f ca="1">+C$11+C$12*$F21</f>
        <v>-3.7967154682856198E-2</v>
      </c>
      <c r="Q21" s="2">
        <f>+C21-15018.5</f>
        <v>35530.929230000002</v>
      </c>
    </row>
    <row r="22" spans="1:21" x14ac:dyDescent="0.2">
      <c r="A22" s="12" t="s">
        <v>34</v>
      </c>
      <c r="B22" s="3" t="s">
        <v>36</v>
      </c>
      <c r="C22" s="10">
        <v>50549.429230000002</v>
      </c>
      <c r="D22" s="10">
        <v>2.1000000000000001E-4</v>
      </c>
      <c r="E22">
        <f>+(C22-C$7)/C$8</f>
        <v>-9.4976716122740275</v>
      </c>
      <c r="F22">
        <f>ROUND(2*E22,0)/2</f>
        <v>-9.5</v>
      </c>
      <c r="G22">
        <f>+C22-(C$7+F22*C$8)</f>
        <v>7.2550000186311081E-4</v>
      </c>
      <c r="K22">
        <f>+G22</f>
        <v>7.2550000186311081E-4</v>
      </c>
      <c r="O22">
        <f ca="1">+C$11+C$12*$F22</f>
        <v>-3.7967154682856198E-2</v>
      </c>
      <c r="Q22" s="2">
        <f>+C22-15018.5</f>
        <v>35530.929230000002</v>
      </c>
    </row>
    <row r="23" spans="1:21" x14ac:dyDescent="0.2">
      <c r="A23" s="12" t="s">
        <v>34</v>
      </c>
      <c r="B23" s="3" t="s">
        <v>36</v>
      </c>
      <c r="C23" s="10">
        <v>50551.453699999998</v>
      </c>
      <c r="D23" s="10">
        <v>1.1000000000000001E-3</v>
      </c>
      <c r="E23">
        <f>+(C23-C$7)/C$8</f>
        <v>-3.000426844337245</v>
      </c>
      <c r="F23">
        <f>ROUND(2*E23,0)/2</f>
        <v>-3</v>
      </c>
      <c r="G23">
        <f>+C23-(C$7+F23*C$8)</f>
        <v>-1.3300000136950985E-4</v>
      </c>
      <c r="K23">
        <f>+G23</f>
        <v>-1.3300000136950985E-4</v>
      </c>
      <c r="O23">
        <f ca="1">+C$11+C$12*$F23</f>
        <v>-3.7951435494876916E-2</v>
      </c>
      <c r="Q23" s="2">
        <f>+C23-15018.5</f>
        <v>35532.953699999998</v>
      </c>
    </row>
    <row r="24" spans="1:21" x14ac:dyDescent="0.2">
      <c r="A24" s="12" t="s">
        <v>34</v>
      </c>
      <c r="B24" s="3" t="s">
        <v>36</v>
      </c>
      <c r="C24" s="10">
        <v>50551.453699999998</v>
      </c>
      <c r="D24" s="10">
        <v>1.1000000000000001E-3</v>
      </c>
      <c r="E24">
        <f>+(C24-C$7)/C$8</f>
        <v>-3.000426844337245</v>
      </c>
      <c r="F24">
        <f>ROUND(2*E24,0)/2</f>
        <v>-3</v>
      </c>
      <c r="G24">
        <f>+C24-(C$7+F24*C$8)</f>
        <v>-1.3300000136950985E-4</v>
      </c>
      <c r="K24">
        <f>+G24</f>
        <v>-1.3300000136950985E-4</v>
      </c>
      <c r="O24">
        <f ca="1">+C$11+C$12*$F24</f>
        <v>-3.7951435494876916E-2</v>
      </c>
      <c r="Q24" s="2">
        <f>+C24-15018.5</f>
        <v>35532.953699999998</v>
      </c>
    </row>
    <row r="25" spans="1:21" x14ac:dyDescent="0.2">
      <c r="A25" t="s">
        <v>34</v>
      </c>
      <c r="C25" s="10">
        <v>50552.388599999998</v>
      </c>
      <c r="D25" s="10" t="s">
        <v>14</v>
      </c>
      <c r="E25">
        <f>+(C25-C$7)/C$8</f>
        <v>0</v>
      </c>
      <c r="F25">
        <f>ROUND(2*E25,0)/2</f>
        <v>0</v>
      </c>
      <c r="G25">
        <f>+C25-(C$7+F25*C$8)</f>
        <v>0</v>
      </c>
      <c r="K25">
        <f>+G25</f>
        <v>0</v>
      </c>
      <c r="O25">
        <f ca="1">+C$11+C$12*$F25</f>
        <v>-3.7944180485040328E-2</v>
      </c>
      <c r="Q25" s="2">
        <f>+C25-15018.5</f>
        <v>35533.888599999998</v>
      </c>
    </row>
    <row r="26" spans="1:21" x14ac:dyDescent="0.2">
      <c r="A26" s="23" t="s">
        <v>35</v>
      </c>
      <c r="B26" s="24" t="s">
        <v>36</v>
      </c>
      <c r="C26" s="23">
        <v>52964.712</v>
      </c>
      <c r="D26" s="25">
        <v>4.0000000000000001E-3</v>
      </c>
      <c r="E26">
        <f>+(C26-C$7)/C$8</f>
        <v>7742.0043711427588</v>
      </c>
      <c r="F26">
        <f>ROUND(2*E26,0)/2</f>
        <v>7742</v>
      </c>
      <c r="G26">
        <f>+C26-(C$7+F26*C$8)</f>
        <v>1.3620000027003698E-3</v>
      </c>
      <c r="K26">
        <f>+G26</f>
        <v>1.3620000027003698E-3</v>
      </c>
      <c r="O26">
        <f ca="1">+C$11+C$12*$F26</f>
        <v>-1.9221418433414197E-2</v>
      </c>
      <c r="Q26" s="2">
        <f>+C26-15018.5</f>
        <v>37946.212</v>
      </c>
    </row>
    <row r="27" spans="1:21" x14ac:dyDescent="0.2">
      <c r="A27" s="23" t="s">
        <v>35</v>
      </c>
      <c r="B27" s="24" t="s">
        <v>36</v>
      </c>
      <c r="C27" s="23">
        <v>52997.739000000001</v>
      </c>
      <c r="D27" s="25">
        <v>4.0000000000000001E-3</v>
      </c>
      <c r="E27">
        <f>+(C27-C$7)/C$8</f>
        <v>7847.9997689263837</v>
      </c>
      <c r="F27">
        <f>ROUND(2*E27,0)/2</f>
        <v>7848</v>
      </c>
      <c r="G27">
        <f>+C27-(C$7+F27*C$8)</f>
        <v>-7.1999995270743966E-5</v>
      </c>
      <c r="K27">
        <f>+G27</f>
        <v>-7.1999995270743966E-5</v>
      </c>
      <c r="O27">
        <f ca="1">+C$11+C$12*$F27</f>
        <v>-1.8965074752521356E-2</v>
      </c>
      <c r="Q27" s="2">
        <f>+C27-15018.5</f>
        <v>37979.239000000001</v>
      </c>
    </row>
    <row r="28" spans="1:21" x14ac:dyDescent="0.2">
      <c r="A28" s="23" t="s">
        <v>35</v>
      </c>
      <c r="B28" s="24" t="s">
        <v>36</v>
      </c>
      <c r="C28" s="23">
        <v>53048.525000000001</v>
      </c>
      <c r="D28" s="25">
        <v>7.0000000000000001E-3</v>
      </c>
      <c r="E28">
        <f>+(C28-C$7)/C$8</f>
        <v>8010.9901183931497</v>
      </c>
      <c r="F28">
        <f>ROUND(2*E28,0)/2</f>
        <v>8011</v>
      </c>
      <c r="G28">
        <f>+C28-(C$7+F28*C$8)</f>
        <v>-3.0789999946136959E-3</v>
      </c>
      <c r="K28">
        <f>+G28</f>
        <v>-3.0789999946136959E-3</v>
      </c>
      <c r="O28">
        <f ca="1">+C$11+C$12*$F28</f>
        <v>-1.857088588473331E-2</v>
      </c>
      <c r="Q28" s="2">
        <f>+C28-15018.5</f>
        <v>38030.025000000001</v>
      </c>
    </row>
    <row r="29" spans="1:21" x14ac:dyDescent="0.2">
      <c r="A29" s="23" t="s">
        <v>35</v>
      </c>
      <c r="B29" s="24" t="s">
        <v>36</v>
      </c>
      <c r="C29" s="23">
        <v>53052.582999999999</v>
      </c>
      <c r="D29" s="25">
        <v>2E-3</v>
      </c>
      <c r="E29">
        <f>+(C29-C$7)/C$8</f>
        <v>8024.0136846936193</v>
      </c>
      <c r="F29">
        <f>ROUND(2*E29,0)/2</f>
        <v>8024</v>
      </c>
      <c r="G29">
        <f>+C29-(C$7+F29*C$8)</f>
        <v>4.2640000028768554E-3</v>
      </c>
      <c r="K29">
        <f>+G29</f>
        <v>4.2640000028768554E-3</v>
      </c>
      <c r="O29">
        <f ca="1">+C$11+C$12*$F29</f>
        <v>-1.8539447508774756E-2</v>
      </c>
      <c r="Q29" s="2">
        <f>+C29-15018.5</f>
        <v>38034.082999999999</v>
      </c>
    </row>
    <row r="30" spans="1:21" x14ac:dyDescent="0.2">
      <c r="A30" s="23" t="s">
        <v>35</v>
      </c>
      <c r="B30" s="24" t="s">
        <v>36</v>
      </c>
      <c r="C30" s="23">
        <v>53063.49</v>
      </c>
      <c r="D30" s="25">
        <v>2E-3</v>
      </c>
      <c r="E30">
        <f>+(C30-C$7)/C$8</f>
        <v>8059.0181296515584</v>
      </c>
      <c r="F30">
        <f>ROUND(2*E30,0)/2</f>
        <v>8059</v>
      </c>
      <c r="G30">
        <f>+C30-(C$7+F30*C$8)</f>
        <v>5.6489999988116324E-3</v>
      </c>
      <c r="K30">
        <f>+G30</f>
        <v>5.6489999988116324E-3</v>
      </c>
      <c r="O30">
        <f ca="1">+C$11+C$12*$F30</f>
        <v>-1.8454805727347874E-2</v>
      </c>
      <c r="Q30" s="2">
        <f>+C30-15018.5</f>
        <v>38044.99</v>
      </c>
    </row>
    <row r="31" spans="1:21" x14ac:dyDescent="0.2">
      <c r="A31" s="23" t="s">
        <v>35</v>
      </c>
      <c r="B31" s="24" t="s">
        <v>36</v>
      </c>
      <c r="C31" s="23">
        <v>53079.373</v>
      </c>
      <c r="D31" s="25">
        <v>2E-3</v>
      </c>
      <c r="E31">
        <f>+(C31-C$7)/C$8</f>
        <v>8109.9923296393681</v>
      </c>
      <c r="F31">
        <f>ROUND(2*E31,0)/2</f>
        <v>8110</v>
      </c>
      <c r="G31">
        <f>+C31-(C$7+F31*C$8)</f>
        <v>-2.3900000014691614E-3</v>
      </c>
      <c r="K31">
        <f>+G31</f>
        <v>-2.3900000014691614E-3</v>
      </c>
      <c r="O31">
        <f ca="1">+C$11+C$12*$F31</f>
        <v>-1.8331470560125847E-2</v>
      </c>
      <c r="Q31" s="2">
        <f>+C31-15018.5</f>
        <v>38060.873</v>
      </c>
    </row>
    <row r="32" spans="1:21" x14ac:dyDescent="0.2">
      <c r="A32" s="23" t="s">
        <v>35</v>
      </c>
      <c r="B32" s="24" t="s">
        <v>36</v>
      </c>
      <c r="C32" s="23">
        <v>53080.629000000001</v>
      </c>
      <c r="D32" s="25">
        <v>4.0000000000000001E-3</v>
      </c>
      <c r="E32">
        <f>+(C32-C$7)/C$8</f>
        <v>8114.0232806678105</v>
      </c>
      <c r="F32">
        <f>ROUND(2*E32,0)/2</f>
        <v>8114</v>
      </c>
      <c r="G32">
        <f>+C32-(C$7+F32*C$8)</f>
        <v>7.2540000037406571E-3</v>
      </c>
      <c r="K32">
        <f>+G32</f>
        <v>7.2540000037406571E-3</v>
      </c>
      <c r="O32">
        <f ca="1">+C$11+C$12*$F32</f>
        <v>-1.8321797213677059E-2</v>
      </c>
      <c r="Q32" s="2">
        <f>+C32-15018.5</f>
        <v>38062.129000000001</v>
      </c>
    </row>
    <row r="33" spans="1:21" x14ac:dyDescent="0.2">
      <c r="A33" s="23" t="s">
        <v>35</v>
      </c>
      <c r="B33" s="24" t="s">
        <v>36</v>
      </c>
      <c r="C33" s="23">
        <v>53092.462</v>
      </c>
      <c r="D33" s="25">
        <v>3.0000000000000001E-3</v>
      </c>
      <c r="E33">
        <f>+(C33-C$7)/C$8</f>
        <v>8151.9995892024463</v>
      </c>
      <c r="F33">
        <f>ROUND(2*E33,0)/2</f>
        <v>8152</v>
      </c>
      <c r="G33">
        <f>+C33-(C$7+F33*C$8)</f>
        <v>-1.2799999967683107E-4</v>
      </c>
      <c r="K33">
        <f>+G33</f>
        <v>-1.2799999967683107E-4</v>
      </c>
      <c r="O33">
        <f ca="1">+C$11+C$12*$F33</f>
        <v>-1.8229900422413587E-2</v>
      </c>
      <c r="Q33" s="2">
        <f>+C33-15018.5</f>
        <v>38073.962</v>
      </c>
    </row>
    <row r="34" spans="1:21" x14ac:dyDescent="0.2">
      <c r="A34" s="23" t="s">
        <v>35</v>
      </c>
      <c r="B34" s="24" t="s">
        <v>36</v>
      </c>
      <c r="C34" s="23">
        <v>53093.392999999996</v>
      </c>
      <c r="D34" s="25">
        <v>1E-3</v>
      </c>
      <c r="E34">
        <f>+(C34-C$7)/C$8</f>
        <v>8154.987499558707</v>
      </c>
      <c r="F34">
        <f>ROUND(2*E34,0)/2</f>
        <v>8155</v>
      </c>
      <c r="G34">
        <f>+C34-(C$7+F34*C$8)</f>
        <v>-3.895000001648441E-3</v>
      </c>
      <c r="K34">
        <f>+G34</f>
        <v>-3.895000001648441E-3</v>
      </c>
      <c r="O34">
        <f ca="1">+C$11+C$12*$F34</f>
        <v>-1.8222645412576999E-2</v>
      </c>
      <c r="Q34" s="2">
        <f>+C34-15018.5</f>
        <v>38074.892999999996</v>
      </c>
    </row>
    <row r="35" spans="1:21" x14ac:dyDescent="0.2">
      <c r="A35" s="23" t="s">
        <v>35</v>
      </c>
      <c r="B35" s="24" t="s">
        <v>36</v>
      </c>
      <c r="C35" s="23">
        <v>53110.534</v>
      </c>
      <c r="D35" s="25">
        <v>2E-3</v>
      </c>
      <c r="E35">
        <f>+(C35-C$7)/C$8</f>
        <v>8209.9990692867887</v>
      </c>
      <c r="F35">
        <f>ROUND(2*E35,0)/2</f>
        <v>8210</v>
      </c>
      <c r="G35">
        <f>+C35-(C$7+F35*C$8)</f>
        <v>-2.899999963119626E-4</v>
      </c>
      <c r="K35">
        <f>+G35</f>
        <v>-2.899999963119626E-4</v>
      </c>
      <c r="O35">
        <f ca="1">+C$11+C$12*$F35</f>
        <v>-1.8089636898906185E-2</v>
      </c>
      <c r="Q35" s="2">
        <f>+C35-15018.5</f>
        <v>38092.034</v>
      </c>
    </row>
    <row r="36" spans="1:21" x14ac:dyDescent="0.2">
      <c r="A36" s="23" t="s">
        <v>35</v>
      </c>
      <c r="B36" s="24" t="s">
        <v>36</v>
      </c>
      <c r="C36" s="23">
        <v>53116.453999999998</v>
      </c>
      <c r="D36" s="25">
        <v>2E-3</v>
      </c>
      <c r="E36">
        <f>+(C36-C$7)/C$8</f>
        <v>8228.9984562998034</v>
      </c>
      <c r="F36">
        <f>ROUND(2*E36,0)/2</f>
        <v>8229</v>
      </c>
      <c r="G36">
        <f>+C36-(C$7+F36*C$8)</f>
        <v>-4.8100000276463106E-4</v>
      </c>
      <c r="K36">
        <f>+G36</f>
        <v>-4.8100000276463106E-4</v>
      </c>
      <c r="O36">
        <f ca="1">+C$11+C$12*$F36</f>
        <v>-1.8043688503274449E-2</v>
      </c>
      <c r="Q36" s="2">
        <f>+C36-15018.5</f>
        <v>38097.953999999998</v>
      </c>
    </row>
    <row r="37" spans="1:21" x14ac:dyDescent="0.2">
      <c r="A37" s="23" t="s">
        <v>35</v>
      </c>
      <c r="B37" s="24" t="s">
        <v>36</v>
      </c>
      <c r="C37" s="23">
        <v>53150.415000000001</v>
      </c>
      <c r="D37" s="25">
        <v>3.0000000000000001E-3</v>
      </c>
      <c r="E37" s="37">
        <f>+(C37-C$7)/C$8</f>
        <v>8337.9913925074452</v>
      </c>
      <c r="F37">
        <f>ROUND(2*E37,0)/2</f>
        <v>8338</v>
      </c>
      <c r="G37">
        <f>+C37-(C$7+F37*C$8)</f>
        <v>-2.6819999984581955E-3</v>
      </c>
      <c r="K37">
        <f>+G37</f>
        <v>-2.6819999984581955E-3</v>
      </c>
      <c r="O37">
        <f ca="1">+C$11+C$12*$F37</f>
        <v>-1.778008981254502E-2</v>
      </c>
      <c r="Q37" s="2">
        <f>+C37-15018.5</f>
        <v>38131.915000000001</v>
      </c>
    </row>
    <row r="38" spans="1:21" x14ac:dyDescent="0.2">
      <c r="A38" s="23" t="s">
        <v>51</v>
      </c>
      <c r="B38" s="24" t="s">
        <v>36</v>
      </c>
      <c r="C38" s="23">
        <v>53346.712</v>
      </c>
      <c r="D38" s="23">
        <v>3.0000000000000001E-3</v>
      </c>
      <c r="E38" s="37">
        <f>+(C38-C$7)/C$8</f>
        <v>8967.9783304288703</v>
      </c>
      <c r="F38">
        <f>ROUND(2*E38,0)/2</f>
        <v>8968</v>
      </c>
      <c r="G38">
        <f>+C38-(C$7+F38*C$8)</f>
        <v>-6.7520000011427328E-3</v>
      </c>
      <c r="I38">
        <f>+G38</f>
        <v>-6.7520000011427328E-3</v>
      </c>
      <c r="O38">
        <f ca="1">+C$11+C$12*$F38</f>
        <v>-1.6256537746861158E-2</v>
      </c>
      <c r="Q38" s="2">
        <f>+C38-15018.5</f>
        <v>38328.212</v>
      </c>
    </row>
    <row r="39" spans="1:21" x14ac:dyDescent="0.2">
      <c r="A39" s="23" t="s">
        <v>51</v>
      </c>
      <c r="B39" s="24" t="s">
        <v>36</v>
      </c>
      <c r="C39" s="23">
        <v>53465.432999999997</v>
      </c>
      <c r="D39" s="23">
        <v>1E-3</v>
      </c>
      <c r="E39" s="37">
        <f>+(C39-C$7)/C$8</f>
        <v>9348.9962739377788</v>
      </c>
      <c r="F39">
        <f>ROUND(2*E39,0)/2</f>
        <v>9349</v>
      </c>
      <c r="G39">
        <f>+C39-(C$7+F39*C$8)</f>
        <v>-1.1610000001383014E-3</v>
      </c>
      <c r="I39">
        <f>+G39</f>
        <v>-1.1610000001383014E-3</v>
      </c>
      <c r="O39">
        <f ca="1">+C$11+C$12*$F39</f>
        <v>-1.533515149761425E-2</v>
      </c>
      <c r="Q39" s="2">
        <f>+C39-15018.5</f>
        <v>38446.932999999997</v>
      </c>
    </row>
    <row r="40" spans="1:21" x14ac:dyDescent="0.2">
      <c r="A40" s="23" t="s">
        <v>51</v>
      </c>
      <c r="B40" s="24" t="s">
        <v>36</v>
      </c>
      <c r="C40" s="23">
        <v>54464.495999999999</v>
      </c>
      <c r="D40" s="23">
        <v>2E-3</v>
      </c>
      <c r="E40" s="37">
        <f>+(C40-C$7)/C$8</f>
        <v>12555.345021807576</v>
      </c>
      <c r="F40">
        <f>ROUND(2*E40,0)/2</f>
        <v>12555.5</v>
      </c>
      <c r="O40">
        <f ca="1">+C$11+C$12*$F40</f>
        <v>-7.5807551506058279E-3</v>
      </c>
      <c r="Q40" s="2">
        <f>+C40-15018.5</f>
        <v>39445.995999999999</v>
      </c>
      <c r="U40" s="36">
        <v>-4.8289500002283603E-2</v>
      </c>
    </row>
    <row r="41" spans="1:21" x14ac:dyDescent="0.2">
      <c r="A41" s="23" t="s">
        <v>52</v>
      </c>
      <c r="B41" s="24" t="s">
        <v>43</v>
      </c>
      <c r="C41" s="23">
        <v>54507.542049999996</v>
      </c>
      <c r="D41" s="23">
        <v>1E-4</v>
      </c>
      <c r="E41" s="37">
        <f>+(C41-C$7)/C$8</f>
        <v>12693.49511696497</v>
      </c>
      <c r="F41">
        <f>ROUND(2*E41,0)/2</f>
        <v>12693.5</v>
      </c>
      <c r="G41">
        <f>+C41-(C$7+F41*C$8)</f>
        <v>-1.5215000021271408E-3</v>
      </c>
      <c r="I41">
        <f>+G41</f>
        <v>-1.5215000021271408E-3</v>
      </c>
      <c r="O41">
        <f ca="1">+C$11+C$12*$F41</f>
        <v>-7.2470246981226963E-3</v>
      </c>
      <c r="Q41" s="2">
        <f>+C41-15018.5</f>
        <v>39489.042049999996</v>
      </c>
    </row>
    <row r="42" spans="1:21" x14ac:dyDescent="0.2">
      <c r="A42" s="23" t="s">
        <v>48</v>
      </c>
      <c r="B42" s="24" t="s">
        <v>36</v>
      </c>
      <c r="C42" s="23">
        <v>54555.373200000002</v>
      </c>
      <c r="D42" s="23">
        <v>1E-4</v>
      </c>
      <c r="E42" s="37">
        <f>+(C42-C$7)/C$8</f>
        <v>12847.002301108201</v>
      </c>
      <c r="F42">
        <f>ROUND(2*E42,0)/2</f>
        <v>12847</v>
      </c>
      <c r="G42">
        <f>+C42-(C$7+F42*C$8)</f>
        <v>7.1700000262353569E-4</v>
      </c>
      <c r="J42">
        <f>+G42</f>
        <v>7.1700000262353569E-4</v>
      </c>
      <c r="O42">
        <f ca="1">+C$11+C$12*$F42</f>
        <v>-6.8758100281505197E-3</v>
      </c>
      <c r="Q42" s="2">
        <f>+C42-15018.5</f>
        <v>39536.873200000002</v>
      </c>
    </row>
    <row r="43" spans="1:21" x14ac:dyDescent="0.2">
      <c r="A43" s="33" t="s">
        <v>41</v>
      </c>
      <c r="B43" s="34" t="s">
        <v>36</v>
      </c>
      <c r="C43" s="33">
        <v>54862.914700000001</v>
      </c>
      <c r="D43" s="33">
        <v>5.9999999999999995E-4</v>
      </c>
      <c r="E43" s="37">
        <f>+(C43-C$7)/C$8</f>
        <v>13834.012433044822</v>
      </c>
      <c r="F43">
        <f>ROUND(2*E43,0)/2</f>
        <v>13834</v>
      </c>
      <c r="G43">
        <f>+C43-(C$7+F43*C$8)</f>
        <v>3.8740000018151477E-3</v>
      </c>
      <c r="K43">
        <f>+G43</f>
        <v>3.8740000018151477E-3</v>
      </c>
      <c r="O43">
        <f ca="1">+C$11+C$12*$F43</f>
        <v>-4.4889117919124644E-3</v>
      </c>
      <c r="Q43" s="2">
        <f>+C43-15018.5</f>
        <v>39844.414700000001</v>
      </c>
    </row>
    <row r="44" spans="1:21" x14ac:dyDescent="0.2">
      <c r="A44" s="23" t="s">
        <v>49</v>
      </c>
      <c r="B44" s="24" t="s">
        <v>36</v>
      </c>
      <c r="C44" s="23">
        <v>54923.360200000003</v>
      </c>
      <c r="D44" s="23">
        <v>1E-4</v>
      </c>
      <c r="E44" s="37">
        <f>+(C44-C$7)/C$8</f>
        <v>14028.003555966367</v>
      </c>
      <c r="F44">
        <f>ROUND(2*E44,0)/2</f>
        <v>14028</v>
      </c>
      <c r="G44">
        <f>+C44-(C$7+F44*C$8)</f>
        <v>1.1080000040237792E-3</v>
      </c>
      <c r="J44">
        <f>+G44</f>
        <v>1.1080000040237792E-3</v>
      </c>
      <c r="O44">
        <f ca="1">+C$11+C$12*$F44</f>
        <v>-4.019754489146328E-3</v>
      </c>
      <c r="Q44" s="2">
        <f>+C44-15018.5</f>
        <v>39904.860200000003</v>
      </c>
    </row>
    <row r="45" spans="1:21" x14ac:dyDescent="0.2">
      <c r="A45" s="35" t="s">
        <v>42</v>
      </c>
      <c r="B45" s="34" t="s">
        <v>43</v>
      </c>
      <c r="C45" s="33">
        <v>54935.356919999998</v>
      </c>
      <c r="D45" s="33">
        <v>2.0000000000000001E-4</v>
      </c>
      <c r="E45" s="37">
        <f>+(C45-C$7)/C$8</f>
        <v>14066.505300251292</v>
      </c>
      <c r="F45">
        <f>ROUND(2*E45,0)/2</f>
        <v>14066.5</v>
      </c>
      <c r="G45">
        <f>+C45-(C$7+F45*C$8)</f>
        <v>1.6515000024810433E-3</v>
      </c>
      <c r="K45">
        <f>+G45</f>
        <v>1.6515000024810433E-3</v>
      </c>
      <c r="O45">
        <f ca="1">+C$11+C$12*$F45</f>
        <v>-3.9266485295767553E-3</v>
      </c>
      <c r="Q45" s="2">
        <f>+C45-15018.5</f>
        <v>39916.856919999998</v>
      </c>
    </row>
    <row r="46" spans="1:21" x14ac:dyDescent="0.2">
      <c r="A46" s="52" t="s">
        <v>102</v>
      </c>
      <c r="B46" s="54" t="s">
        <v>36</v>
      </c>
      <c r="C46" s="53">
        <v>55232.145199999999</v>
      </c>
      <c r="D46" s="10"/>
      <c r="E46" s="37">
        <f>+(C46-C$7)/C$8</f>
        <v>15019.004521982484</v>
      </c>
      <c r="F46">
        <f>ROUND(2*E46,0)/2</f>
        <v>15019</v>
      </c>
      <c r="G46">
        <f>+C46-(C$7+F46*C$8)</f>
        <v>1.4090000040596351E-3</v>
      </c>
      <c r="K46">
        <f>+G46</f>
        <v>1.4090000040596351E-3</v>
      </c>
      <c r="O46">
        <f ca="1">+C$11+C$12*$F46</f>
        <v>-1.6231829064594916E-3</v>
      </c>
      <c r="Q46" s="2">
        <f>+C46-15018.5</f>
        <v>40213.645199999999</v>
      </c>
    </row>
    <row r="47" spans="1:21" x14ac:dyDescent="0.2">
      <c r="A47" s="52" t="s">
        <v>102</v>
      </c>
      <c r="B47" s="54" t="s">
        <v>43</v>
      </c>
      <c r="C47" s="53">
        <v>55232.300499999998</v>
      </c>
      <c r="D47" s="10"/>
      <c r="E47" s="37">
        <f>+(C47-C$7)/C$8</f>
        <v>15019.502934955981</v>
      </c>
      <c r="F47">
        <f>ROUND(2*E47,0)/2</f>
        <v>15019.5</v>
      </c>
      <c r="G47">
        <f>+C47-(C$7+F47*C$8)</f>
        <v>9.1450000036275014E-4</v>
      </c>
      <c r="K47">
        <f>+G47</f>
        <v>9.1450000036275014E-4</v>
      </c>
      <c r="O47">
        <f ca="1">+C$11+C$12*$F47</f>
        <v>-1.6219737381533914E-3</v>
      </c>
      <c r="Q47" s="2">
        <f>+C47-15018.5</f>
        <v>40213.800499999998</v>
      </c>
    </row>
    <row r="48" spans="1:21" x14ac:dyDescent="0.2">
      <c r="A48" s="52" t="s">
        <v>102</v>
      </c>
      <c r="B48" s="54" t="s">
        <v>43</v>
      </c>
      <c r="C48" s="53">
        <v>55268.132799999999</v>
      </c>
      <c r="D48" s="10"/>
      <c r="E48" s="37">
        <f>+(C48-C$7)/C$8</f>
        <v>15134.501538886165</v>
      </c>
      <c r="F48">
        <f>ROUND(2*E48,0)/2</f>
        <v>15134.5</v>
      </c>
      <c r="G48">
        <f>+C48-(C$7+F48*C$8)</f>
        <v>4.7949999861884862E-4</v>
      </c>
      <c r="K48">
        <f>+G48</f>
        <v>4.7949999861884862E-4</v>
      </c>
      <c r="O48">
        <f ca="1">+C$11+C$12*$F48</f>
        <v>-1.3438650277507805E-3</v>
      </c>
      <c r="Q48" s="2">
        <f>+C48-15018.5</f>
        <v>40249.632799999999</v>
      </c>
    </row>
    <row r="49" spans="1:17" x14ac:dyDescent="0.2">
      <c r="A49" s="52" t="s">
        <v>102</v>
      </c>
      <c r="B49" s="54" t="s">
        <v>36</v>
      </c>
      <c r="C49" s="53">
        <v>55268.2889</v>
      </c>
      <c r="D49" s="10"/>
      <c r="E49" s="37">
        <f>+(C49-C$7)/C$8</f>
        <v>15135.002519344396</v>
      </c>
      <c r="F49">
        <f>ROUND(2*E49,0)/2</f>
        <v>15135</v>
      </c>
      <c r="G49">
        <f>+C49-(C$7+F49*C$8)</f>
        <v>7.8500000381609425E-4</v>
      </c>
      <c r="K49">
        <f>+G49</f>
        <v>7.8500000381609425E-4</v>
      </c>
      <c r="O49">
        <f ca="1">+C$11+C$12*$F49</f>
        <v>-1.3426558594446802E-3</v>
      </c>
      <c r="Q49" s="2">
        <f>+C49-15018.5</f>
        <v>40249.7889</v>
      </c>
    </row>
    <row r="50" spans="1:17" x14ac:dyDescent="0.2">
      <c r="A50" s="23" t="s">
        <v>44</v>
      </c>
      <c r="B50" s="24" t="s">
        <v>36</v>
      </c>
      <c r="C50" s="23">
        <v>55268.912199999999</v>
      </c>
      <c r="D50" s="23">
        <v>1E-4</v>
      </c>
      <c r="E50" s="37">
        <f>+(C50-C$7)/C$8</f>
        <v>15137.002910885816</v>
      </c>
      <c r="F50">
        <f>ROUND(2*E50,0)/2</f>
        <v>15137</v>
      </c>
      <c r="G50">
        <f>+C50-(C$7+F50*C$8)</f>
        <v>9.0700000146171078E-4</v>
      </c>
      <c r="K50">
        <f>+G50</f>
        <v>9.0700000146171078E-4</v>
      </c>
      <c r="O50">
        <f ca="1">+C$11+C$12*$F50</f>
        <v>-1.3378191862202862E-3</v>
      </c>
      <c r="Q50" s="2">
        <f>+C50-15018.5</f>
        <v>40250.412199999999</v>
      </c>
    </row>
    <row r="51" spans="1:17" x14ac:dyDescent="0.2">
      <c r="A51" s="23" t="s">
        <v>50</v>
      </c>
      <c r="B51" s="24" t="s">
        <v>43</v>
      </c>
      <c r="C51" s="23">
        <v>55591.874600000003</v>
      </c>
      <c r="D51" s="23">
        <v>2.9999999999999997E-4</v>
      </c>
      <c r="E51" s="37">
        <f>+(C51-C$7)/C$8</f>
        <v>16173.504199442228</v>
      </c>
      <c r="F51">
        <f>ROUND(2*E51,0)/2</f>
        <v>16173.5</v>
      </c>
      <c r="G51">
        <f>+C51-(C$7+F51*C$8)</f>
        <v>1.3085000027786009E-3</v>
      </c>
      <c r="K51">
        <f>+G51</f>
        <v>1.3085000027786009E-3</v>
      </c>
      <c r="O51">
        <f ca="1">+C$11+C$12*$F51</f>
        <v>1.1687867123214915E-3</v>
      </c>
      <c r="Q51" s="2">
        <f>+C51-15018.5</f>
        <v>40573.374600000003</v>
      </c>
    </row>
    <row r="52" spans="1:17" x14ac:dyDescent="0.2">
      <c r="A52" s="35" t="s">
        <v>47</v>
      </c>
      <c r="B52" s="34" t="s">
        <v>43</v>
      </c>
      <c r="C52" s="33">
        <v>55597.48461</v>
      </c>
      <c r="D52" s="33">
        <v>1.6999999999999999E-3</v>
      </c>
      <c r="E52" s="37">
        <f>+(C52-C$7)/C$8</f>
        <v>16191.508718215344</v>
      </c>
      <c r="F52">
        <f>ROUND(2*E52,0)/2</f>
        <v>16191.5</v>
      </c>
      <c r="G52">
        <f>+C52-(C$7+F52*C$8)</f>
        <v>2.7164999992237426E-3</v>
      </c>
      <c r="K52">
        <f>+G52</f>
        <v>2.7164999992237426E-3</v>
      </c>
      <c r="O52">
        <f ca="1">+C$11+C$12*$F52</f>
        <v>1.2123167713410307E-3</v>
      </c>
      <c r="Q52" s="2">
        <f>+C52-15018.5</f>
        <v>40578.98461</v>
      </c>
    </row>
    <row r="53" spans="1:17" x14ac:dyDescent="0.2">
      <c r="A53" s="23" t="s">
        <v>50</v>
      </c>
      <c r="B53" s="24" t="s">
        <v>36</v>
      </c>
      <c r="C53" s="23">
        <v>55672.7336</v>
      </c>
      <c r="D53" s="23">
        <v>2.9999999999999997E-4</v>
      </c>
      <c r="E53" s="37">
        <f>+(C53-C$7)/C$8</f>
        <v>16433.009509321579</v>
      </c>
      <c r="F53">
        <f>ROUND(2*E53,0)/2</f>
        <v>16433</v>
      </c>
      <c r="G53">
        <f>+C53-(C$7+F53*C$8)</f>
        <v>2.9629999989992939E-3</v>
      </c>
      <c r="K53">
        <f>+G53</f>
        <v>2.9629999989992939E-3</v>
      </c>
      <c r="O53">
        <f ca="1">+C$11+C$12*$F53</f>
        <v>1.7963450631865163E-3</v>
      </c>
      <c r="Q53" s="2">
        <f>+C53-15018.5</f>
        <v>40654.2336</v>
      </c>
    </row>
    <row r="54" spans="1:17" x14ac:dyDescent="0.2">
      <c r="A54" s="38" t="s">
        <v>54</v>
      </c>
      <c r="B54" s="37"/>
      <c r="C54" s="33">
        <v>55941.946600000003</v>
      </c>
      <c r="D54" s="33">
        <v>1E-4</v>
      </c>
      <c r="E54" s="37">
        <f>+(C54-C$7)/C$8</f>
        <v>17297.009843094605</v>
      </c>
      <c r="F54">
        <f>ROUND(2*E54,0)/2</f>
        <v>17297</v>
      </c>
      <c r="G54">
        <f>+C54-(C$7+F54*C$8)</f>
        <v>3.067000005103182E-3</v>
      </c>
      <c r="K54">
        <f>+G54</f>
        <v>3.067000005103182E-3</v>
      </c>
      <c r="O54">
        <f ca="1">+C$11+C$12*$F54</f>
        <v>3.8857878961243847E-3</v>
      </c>
      <c r="Q54" s="2">
        <f>+C54-15018.5</f>
        <v>40923.446600000003</v>
      </c>
    </row>
    <row r="55" spans="1:17" x14ac:dyDescent="0.2">
      <c r="A55" s="56" t="s">
        <v>53</v>
      </c>
      <c r="B55" s="57" t="s">
        <v>36</v>
      </c>
      <c r="C55" s="56">
        <v>55956.904000000002</v>
      </c>
      <c r="D55" s="56">
        <v>2.0000000000000001E-4</v>
      </c>
      <c r="E55" s="37">
        <f>+(C55-C$7)/C$8</f>
        <v>17345.013463248073</v>
      </c>
      <c r="F55">
        <f>ROUND(2*E55,0)/2</f>
        <v>17345</v>
      </c>
      <c r="G55">
        <f>+C55-(C$7+F55*C$8)</f>
        <v>4.1950000013457611E-3</v>
      </c>
      <c r="K55">
        <f>+G55</f>
        <v>4.1950000013457611E-3</v>
      </c>
      <c r="O55">
        <f ca="1">+C$11+C$12*$F55</f>
        <v>4.0018680535098203E-3</v>
      </c>
      <c r="Q55" s="2">
        <f>+C55-15018.5</f>
        <v>40938.404000000002</v>
      </c>
    </row>
    <row r="56" spans="1:17" x14ac:dyDescent="0.2">
      <c r="A56" s="56" t="s">
        <v>53</v>
      </c>
      <c r="B56" s="57" t="s">
        <v>36</v>
      </c>
      <c r="C56" s="56">
        <v>56035.736199999999</v>
      </c>
      <c r="D56" s="56">
        <v>2.0000000000000001E-4</v>
      </c>
      <c r="E56" s="37">
        <f>+(C56-C$7)/C$8</f>
        <v>17598.014050560196</v>
      </c>
      <c r="F56">
        <f>ROUND(2*E56,0)/2</f>
        <v>17598</v>
      </c>
      <c r="G56">
        <f>+C56-(C$7+F56*C$8)</f>
        <v>4.3779999978141859E-3</v>
      </c>
      <c r="K56">
        <f>+G56</f>
        <v>4.3779999978141859E-3</v>
      </c>
      <c r="O56">
        <f ca="1">+C$11+C$12*$F56</f>
        <v>4.6137072163955628E-3</v>
      </c>
      <c r="Q56" s="2">
        <f>+C56-15018.5</f>
        <v>41017.236199999999</v>
      </c>
    </row>
    <row r="57" spans="1:17" x14ac:dyDescent="0.2">
      <c r="A57" s="52" t="s">
        <v>155</v>
      </c>
      <c r="B57" s="54" t="s">
        <v>36</v>
      </c>
      <c r="C57" s="53">
        <v>56364.150600000001</v>
      </c>
      <c r="D57" s="10"/>
      <c r="E57" s="37">
        <f>+(C57-C$7)/C$8</f>
        <v>18652.012747561701</v>
      </c>
      <c r="F57">
        <f>ROUND(2*E57,0)/2</f>
        <v>18652</v>
      </c>
      <c r="G57">
        <f>+C57-(C$7+F57*C$8)</f>
        <v>3.9719999986118637E-3</v>
      </c>
      <c r="K57">
        <f>+G57</f>
        <v>3.9719999986118637E-3</v>
      </c>
      <c r="O57">
        <f ca="1">+C$11+C$12*$F57</f>
        <v>7.1626340056507865E-3</v>
      </c>
      <c r="Q57" s="2">
        <f>+C57-15018.5</f>
        <v>41345.650600000001</v>
      </c>
    </row>
    <row r="58" spans="1:17" x14ac:dyDescent="0.2">
      <c r="A58" s="58" t="s">
        <v>155</v>
      </c>
      <c r="B58" s="59" t="s">
        <v>43</v>
      </c>
      <c r="C58" s="60">
        <v>56364.305099999998</v>
      </c>
      <c r="D58" s="60"/>
      <c r="E58" s="37">
        <f>+(C58-C$7)/C$8</f>
        <v>18652.508593050457</v>
      </c>
      <c r="F58">
        <f>ROUND(2*E58,0)/2</f>
        <v>18652.5</v>
      </c>
      <c r="G58">
        <f>+C58-(C$7+F58*C$8)</f>
        <v>2.6775000005727634E-3</v>
      </c>
      <c r="K58">
        <f>+G58</f>
        <v>2.6775000005727634E-3</v>
      </c>
      <c r="O58">
        <f ca="1">+C$11+C$12*$F58</f>
        <v>7.1638431739568798E-3</v>
      </c>
      <c r="Q58" s="2">
        <f>+C58-15018.5</f>
        <v>41345.805099999998</v>
      </c>
    </row>
    <row r="59" spans="1:17" x14ac:dyDescent="0.2">
      <c r="A59" s="61" t="s">
        <v>161</v>
      </c>
      <c r="B59" s="62" t="s">
        <v>43</v>
      </c>
      <c r="C59" s="63">
        <v>57069.124100000132</v>
      </c>
      <c r="D59" s="63" t="s">
        <v>100</v>
      </c>
      <c r="E59" s="37">
        <f>+(C59-C$7)/C$8</f>
        <v>20914.52361925528</v>
      </c>
      <c r="F59">
        <f>ROUND(2*E59,0)/2</f>
        <v>20914.5</v>
      </c>
      <c r="G59">
        <f>+C59-(C$7+F59*C$8)</f>
        <v>7.3595001304056495E-3</v>
      </c>
      <c r="K59">
        <f>+G59</f>
        <v>7.3595001304056495E-3</v>
      </c>
      <c r="O59">
        <f ca="1">+C$11+C$12*$F59</f>
        <v>1.2634120590745611E-2</v>
      </c>
      <c r="Q59" s="2">
        <f>+C59-15018.5</f>
        <v>42050.624100000132</v>
      </c>
    </row>
    <row r="60" spans="1:17" x14ac:dyDescent="0.2">
      <c r="A60" s="61" t="s">
        <v>161</v>
      </c>
      <c r="B60" s="62" t="s">
        <v>36</v>
      </c>
      <c r="C60" s="63">
        <v>57069.280700000003</v>
      </c>
      <c r="D60" s="63" t="s">
        <v>100</v>
      </c>
      <c r="E60" s="37">
        <f>+(C60-C$7)/C$8</f>
        <v>20915.026204391055</v>
      </c>
      <c r="F60">
        <f>ROUND(2*E60,0)/2</f>
        <v>20915</v>
      </c>
      <c r="G60">
        <f>+C60-(C$7+F60*C$8)</f>
        <v>8.1650000065565109E-3</v>
      </c>
      <c r="K60">
        <f>+G60</f>
        <v>8.1650000065565109E-3</v>
      </c>
      <c r="O60">
        <f ca="1">+C$11+C$12*$F60</f>
        <v>1.2635329759051704E-2</v>
      </c>
      <c r="Q60" s="2">
        <f>+C60-15018.5</f>
        <v>42050.780700000003</v>
      </c>
    </row>
    <row r="61" spans="1:17" x14ac:dyDescent="0.2">
      <c r="A61" s="64" t="s">
        <v>160</v>
      </c>
      <c r="B61" s="65" t="s">
        <v>43</v>
      </c>
      <c r="C61" s="66">
        <v>57079.4064</v>
      </c>
      <c r="D61" s="66">
        <v>2.0000000000000001E-4</v>
      </c>
      <c r="E61" s="37">
        <f>+(C61-C$7)/C$8</f>
        <v>20947.523179573094</v>
      </c>
      <c r="F61">
        <f>ROUND(2*E61,0)/2</f>
        <v>20947.5</v>
      </c>
      <c r="G61">
        <f>+C61-(C$7+F61*C$8)</f>
        <v>7.2225000039907172E-3</v>
      </c>
      <c r="K61">
        <f>+G61</f>
        <v>7.2225000039907172E-3</v>
      </c>
      <c r="O61">
        <f ca="1">+C$11+C$12*$F61</f>
        <v>1.2713925698948095E-2</v>
      </c>
      <c r="Q61" s="2">
        <f>+C61-15018.5</f>
        <v>42060.9064</v>
      </c>
    </row>
    <row r="62" spans="1:17" x14ac:dyDescent="0.2">
      <c r="A62" s="67" t="s">
        <v>162</v>
      </c>
      <c r="B62" s="68" t="s">
        <v>36</v>
      </c>
      <c r="C62" s="69">
        <v>57110.7238</v>
      </c>
      <c r="D62" s="69">
        <v>1E-4</v>
      </c>
      <c r="E62" s="37">
        <f>+(C62-C$7)/C$8</f>
        <v>21048.031862485521</v>
      </c>
      <c r="F62">
        <f>ROUND(2*E62,0)/2</f>
        <v>21048</v>
      </c>
      <c r="G62">
        <f>+C62-(C$7+F62*C$8)</f>
        <v>9.9279999994905666E-3</v>
      </c>
      <c r="K62">
        <f>+G62</f>
        <v>9.9279999994905666E-3</v>
      </c>
      <c r="O62">
        <f ca="1">+C$11+C$12*$F62</f>
        <v>1.2956968528473854E-2</v>
      </c>
      <c r="Q62" s="2">
        <f>+C62-15018.5</f>
        <v>42092.2238</v>
      </c>
    </row>
    <row r="63" spans="1:17" x14ac:dyDescent="0.2">
      <c r="A63" s="74" t="s">
        <v>1</v>
      </c>
      <c r="B63" s="75" t="s">
        <v>36</v>
      </c>
      <c r="C63" s="74">
        <v>57398.321300000003</v>
      </c>
      <c r="D63" s="74" t="s">
        <v>64</v>
      </c>
      <c r="E63" s="37">
        <f>+(C63-C$7)/C$8</f>
        <v>21971.034600066127</v>
      </c>
      <c r="F63">
        <f>ROUND(2*E63,0)/2</f>
        <v>21971</v>
      </c>
      <c r="G63">
        <f>+C63-(C$7+F63*C$8)</f>
        <v>1.0781000004499219E-2</v>
      </c>
      <c r="K63">
        <f>+G63</f>
        <v>1.0781000004499219E-2</v>
      </c>
      <c r="O63">
        <f ca="1">+C$11+C$12*$F63</f>
        <v>1.5189093221531322E-2</v>
      </c>
      <c r="Q63" s="2">
        <f>+C63-15018.5</f>
        <v>42379.821300000003</v>
      </c>
    </row>
    <row r="64" spans="1:17" x14ac:dyDescent="0.2">
      <c r="A64" s="67" t="s">
        <v>163</v>
      </c>
      <c r="B64" s="68" t="s">
        <v>36</v>
      </c>
      <c r="C64" s="69">
        <v>57492.732900000003</v>
      </c>
      <c r="D64" s="69">
        <v>1E-4</v>
      </c>
      <c r="E64" s="37">
        <f>+(C64-C$7)/C$8</f>
        <v>22274.035026910464</v>
      </c>
      <c r="F64">
        <f>ROUND(2*E64,0)/2</f>
        <v>22274</v>
      </c>
      <c r="G64">
        <f>+C64-(C$7+F64*C$8)</f>
        <v>1.0914000005868729E-2</v>
      </c>
      <c r="K64">
        <f>+G64</f>
        <v>1.0914000005868729E-2</v>
      </c>
      <c r="O64">
        <f ca="1">+C$11+C$12*$F64</f>
        <v>1.5921849215026894E-2</v>
      </c>
      <c r="Q64" s="2">
        <f>+C64-15018.5</f>
        <v>42474.232900000003</v>
      </c>
    </row>
    <row r="65" spans="1:17" x14ac:dyDescent="0.2">
      <c r="A65" s="79" t="s">
        <v>167</v>
      </c>
      <c r="B65" s="80" t="s">
        <v>43</v>
      </c>
      <c r="C65" s="81">
        <v>57798.561619999819</v>
      </c>
      <c r="D65" s="81">
        <v>1E-4</v>
      </c>
      <c r="E65" s="37">
        <f>+(C65-C$7)/C$8</f>
        <v>23255.548238223491</v>
      </c>
      <c r="F65">
        <f>ROUND(2*E65,0)/2</f>
        <v>23255.5</v>
      </c>
      <c r="G65">
        <f>+C65-(C$7+F65*C$8)</f>
        <v>1.5030499816930387E-2</v>
      </c>
      <c r="K65">
        <f>+G65</f>
        <v>1.5030499816930387E-2</v>
      </c>
      <c r="O65">
        <f ca="1">+C$11+C$12*$F65</f>
        <v>1.8295446599897867E-2</v>
      </c>
      <c r="Q65" s="2">
        <f>+C65-15018.5</f>
        <v>42780.061619999819</v>
      </c>
    </row>
    <row r="66" spans="1:17" x14ac:dyDescent="0.2">
      <c r="A66" s="70" t="s">
        <v>164</v>
      </c>
      <c r="B66" s="71" t="s">
        <v>43</v>
      </c>
      <c r="C66" s="72">
        <v>57806.038500000002</v>
      </c>
      <c r="D66" s="73" t="s">
        <v>64</v>
      </c>
      <c r="E66" s="37">
        <f>+(C66-C$7)/C$8</f>
        <v>23279.544207273055</v>
      </c>
      <c r="F66">
        <f>ROUND(2*E66,0)/2</f>
        <v>23279.5</v>
      </c>
      <c r="G66">
        <f>+C66-(C$7+F66*C$8)</f>
        <v>1.3774500002909917E-2</v>
      </c>
      <c r="K66">
        <f>+G66</f>
        <v>1.3774500002909917E-2</v>
      </c>
      <c r="O66">
        <f ca="1">+C$11+C$12*$F66</f>
        <v>1.8353486678590582E-2</v>
      </c>
      <c r="Q66" s="2">
        <f>+C66-15018.5</f>
        <v>42787.538500000002</v>
      </c>
    </row>
    <row r="67" spans="1:17" x14ac:dyDescent="0.2">
      <c r="A67" s="76" t="s">
        <v>165</v>
      </c>
      <c r="B67" s="77" t="s">
        <v>36</v>
      </c>
      <c r="C67" s="78">
        <v>57865.710500000001</v>
      </c>
      <c r="D67" s="78">
        <v>1E-4</v>
      </c>
      <c r="E67" s="37">
        <f>+(C67-C$7)/C$8</f>
        <v>23471.052893394834</v>
      </c>
      <c r="F67">
        <f>ROUND(2*E67,0)/2</f>
        <v>23471</v>
      </c>
      <c r="G67">
        <f>+C67-(C$7+F67*C$8)</f>
        <v>1.6480999998748302E-2</v>
      </c>
      <c r="K67">
        <f>+G67</f>
        <v>1.6480999998748302E-2</v>
      </c>
      <c r="O67">
        <f ca="1">+C$11+C$12*$F67</f>
        <v>1.8816598139826231E-2</v>
      </c>
      <c r="Q67" s="2">
        <f>+C67-15018.5</f>
        <v>42847.210500000001</v>
      </c>
    </row>
    <row r="68" spans="1:17" x14ac:dyDescent="0.2">
      <c r="A68" s="74" t="s">
        <v>0</v>
      </c>
      <c r="B68" s="75" t="s">
        <v>36</v>
      </c>
      <c r="C68" s="74">
        <v>58219.679900000003</v>
      </c>
      <c r="D68" s="74">
        <v>1E-4</v>
      </c>
      <c r="E68" s="37">
        <f>+(C68-C$7)/C$8</f>
        <v>24607.066680787848</v>
      </c>
      <c r="F68">
        <f>ROUND(2*E68,0)/2</f>
        <v>24607</v>
      </c>
      <c r="G68">
        <f>+C68-(C$7+F68*C$8)</f>
        <v>2.0777000005182344E-2</v>
      </c>
      <c r="K68">
        <f>+G68</f>
        <v>2.0777000005182344E-2</v>
      </c>
      <c r="O68">
        <f ca="1">+C$11+C$12*$F68</f>
        <v>2.1563828531281581E-2</v>
      </c>
      <c r="Q68" s="2">
        <f>+C68-15018.5</f>
        <v>43201.179900000003</v>
      </c>
    </row>
    <row r="69" spans="1:17" x14ac:dyDescent="0.2">
      <c r="A69" s="76" t="s">
        <v>169</v>
      </c>
      <c r="B69" s="77" t="s">
        <v>36</v>
      </c>
      <c r="C69" s="78">
        <v>58219.680664</v>
      </c>
      <c r="D69" s="78">
        <v>1.5E-5</v>
      </c>
      <c r="E69" s="37">
        <f>+(C69-C$7)/C$8</f>
        <v>24607.069132735756</v>
      </c>
      <c r="F69">
        <f>ROUND(2*E69,0)/2</f>
        <v>24607</v>
      </c>
      <c r="G69">
        <f>+C69-(C$7+F69*C$8)</f>
        <v>2.1541000001889188E-2</v>
      </c>
      <c r="K69">
        <f>+G69</f>
        <v>2.1541000001889188E-2</v>
      </c>
      <c r="O69">
        <f ca="1">+C$11+C$12*$F69</f>
        <v>2.1563828531281581E-2</v>
      </c>
      <c r="Q69" s="2">
        <f>+C69-15018.5</f>
        <v>43201.180664</v>
      </c>
    </row>
    <row r="70" spans="1:17" x14ac:dyDescent="0.2">
      <c r="A70" s="76" t="s">
        <v>168</v>
      </c>
      <c r="B70" s="77" t="s">
        <v>43</v>
      </c>
      <c r="C70" s="78">
        <v>58537.971599999997</v>
      </c>
      <c r="D70" s="78" t="s">
        <v>100</v>
      </c>
      <c r="E70" s="37">
        <f>+(C70-C$7)/C$8</f>
        <v>25628.57803067502</v>
      </c>
      <c r="F70">
        <f>ROUND(2*E70,0)/2</f>
        <v>25628.5</v>
      </c>
      <c r="G70">
        <f>+C70-(C$7+F70*C$8)</f>
        <v>2.431349999824306E-2</v>
      </c>
      <c r="K70">
        <f>+G70</f>
        <v>2.431349999824306E-2</v>
      </c>
      <c r="O70">
        <f ca="1">+C$11+C$12*$F70</f>
        <v>2.4034159380640414E-2</v>
      </c>
      <c r="Q70" s="2">
        <f>+C70-15018.5</f>
        <v>43519.471599999997</v>
      </c>
    </row>
    <row r="71" spans="1:17" x14ac:dyDescent="0.2">
      <c r="A71" s="76" t="s">
        <v>168</v>
      </c>
      <c r="B71" s="77" t="s">
        <v>36</v>
      </c>
      <c r="C71" s="78">
        <v>58538.128400000001</v>
      </c>
      <c r="D71" s="78" t="s">
        <v>100</v>
      </c>
      <c r="E71" s="37">
        <f>+(C71-C$7)/C$8</f>
        <v>25629.081257682406</v>
      </c>
      <c r="F71">
        <f>ROUND(2*E71,0)/2</f>
        <v>25629</v>
      </c>
      <c r="G71">
        <f>+C71-(C$7+F71*C$8)</f>
        <v>2.5319000000308733E-2</v>
      </c>
      <c r="K71">
        <f>+G71</f>
        <v>2.5319000000308733E-2</v>
      </c>
      <c r="O71">
        <f ca="1">+C$11+C$12*$F71</f>
        <v>2.4035368548946515E-2</v>
      </c>
      <c r="Q71" s="2">
        <f>+C71-15018.5</f>
        <v>43519.628400000001</v>
      </c>
    </row>
    <row r="72" spans="1:17" ht="12" customHeight="1" x14ac:dyDescent="0.2">
      <c r="A72" s="76" t="s">
        <v>168</v>
      </c>
      <c r="B72" s="77" t="s">
        <v>43</v>
      </c>
      <c r="C72" s="78">
        <v>58538.2837</v>
      </c>
      <c r="D72" s="78" t="s">
        <v>100</v>
      </c>
      <c r="E72" s="37">
        <f>+(C72-C$7)/C$8</f>
        <v>25629.579670655901</v>
      </c>
      <c r="F72">
        <f>ROUND(2*E72,0)/2</f>
        <v>25629.5</v>
      </c>
      <c r="G72">
        <f>+C72-(C$7+F72*C$8)</f>
        <v>2.4824500003887806E-2</v>
      </c>
      <c r="K72">
        <f>+G72</f>
        <v>2.4824500003887806E-2</v>
      </c>
      <c r="O72">
        <f ca="1">+C$11+C$12*$F72</f>
        <v>2.4036577717252608E-2</v>
      </c>
      <c r="Q72" s="2">
        <f>+C72-15018.5</f>
        <v>43519.7837</v>
      </c>
    </row>
    <row r="73" spans="1:17" ht="12" customHeight="1" x14ac:dyDescent="0.2">
      <c r="A73" s="79" t="s">
        <v>166</v>
      </c>
      <c r="B73" s="80" t="s">
        <v>36</v>
      </c>
      <c r="C73" s="81">
        <v>58567.722300000001</v>
      </c>
      <c r="D73" s="81">
        <v>1E-4</v>
      </c>
      <c r="E73" s="37">
        <f>+(C73-C$7)/C$8</f>
        <v>25724.058615676429</v>
      </c>
      <c r="F73">
        <f>ROUND(2*E73,0)/2</f>
        <v>25724</v>
      </c>
      <c r="G73">
        <f>+C73-(C$7+F73*C$8)</f>
        <v>1.8264000005729031E-2</v>
      </c>
      <c r="K73">
        <f>+G73</f>
        <v>1.8264000005729031E-2</v>
      </c>
      <c r="O73">
        <f ca="1">+C$11+C$12*$F73</f>
        <v>2.4265110527105192E-2</v>
      </c>
      <c r="Q73" s="2">
        <f>+C73-15018.5</f>
        <v>43549.222300000001</v>
      </c>
    </row>
    <row r="74" spans="1:17" ht="12" customHeight="1" x14ac:dyDescent="0.2">
      <c r="A74" s="76" t="s">
        <v>168</v>
      </c>
      <c r="B74" s="77" t="s">
        <v>36</v>
      </c>
      <c r="C74" s="78">
        <v>58842.241399999999</v>
      </c>
      <c r="D74" s="78" t="s">
        <v>64</v>
      </c>
      <c r="E74" s="37">
        <f>+(C74-C$7)/C$8</f>
        <v>26605.08811286663</v>
      </c>
      <c r="F74">
        <f>ROUND(2*E74,0)/2</f>
        <v>26605</v>
      </c>
      <c r="G74">
        <f>+C74-(C$7+F74*C$8)</f>
        <v>2.7455000003101304E-2</v>
      </c>
      <c r="K74">
        <f>+G74</f>
        <v>2.7455000003101304E-2</v>
      </c>
      <c r="O74">
        <f ca="1">+C$11+C$12*$F74</f>
        <v>2.6395665082450399E-2</v>
      </c>
      <c r="Q74" s="2">
        <f>+C74-15018.5</f>
        <v>43823.741399999999</v>
      </c>
    </row>
    <row r="75" spans="1:17" ht="12" customHeight="1" x14ac:dyDescent="0.2">
      <c r="A75" s="82" t="s">
        <v>170</v>
      </c>
      <c r="B75" s="83" t="s">
        <v>36</v>
      </c>
      <c r="C75" s="84">
        <v>59223.165000000037</v>
      </c>
      <c r="D75" s="82" t="s">
        <v>64</v>
      </c>
      <c r="E75" s="37">
        <f>+(C75-C$7)/C$8</f>
        <v>27827.607521446644</v>
      </c>
      <c r="F75">
        <f>ROUND(2*E75,0)/2</f>
        <v>27827.5</v>
      </c>
      <c r="G75">
        <f>+C75-(C$7+F75*C$8)</f>
        <v>3.3502500038594007E-2</v>
      </c>
      <c r="K75">
        <f>+G75</f>
        <v>3.3502500038594007E-2</v>
      </c>
      <c r="O75">
        <f ca="1">+C$11+C$12*$F75</f>
        <v>2.9352081590860758E-2</v>
      </c>
      <c r="Q75" s="2">
        <f>+C75-15018.5</f>
        <v>44204.665000000037</v>
      </c>
    </row>
    <row r="76" spans="1:17" ht="12" customHeight="1" x14ac:dyDescent="0.2">
      <c r="A76" s="82" t="s">
        <v>170</v>
      </c>
      <c r="B76" s="83" t="s">
        <v>36</v>
      </c>
      <c r="C76" s="84">
        <v>59223.165399999823</v>
      </c>
      <c r="D76" s="82" t="s">
        <v>172</v>
      </c>
      <c r="E76" s="37">
        <f>+(C76-C$7)/C$8</f>
        <v>27827.608805188323</v>
      </c>
      <c r="F76">
        <f>ROUND(2*E76,0)/2</f>
        <v>27827.5</v>
      </c>
      <c r="G76">
        <f>+C76-(C$7+F76*C$8)</f>
        <v>3.3902499824762344E-2</v>
      </c>
      <c r="K76">
        <f>+G76</f>
        <v>3.3902499824762344E-2</v>
      </c>
      <c r="O76">
        <f ca="1">+C$11+C$12*$F76</f>
        <v>2.9352081590860758E-2</v>
      </c>
      <c r="Q76" s="2">
        <f>+C76-15018.5</f>
        <v>44204.665399999823</v>
      </c>
    </row>
    <row r="77" spans="1:17" ht="12" customHeight="1" x14ac:dyDescent="0.2">
      <c r="A77" s="82" t="s">
        <v>170</v>
      </c>
      <c r="B77" s="83" t="s">
        <v>36</v>
      </c>
      <c r="C77" s="84">
        <v>59223.165899999905</v>
      </c>
      <c r="D77" s="82" t="s">
        <v>128</v>
      </c>
      <c r="E77" s="37">
        <f>+(C77-C$7)/C$8</f>
        <v>27827.610409866546</v>
      </c>
      <c r="F77">
        <f>ROUND(2*E77,0)/2</f>
        <v>27827.5</v>
      </c>
      <c r="G77">
        <f>+C77-(C$7+F77*C$8)</f>
        <v>3.4402499906718731E-2</v>
      </c>
      <c r="K77">
        <f>+G77</f>
        <v>3.4402499906718731E-2</v>
      </c>
      <c r="O77">
        <f ca="1">+C$11+C$12*$F77</f>
        <v>2.9352081590860758E-2</v>
      </c>
      <c r="Q77" s="2">
        <f>+C77-15018.5</f>
        <v>44204.665899999905</v>
      </c>
    </row>
    <row r="78" spans="1:17" ht="12" customHeight="1" x14ac:dyDescent="0.2">
      <c r="A78" s="82" t="s">
        <v>171</v>
      </c>
      <c r="B78" s="83" t="s">
        <v>36</v>
      </c>
      <c r="C78" s="84">
        <v>59699.439100000003</v>
      </c>
      <c r="D78" s="82">
        <v>1E-4</v>
      </c>
      <c r="E78" s="37">
        <f>+(C78-C$7)/C$8</f>
        <v>29356.140621138758</v>
      </c>
      <c r="F78">
        <f>ROUND(2*E78,0)/2</f>
        <v>29356</v>
      </c>
      <c r="G78">
        <f>+C78-(C$7+F78*C$8)</f>
        <v>4.3816000004881062E-2</v>
      </c>
      <c r="K78">
        <f>+G78</f>
        <v>4.3816000004881062E-2</v>
      </c>
      <c r="O78">
        <f ca="1">+C$11+C$12*$F78</f>
        <v>3.304850910260327E-2</v>
      </c>
      <c r="Q78" s="2">
        <f>+C78-15018.5</f>
        <v>44680.939100000003</v>
      </c>
    </row>
    <row r="79" spans="1:17" x14ac:dyDescent="0.2">
      <c r="C79" s="10"/>
      <c r="D79" s="10"/>
    </row>
    <row r="80" spans="1:17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</sheetData>
  <protectedRanges>
    <protectedRange sqref="A67:D73" name="Range1"/>
  </protectedRanges>
  <sortState xmlns:xlrd2="http://schemas.microsoft.com/office/spreadsheetml/2017/richdata2" ref="A21:U78">
    <sortCondition ref="C21:C78"/>
  </sortState>
  <phoneticPr fontId="7" type="noConversion"/>
  <hyperlinks>
    <hyperlink ref="H63962" r:id="rId1" display="http://vsolj.cetus-net.org/bulletin.html"/>
    <hyperlink ref="H63955" r:id="rId2" display="https://www.aavso.org/ejaavso"/>
    <hyperlink ref="I63962" r:id="rId3" display="http://vsolj.cetus-net.org/bulletin.html"/>
    <hyperlink ref="AQ57613" r:id="rId4" display="http://cdsbib.u-strasbg.fr/cgi-bin/cdsbib?1990RMxAA..21..381G"/>
    <hyperlink ref="H63959" r:id="rId5" display="https://www.aavso.org/ejaavso"/>
    <hyperlink ref="AP4977" r:id="rId6" display="http://cdsbib.u-strasbg.fr/cgi-bin/cdsbib?1990RMxAA..21..381G"/>
    <hyperlink ref="AP4980" r:id="rId7" display="http://cdsbib.u-strasbg.fr/cgi-bin/cdsbib?1990RMxAA..21..381G"/>
    <hyperlink ref="AP4978" r:id="rId8" display="http://cdsbib.u-strasbg.fr/cgi-bin/cdsbib?1990RMxAA..21..381G"/>
    <hyperlink ref="AP4962" r:id="rId9" display="http://cdsbib.u-strasbg.fr/cgi-bin/cdsbib?1990RMxAA..21..381G"/>
    <hyperlink ref="AQ5191" r:id="rId10" display="http://cdsbib.u-strasbg.fr/cgi-bin/cdsbib?1990RMxAA..21..381G"/>
    <hyperlink ref="AQ5195" r:id="rId11" display="http://cdsbib.u-strasbg.fr/cgi-bin/cdsbib?1990RMxAA..21..381G"/>
    <hyperlink ref="AQ64875" r:id="rId12" display="http://cdsbib.u-strasbg.fr/cgi-bin/cdsbib?1990RMxAA..21..381G"/>
    <hyperlink ref="I2083" r:id="rId13" display="http://vsolj.cetus-net.org/bulletin.html"/>
    <hyperlink ref="H2083" r:id="rId14" display="http://vsolj.cetus-net.org/bulletin.html"/>
    <hyperlink ref="AQ1" r:id="rId15" display="http://cdsbib.u-strasbg.fr/cgi-bin/cdsbib?1990RMxAA..21..381G"/>
    <hyperlink ref="AQ65535" r:id="rId16" display="http://cdsbib.u-strasbg.fr/cgi-bin/cdsbib?1990RMxAA..21..381G"/>
    <hyperlink ref="AP3253" r:id="rId17" display="http://cdsbib.u-strasbg.fr/cgi-bin/cdsbib?1990RMxAA..21..381G"/>
    <hyperlink ref="AP3271" r:id="rId18" display="http://cdsbib.u-strasbg.fr/cgi-bin/cdsbib?1990RMxAA..21..381G"/>
    <hyperlink ref="AP3272" r:id="rId19" display="http://cdsbib.u-strasbg.fr/cgi-bin/cdsbib?1990RMxAA..21..381G"/>
    <hyperlink ref="AP326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1"/>
  <sheetViews>
    <sheetView topLeftCell="A5" workbookViewId="0">
      <selection activeCell="A21" sqref="A21:C2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9" t="s">
        <v>55</v>
      </c>
      <c r="I1" s="40" t="s">
        <v>56</v>
      </c>
      <c r="J1" s="41" t="s">
        <v>57</v>
      </c>
    </row>
    <row r="2" spans="1:16" x14ac:dyDescent="0.2">
      <c r="I2" s="42" t="s">
        <v>58</v>
      </c>
      <c r="J2" s="43" t="s">
        <v>59</v>
      </c>
    </row>
    <row r="3" spans="1:16" x14ac:dyDescent="0.2">
      <c r="A3" s="44" t="s">
        <v>60</v>
      </c>
      <c r="I3" s="42" t="s">
        <v>61</v>
      </c>
      <c r="J3" s="43" t="s">
        <v>62</v>
      </c>
    </row>
    <row r="4" spans="1:16" x14ac:dyDescent="0.2">
      <c r="I4" s="42" t="s">
        <v>63</v>
      </c>
      <c r="J4" s="43" t="s">
        <v>62</v>
      </c>
    </row>
    <row r="5" spans="1:16" ht="13.5" thickBot="1" x14ac:dyDescent="0.25">
      <c r="I5" s="45" t="s">
        <v>64</v>
      </c>
      <c r="J5" s="46" t="s">
        <v>65</v>
      </c>
    </row>
    <row r="10" spans="1:16" ht="13.5" thickBot="1" x14ac:dyDescent="0.25"/>
    <row r="11" spans="1:16" ht="12.75" customHeight="1" thickBot="1" x14ac:dyDescent="0.25">
      <c r="A11" s="10" t="str">
        <f t="shared" ref="A11:A28" si="0">P11</f>
        <v>OEJV 0094 </v>
      </c>
      <c r="B11" s="3" t="str">
        <f t="shared" ref="B11:B28" si="1">IF(H11=INT(H11),"I","II")</f>
        <v>II</v>
      </c>
      <c r="C11" s="10">
        <f t="shared" ref="C11:C28" si="2">1*G11</f>
        <v>54507.542099999999</v>
      </c>
      <c r="D11" s="12" t="str">
        <f t="shared" ref="D11:D28" si="3">VLOOKUP(F11,I$1:J$5,2,FALSE)</f>
        <v>vis</v>
      </c>
      <c r="E11" s="47" t="e">
        <f>VLOOKUP(C11,Active!C$21:E$967,3,FALSE)</f>
        <v>#N/A</v>
      </c>
      <c r="F11" s="3" t="s">
        <v>64</v>
      </c>
      <c r="G11" s="12" t="str">
        <f t="shared" ref="G11:G28" si="4">MID(I11,3,LEN(I11)-3)</f>
        <v>54507.5421</v>
      </c>
      <c r="H11" s="10">
        <f t="shared" ref="H11:H28" si="5">1*K11</f>
        <v>12693.5</v>
      </c>
      <c r="I11" s="48" t="s">
        <v>66</v>
      </c>
      <c r="J11" s="49" t="s">
        <v>67</v>
      </c>
      <c r="K11" s="48">
        <v>12693.5</v>
      </c>
      <c r="L11" s="48" t="s">
        <v>68</v>
      </c>
      <c r="M11" s="49" t="s">
        <v>69</v>
      </c>
      <c r="N11" s="49" t="s">
        <v>56</v>
      </c>
      <c r="O11" s="50" t="s">
        <v>70</v>
      </c>
      <c r="P11" s="51" t="s">
        <v>71</v>
      </c>
    </row>
    <row r="12" spans="1:16" ht="12.75" customHeight="1" thickBot="1" x14ac:dyDescent="0.25">
      <c r="A12" s="10" t="str">
        <f t="shared" si="0"/>
        <v>BAVM 209 </v>
      </c>
      <c r="B12" s="3" t="str">
        <f t="shared" si="1"/>
        <v>I</v>
      </c>
      <c r="C12" s="10">
        <f t="shared" si="2"/>
        <v>54555.373200000002</v>
      </c>
      <c r="D12" s="12" t="str">
        <f t="shared" si="3"/>
        <v>vis</v>
      </c>
      <c r="E12" s="47">
        <f>VLOOKUP(C12,Active!C$21:E$967,3,FALSE)</f>
        <v>12847.002301108201</v>
      </c>
      <c r="F12" s="3" t="s">
        <v>64</v>
      </c>
      <c r="G12" s="12" t="str">
        <f t="shared" si="4"/>
        <v>54555.3732</v>
      </c>
      <c r="H12" s="10">
        <f t="shared" si="5"/>
        <v>12847</v>
      </c>
      <c r="I12" s="48" t="s">
        <v>72</v>
      </c>
      <c r="J12" s="49" t="s">
        <v>73</v>
      </c>
      <c r="K12" s="48">
        <v>12847</v>
      </c>
      <c r="L12" s="48" t="s">
        <v>74</v>
      </c>
      <c r="M12" s="49" t="s">
        <v>69</v>
      </c>
      <c r="N12" s="49" t="s">
        <v>75</v>
      </c>
      <c r="O12" s="50" t="s">
        <v>76</v>
      </c>
      <c r="P12" s="51" t="s">
        <v>77</v>
      </c>
    </row>
    <row r="13" spans="1:16" ht="12.75" customHeight="1" thickBot="1" x14ac:dyDescent="0.25">
      <c r="A13" s="10" t="str">
        <f t="shared" si="0"/>
        <v>IBVS 5894 </v>
      </c>
      <c r="B13" s="3" t="str">
        <f t="shared" si="1"/>
        <v>I</v>
      </c>
      <c r="C13" s="10">
        <f t="shared" si="2"/>
        <v>54862.914700000001</v>
      </c>
      <c r="D13" s="12" t="str">
        <f t="shared" si="3"/>
        <v>vis</v>
      </c>
      <c r="E13" s="47">
        <f>VLOOKUP(C13,Active!C$21:E$967,3,FALSE)</f>
        <v>13834.012433044822</v>
      </c>
      <c r="F13" s="3" t="s">
        <v>64</v>
      </c>
      <c r="G13" s="12" t="str">
        <f t="shared" si="4"/>
        <v>54862.9147</v>
      </c>
      <c r="H13" s="10">
        <f t="shared" si="5"/>
        <v>13834</v>
      </c>
      <c r="I13" s="48" t="s">
        <v>78</v>
      </c>
      <c r="J13" s="49" t="s">
        <v>79</v>
      </c>
      <c r="K13" s="48" t="s">
        <v>80</v>
      </c>
      <c r="L13" s="48" t="s">
        <v>81</v>
      </c>
      <c r="M13" s="49" t="s">
        <v>69</v>
      </c>
      <c r="N13" s="49" t="s">
        <v>64</v>
      </c>
      <c r="O13" s="50" t="s">
        <v>82</v>
      </c>
      <c r="P13" s="51" t="s">
        <v>83</v>
      </c>
    </row>
    <row r="14" spans="1:16" ht="12.75" customHeight="1" thickBot="1" x14ac:dyDescent="0.25">
      <c r="A14" s="10" t="str">
        <f t="shared" si="0"/>
        <v>BAVM 214 </v>
      </c>
      <c r="B14" s="3" t="str">
        <f t="shared" si="1"/>
        <v>I</v>
      </c>
      <c r="C14" s="10">
        <f t="shared" si="2"/>
        <v>54923.360200000003</v>
      </c>
      <c r="D14" s="12" t="str">
        <f t="shared" si="3"/>
        <v>vis</v>
      </c>
      <c r="E14" s="47">
        <f>VLOOKUP(C14,Active!C$21:E$967,3,FALSE)</f>
        <v>14028.003555966367</v>
      </c>
      <c r="F14" s="3" t="s">
        <v>64</v>
      </c>
      <c r="G14" s="12" t="str">
        <f t="shared" si="4"/>
        <v>54923.3602</v>
      </c>
      <c r="H14" s="10">
        <f t="shared" si="5"/>
        <v>14028</v>
      </c>
      <c r="I14" s="48" t="s">
        <v>84</v>
      </c>
      <c r="J14" s="49" t="s">
        <v>85</v>
      </c>
      <c r="K14" s="48" t="s">
        <v>86</v>
      </c>
      <c r="L14" s="48" t="s">
        <v>87</v>
      </c>
      <c r="M14" s="49" t="s">
        <v>69</v>
      </c>
      <c r="N14" s="49" t="s">
        <v>75</v>
      </c>
      <c r="O14" s="50" t="s">
        <v>76</v>
      </c>
      <c r="P14" s="51" t="s">
        <v>88</v>
      </c>
    </row>
    <row r="15" spans="1:16" ht="12.75" customHeight="1" thickBot="1" x14ac:dyDescent="0.25">
      <c r="A15" s="10" t="str">
        <f t="shared" si="0"/>
        <v>IBVS 5945 </v>
      </c>
      <c r="B15" s="3" t="str">
        <f t="shared" si="1"/>
        <v>I</v>
      </c>
      <c r="C15" s="10">
        <f t="shared" si="2"/>
        <v>55268.912199999999</v>
      </c>
      <c r="D15" s="12" t="str">
        <f t="shared" si="3"/>
        <v>vis</v>
      </c>
      <c r="E15" s="47">
        <f>VLOOKUP(C15,Active!C$21:E$967,3,FALSE)</f>
        <v>15137.002910885816</v>
      </c>
      <c r="F15" s="3" t="s">
        <v>64</v>
      </c>
      <c r="G15" s="12" t="str">
        <f t="shared" si="4"/>
        <v>55268.9122</v>
      </c>
      <c r="H15" s="10">
        <f t="shared" si="5"/>
        <v>15137</v>
      </c>
      <c r="I15" s="48" t="s">
        <v>115</v>
      </c>
      <c r="J15" s="49" t="s">
        <v>116</v>
      </c>
      <c r="K15" s="48" t="s">
        <v>117</v>
      </c>
      <c r="L15" s="48" t="s">
        <v>106</v>
      </c>
      <c r="M15" s="49" t="s">
        <v>69</v>
      </c>
      <c r="N15" s="49" t="s">
        <v>64</v>
      </c>
      <c r="O15" s="50" t="s">
        <v>82</v>
      </c>
      <c r="P15" s="51" t="s">
        <v>118</v>
      </c>
    </row>
    <row r="16" spans="1:16" ht="12.75" customHeight="1" thickBot="1" x14ac:dyDescent="0.25">
      <c r="A16" s="10" t="str">
        <f t="shared" si="0"/>
        <v>IBVS 5992 </v>
      </c>
      <c r="B16" s="3" t="str">
        <f t="shared" si="1"/>
        <v>II</v>
      </c>
      <c r="C16" s="10">
        <f t="shared" si="2"/>
        <v>55591.874600000003</v>
      </c>
      <c r="D16" s="12" t="str">
        <f t="shared" si="3"/>
        <v>vis</v>
      </c>
      <c r="E16" s="47">
        <f>VLOOKUP(C16,Active!C$21:E$967,3,FALSE)</f>
        <v>16173.504199442228</v>
      </c>
      <c r="F16" s="3" t="s">
        <v>64</v>
      </c>
      <c r="G16" s="12" t="str">
        <f t="shared" si="4"/>
        <v>55591.8746</v>
      </c>
      <c r="H16" s="10">
        <f t="shared" si="5"/>
        <v>16173.5</v>
      </c>
      <c r="I16" s="48" t="s">
        <v>119</v>
      </c>
      <c r="J16" s="49" t="s">
        <v>120</v>
      </c>
      <c r="K16" s="48" t="s">
        <v>121</v>
      </c>
      <c r="L16" s="48" t="s">
        <v>122</v>
      </c>
      <c r="M16" s="49" t="s">
        <v>69</v>
      </c>
      <c r="N16" s="49" t="s">
        <v>64</v>
      </c>
      <c r="O16" s="50" t="s">
        <v>82</v>
      </c>
      <c r="P16" s="51" t="s">
        <v>123</v>
      </c>
    </row>
    <row r="17" spans="1:16" ht="12.75" customHeight="1" thickBot="1" x14ac:dyDescent="0.25">
      <c r="A17" s="10" t="str">
        <f t="shared" si="0"/>
        <v>IBVS 5992 </v>
      </c>
      <c r="B17" s="3" t="str">
        <f t="shared" si="1"/>
        <v>I</v>
      </c>
      <c r="C17" s="10">
        <f t="shared" si="2"/>
        <v>55672.7336</v>
      </c>
      <c r="D17" s="12" t="str">
        <f t="shared" si="3"/>
        <v>vis</v>
      </c>
      <c r="E17" s="47">
        <f>VLOOKUP(C17,Active!C$21:E$967,3,FALSE)</f>
        <v>16433.009509321579</v>
      </c>
      <c r="F17" s="3" t="s">
        <v>64</v>
      </c>
      <c r="G17" s="12" t="str">
        <f t="shared" si="4"/>
        <v>55672.7336</v>
      </c>
      <c r="H17" s="10">
        <f t="shared" si="5"/>
        <v>16433</v>
      </c>
      <c r="I17" s="48" t="s">
        <v>131</v>
      </c>
      <c r="J17" s="49" t="s">
        <v>132</v>
      </c>
      <c r="K17" s="48" t="s">
        <v>133</v>
      </c>
      <c r="L17" s="48" t="s">
        <v>134</v>
      </c>
      <c r="M17" s="49" t="s">
        <v>69</v>
      </c>
      <c r="N17" s="49" t="s">
        <v>64</v>
      </c>
      <c r="O17" s="50" t="s">
        <v>82</v>
      </c>
      <c r="P17" s="51" t="s">
        <v>123</v>
      </c>
    </row>
    <row r="18" spans="1:16" ht="12.75" customHeight="1" thickBot="1" x14ac:dyDescent="0.25">
      <c r="A18" s="10" t="str">
        <f t="shared" si="0"/>
        <v>IBVS 6050 </v>
      </c>
      <c r="B18" s="3" t="str">
        <f t="shared" si="1"/>
        <v>I</v>
      </c>
      <c r="C18" s="10">
        <f t="shared" si="2"/>
        <v>55941.946600000003</v>
      </c>
      <c r="D18" s="12" t="str">
        <f t="shared" si="3"/>
        <v>vis</v>
      </c>
      <c r="E18" s="47">
        <f>VLOOKUP(C18,Active!C$21:E$967,3,FALSE)</f>
        <v>17297.009843094605</v>
      </c>
      <c r="F18" s="3" t="s">
        <v>64</v>
      </c>
      <c r="G18" s="12" t="str">
        <f t="shared" si="4"/>
        <v>55941.9466</v>
      </c>
      <c r="H18" s="10">
        <f t="shared" si="5"/>
        <v>17297</v>
      </c>
      <c r="I18" s="48" t="s">
        <v>135</v>
      </c>
      <c r="J18" s="49" t="s">
        <v>136</v>
      </c>
      <c r="K18" s="48" t="s">
        <v>137</v>
      </c>
      <c r="L18" s="48" t="s">
        <v>138</v>
      </c>
      <c r="M18" s="49" t="s">
        <v>69</v>
      </c>
      <c r="N18" s="49" t="s">
        <v>56</v>
      </c>
      <c r="O18" s="50" t="s">
        <v>139</v>
      </c>
      <c r="P18" s="51" t="s">
        <v>140</v>
      </c>
    </row>
    <row r="19" spans="1:16" ht="12.75" customHeight="1" thickBot="1" x14ac:dyDescent="0.25">
      <c r="A19" s="10" t="str">
        <f t="shared" si="0"/>
        <v>IBVS 6029 </v>
      </c>
      <c r="B19" s="3" t="str">
        <f t="shared" si="1"/>
        <v>I</v>
      </c>
      <c r="C19" s="10">
        <f t="shared" si="2"/>
        <v>55956.904000000002</v>
      </c>
      <c r="D19" s="12" t="str">
        <f t="shared" si="3"/>
        <v>vis</v>
      </c>
      <c r="E19" s="47">
        <f>VLOOKUP(C19,Active!C$21:E$967,3,FALSE)</f>
        <v>17345.013463248073</v>
      </c>
      <c r="F19" s="3" t="s">
        <v>64</v>
      </c>
      <c r="G19" s="12" t="str">
        <f t="shared" si="4"/>
        <v>55956.9040</v>
      </c>
      <c r="H19" s="10">
        <f t="shared" si="5"/>
        <v>17345</v>
      </c>
      <c r="I19" s="48" t="s">
        <v>141</v>
      </c>
      <c r="J19" s="49" t="s">
        <v>142</v>
      </c>
      <c r="K19" s="48" t="s">
        <v>143</v>
      </c>
      <c r="L19" s="48" t="s">
        <v>144</v>
      </c>
      <c r="M19" s="49" t="s">
        <v>69</v>
      </c>
      <c r="N19" s="49" t="s">
        <v>64</v>
      </c>
      <c r="O19" s="50" t="s">
        <v>82</v>
      </c>
      <c r="P19" s="51" t="s">
        <v>145</v>
      </c>
    </row>
    <row r="20" spans="1:16" ht="12.75" customHeight="1" thickBot="1" x14ac:dyDescent="0.25">
      <c r="A20" s="10" t="str">
        <f t="shared" si="0"/>
        <v>IBVS 6029 </v>
      </c>
      <c r="B20" s="3" t="str">
        <f t="shared" si="1"/>
        <v>I</v>
      </c>
      <c r="C20" s="10">
        <f t="shared" si="2"/>
        <v>56035.736199999999</v>
      </c>
      <c r="D20" s="12" t="str">
        <f t="shared" si="3"/>
        <v>vis</v>
      </c>
      <c r="E20" s="47">
        <f>VLOOKUP(C20,Active!C$21:E$967,3,FALSE)</f>
        <v>17598.014050560196</v>
      </c>
      <c r="F20" s="3" t="s">
        <v>64</v>
      </c>
      <c r="G20" s="12" t="str">
        <f t="shared" si="4"/>
        <v>56035.7362</v>
      </c>
      <c r="H20" s="10">
        <f t="shared" si="5"/>
        <v>17598</v>
      </c>
      <c r="I20" s="48" t="s">
        <v>146</v>
      </c>
      <c r="J20" s="49" t="s">
        <v>147</v>
      </c>
      <c r="K20" s="48" t="s">
        <v>148</v>
      </c>
      <c r="L20" s="48" t="s">
        <v>149</v>
      </c>
      <c r="M20" s="49" t="s">
        <v>69</v>
      </c>
      <c r="N20" s="49" t="s">
        <v>64</v>
      </c>
      <c r="O20" s="50" t="s">
        <v>82</v>
      </c>
      <c r="P20" s="51" t="s">
        <v>145</v>
      </c>
    </row>
    <row r="21" spans="1:16" ht="12.75" customHeight="1" thickBot="1" x14ac:dyDescent="0.25">
      <c r="A21" s="10" t="str">
        <f t="shared" si="0"/>
        <v>OEJV 0107 </v>
      </c>
      <c r="B21" s="3" t="str">
        <f t="shared" si="1"/>
        <v>II</v>
      </c>
      <c r="C21" s="10">
        <f t="shared" si="2"/>
        <v>54935.356899999999</v>
      </c>
      <c r="D21" s="12" t="str">
        <f t="shared" si="3"/>
        <v>vis</v>
      </c>
      <c r="E21" s="47" t="e">
        <f>VLOOKUP(C21,Active!C$21:E$967,3,FALSE)</f>
        <v>#N/A</v>
      </c>
      <c r="F21" s="3" t="s">
        <v>64</v>
      </c>
      <c r="G21" s="12" t="str">
        <f t="shared" si="4"/>
        <v>54935.3569</v>
      </c>
      <c r="H21" s="10">
        <f t="shared" si="5"/>
        <v>14066.5</v>
      </c>
      <c r="I21" s="48" t="s">
        <v>89</v>
      </c>
      <c r="J21" s="49" t="s">
        <v>90</v>
      </c>
      <c r="K21" s="48" t="s">
        <v>91</v>
      </c>
      <c r="L21" s="48" t="s">
        <v>92</v>
      </c>
      <c r="M21" s="49" t="s">
        <v>69</v>
      </c>
      <c r="N21" s="49" t="s">
        <v>93</v>
      </c>
      <c r="O21" s="50" t="s">
        <v>94</v>
      </c>
      <c r="P21" s="51" t="s">
        <v>95</v>
      </c>
    </row>
    <row r="22" spans="1:16" ht="12.75" customHeight="1" thickBot="1" x14ac:dyDescent="0.25">
      <c r="A22" s="10" t="str">
        <f t="shared" si="0"/>
        <v>VSB 51 </v>
      </c>
      <c r="B22" s="3" t="str">
        <f t="shared" si="1"/>
        <v>I</v>
      </c>
      <c r="C22" s="10">
        <f t="shared" si="2"/>
        <v>55232.145199999999</v>
      </c>
      <c r="D22" s="12" t="str">
        <f t="shared" si="3"/>
        <v>vis</v>
      </c>
      <c r="E22" s="47">
        <f>VLOOKUP(C22,Active!C$21:E$967,3,FALSE)</f>
        <v>15019.004521982484</v>
      </c>
      <c r="F22" s="3" t="s">
        <v>64</v>
      </c>
      <c r="G22" s="12" t="str">
        <f t="shared" si="4"/>
        <v>55232.1452</v>
      </c>
      <c r="H22" s="10">
        <f t="shared" si="5"/>
        <v>15019</v>
      </c>
      <c r="I22" s="48" t="s">
        <v>96</v>
      </c>
      <c r="J22" s="49" t="s">
        <v>97</v>
      </c>
      <c r="K22" s="48" t="s">
        <v>98</v>
      </c>
      <c r="L22" s="48" t="s">
        <v>99</v>
      </c>
      <c r="M22" s="49" t="s">
        <v>69</v>
      </c>
      <c r="N22" s="49" t="s">
        <v>100</v>
      </c>
      <c r="O22" s="50" t="s">
        <v>101</v>
      </c>
      <c r="P22" s="51" t="s">
        <v>102</v>
      </c>
    </row>
    <row r="23" spans="1:16" ht="12.75" customHeight="1" thickBot="1" x14ac:dyDescent="0.25">
      <c r="A23" s="10" t="str">
        <f t="shared" si="0"/>
        <v>VSB 51 </v>
      </c>
      <c r="B23" s="3" t="str">
        <f t="shared" si="1"/>
        <v>II</v>
      </c>
      <c r="C23" s="10">
        <f t="shared" si="2"/>
        <v>55232.300499999998</v>
      </c>
      <c r="D23" s="12" t="str">
        <f t="shared" si="3"/>
        <v>vis</v>
      </c>
      <c r="E23" s="47">
        <f>VLOOKUP(C23,Active!C$21:E$967,3,FALSE)</f>
        <v>15019.502934955981</v>
      </c>
      <c r="F23" s="3" t="s">
        <v>64</v>
      </c>
      <c r="G23" s="12" t="str">
        <f t="shared" si="4"/>
        <v>55232.3005</v>
      </c>
      <c r="H23" s="10">
        <f t="shared" si="5"/>
        <v>15019.5</v>
      </c>
      <c r="I23" s="48" t="s">
        <v>103</v>
      </c>
      <c r="J23" s="49" t="s">
        <v>104</v>
      </c>
      <c r="K23" s="48" t="s">
        <v>105</v>
      </c>
      <c r="L23" s="48" t="s">
        <v>106</v>
      </c>
      <c r="M23" s="49" t="s">
        <v>69</v>
      </c>
      <c r="N23" s="49" t="s">
        <v>100</v>
      </c>
      <c r="O23" s="50" t="s">
        <v>101</v>
      </c>
      <c r="P23" s="51" t="s">
        <v>102</v>
      </c>
    </row>
    <row r="24" spans="1:16" ht="12.75" customHeight="1" thickBot="1" x14ac:dyDescent="0.25">
      <c r="A24" s="10" t="str">
        <f t="shared" si="0"/>
        <v>VSB 51 </v>
      </c>
      <c r="B24" s="3" t="str">
        <f t="shared" si="1"/>
        <v>II</v>
      </c>
      <c r="C24" s="10">
        <f t="shared" si="2"/>
        <v>55268.132799999999</v>
      </c>
      <c r="D24" s="12" t="str">
        <f t="shared" si="3"/>
        <v>vis</v>
      </c>
      <c r="E24" s="47">
        <f>VLOOKUP(C24,Active!C$21:E$967,3,FALSE)</f>
        <v>15134.501538886165</v>
      </c>
      <c r="F24" s="3" t="s">
        <v>64</v>
      </c>
      <c r="G24" s="12" t="str">
        <f t="shared" si="4"/>
        <v>55268.1328</v>
      </c>
      <c r="H24" s="10">
        <f t="shared" si="5"/>
        <v>15134.5</v>
      </c>
      <c r="I24" s="48" t="s">
        <v>107</v>
      </c>
      <c r="J24" s="49" t="s">
        <v>108</v>
      </c>
      <c r="K24" s="48" t="s">
        <v>109</v>
      </c>
      <c r="L24" s="48" t="s">
        <v>110</v>
      </c>
      <c r="M24" s="49" t="s">
        <v>69</v>
      </c>
      <c r="N24" s="49" t="s">
        <v>100</v>
      </c>
      <c r="O24" s="50" t="s">
        <v>101</v>
      </c>
      <c r="P24" s="51" t="s">
        <v>102</v>
      </c>
    </row>
    <row r="25" spans="1:16" ht="12.75" customHeight="1" thickBot="1" x14ac:dyDescent="0.25">
      <c r="A25" s="10" t="str">
        <f t="shared" si="0"/>
        <v>VSB 51 </v>
      </c>
      <c r="B25" s="3" t="str">
        <f t="shared" si="1"/>
        <v>I</v>
      </c>
      <c r="C25" s="10">
        <f t="shared" si="2"/>
        <v>55268.2889</v>
      </c>
      <c r="D25" s="12" t="str">
        <f t="shared" si="3"/>
        <v>vis</v>
      </c>
      <c r="E25" s="47">
        <f>VLOOKUP(C25,Active!C$21:E$967,3,FALSE)</f>
        <v>15135.002519344396</v>
      </c>
      <c r="F25" s="3" t="s">
        <v>64</v>
      </c>
      <c r="G25" s="12" t="str">
        <f t="shared" si="4"/>
        <v>55268.2889</v>
      </c>
      <c r="H25" s="10">
        <f t="shared" si="5"/>
        <v>15135</v>
      </c>
      <c r="I25" s="48" t="s">
        <v>111</v>
      </c>
      <c r="J25" s="49" t="s">
        <v>112</v>
      </c>
      <c r="K25" s="48" t="s">
        <v>113</v>
      </c>
      <c r="L25" s="48" t="s">
        <v>114</v>
      </c>
      <c r="M25" s="49" t="s">
        <v>69</v>
      </c>
      <c r="N25" s="49" t="s">
        <v>100</v>
      </c>
      <c r="O25" s="50" t="s">
        <v>101</v>
      </c>
      <c r="P25" s="51" t="s">
        <v>102</v>
      </c>
    </row>
    <row r="26" spans="1:16" ht="12.75" customHeight="1" thickBot="1" x14ac:dyDescent="0.25">
      <c r="A26" s="10" t="str">
        <f t="shared" si="0"/>
        <v>OEJV 0137 </v>
      </c>
      <c r="B26" s="3" t="str">
        <f t="shared" si="1"/>
        <v>II</v>
      </c>
      <c r="C26" s="10">
        <f t="shared" si="2"/>
        <v>55597.484600000003</v>
      </c>
      <c r="D26" s="12" t="str">
        <f t="shared" si="3"/>
        <v>vis</v>
      </c>
      <c r="E26" s="47" t="e">
        <f>VLOOKUP(C26,Active!C$21:E$967,3,FALSE)</f>
        <v>#N/A</v>
      </c>
      <c r="F26" s="3" t="s">
        <v>64</v>
      </c>
      <c r="G26" s="12" t="str">
        <f t="shared" si="4"/>
        <v>55597.4846</v>
      </c>
      <c r="H26" s="10">
        <f t="shared" si="5"/>
        <v>16191.5</v>
      </c>
      <c r="I26" s="48" t="s">
        <v>124</v>
      </c>
      <c r="J26" s="49" t="s">
        <v>125</v>
      </c>
      <c r="K26" s="48" t="s">
        <v>126</v>
      </c>
      <c r="L26" s="48" t="s">
        <v>127</v>
      </c>
      <c r="M26" s="49" t="s">
        <v>69</v>
      </c>
      <c r="N26" s="49" t="s">
        <v>128</v>
      </c>
      <c r="O26" s="50" t="s">
        <v>129</v>
      </c>
      <c r="P26" s="51" t="s">
        <v>130</v>
      </c>
    </row>
    <row r="27" spans="1:16" ht="12.75" customHeight="1" thickBot="1" x14ac:dyDescent="0.25">
      <c r="A27" s="10" t="str">
        <f t="shared" si="0"/>
        <v>VSB 56 </v>
      </c>
      <c r="B27" s="3" t="str">
        <f t="shared" si="1"/>
        <v>I</v>
      </c>
      <c r="C27" s="10">
        <f t="shared" si="2"/>
        <v>56364.150600000001</v>
      </c>
      <c r="D27" s="12" t="str">
        <f t="shared" si="3"/>
        <v>vis</v>
      </c>
      <c r="E27" s="47">
        <f>VLOOKUP(C27,Active!C$21:E$967,3,FALSE)</f>
        <v>18652.012747561701</v>
      </c>
      <c r="F27" s="3" t="s">
        <v>64</v>
      </c>
      <c r="G27" s="12" t="str">
        <f t="shared" si="4"/>
        <v>56364.1506</v>
      </c>
      <c r="H27" s="10">
        <f t="shared" si="5"/>
        <v>18652</v>
      </c>
      <c r="I27" s="48" t="s">
        <v>150</v>
      </c>
      <c r="J27" s="49" t="s">
        <v>151</v>
      </c>
      <c r="K27" s="48" t="s">
        <v>152</v>
      </c>
      <c r="L27" s="48" t="s">
        <v>153</v>
      </c>
      <c r="M27" s="49" t="s">
        <v>69</v>
      </c>
      <c r="N27" s="49" t="s">
        <v>64</v>
      </c>
      <c r="O27" s="50" t="s">
        <v>154</v>
      </c>
      <c r="P27" s="51" t="s">
        <v>155</v>
      </c>
    </row>
    <row r="28" spans="1:16" ht="12.75" customHeight="1" thickBot="1" x14ac:dyDescent="0.25">
      <c r="A28" s="10" t="str">
        <f t="shared" si="0"/>
        <v>VSB 56 </v>
      </c>
      <c r="B28" s="3" t="str">
        <f t="shared" si="1"/>
        <v>II</v>
      </c>
      <c r="C28" s="10">
        <f t="shared" si="2"/>
        <v>56364.305099999998</v>
      </c>
      <c r="D28" s="12" t="str">
        <f t="shared" si="3"/>
        <v>vis</v>
      </c>
      <c r="E28" s="47">
        <f>VLOOKUP(C28,Active!C$21:E$967,3,FALSE)</f>
        <v>18652.508593050457</v>
      </c>
      <c r="F28" s="3" t="s">
        <v>64</v>
      </c>
      <c r="G28" s="12" t="str">
        <f t="shared" si="4"/>
        <v>56364.3051</v>
      </c>
      <c r="H28" s="10">
        <f t="shared" si="5"/>
        <v>18652.5</v>
      </c>
      <c r="I28" s="48" t="s">
        <v>156</v>
      </c>
      <c r="J28" s="49" t="s">
        <v>157</v>
      </c>
      <c r="K28" s="48" t="s">
        <v>158</v>
      </c>
      <c r="L28" s="48" t="s">
        <v>127</v>
      </c>
      <c r="M28" s="49" t="s">
        <v>69</v>
      </c>
      <c r="N28" s="49" t="s">
        <v>64</v>
      </c>
      <c r="O28" s="50" t="s">
        <v>154</v>
      </c>
      <c r="P28" s="51" t="s">
        <v>155</v>
      </c>
    </row>
    <row r="29" spans="1:16" x14ac:dyDescent="0.2">
      <c r="B29" s="3"/>
      <c r="E29" s="47"/>
      <c r="F29" s="3"/>
    </row>
    <row r="30" spans="1:16" x14ac:dyDescent="0.2">
      <c r="B30" s="3"/>
      <c r="E30" s="47"/>
      <c r="F30" s="3"/>
    </row>
    <row r="31" spans="1:16" x14ac:dyDescent="0.2">
      <c r="B31" s="3"/>
      <c r="E31" s="47"/>
      <c r="F31" s="3"/>
    </row>
    <row r="32" spans="1:16" x14ac:dyDescent="0.2">
      <c r="B32" s="3"/>
      <c r="E32" s="47"/>
      <c r="F32" s="3"/>
    </row>
    <row r="33" spans="2:6" x14ac:dyDescent="0.2">
      <c r="B33" s="3"/>
      <c r="E33" s="47"/>
      <c r="F33" s="3"/>
    </row>
    <row r="34" spans="2:6" x14ac:dyDescent="0.2">
      <c r="B34" s="3"/>
      <c r="E34" s="47"/>
      <c r="F34" s="3"/>
    </row>
    <row r="35" spans="2:6" x14ac:dyDescent="0.2">
      <c r="B35" s="3"/>
      <c r="E35" s="47"/>
      <c r="F35" s="3"/>
    </row>
    <row r="36" spans="2:6" x14ac:dyDescent="0.2">
      <c r="B36" s="3"/>
      <c r="E36" s="47"/>
      <c r="F36" s="3"/>
    </row>
    <row r="37" spans="2:6" x14ac:dyDescent="0.2">
      <c r="B37" s="3"/>
      <c r="E37" s="47"/>
      <c r="F37" s="3"/>
    </row>
    <row r="38" spans="2:6" x14ac:dyDescent="0.2">
      <c r="B38" s="3"/>
      <c r="E38" s="47"/>
      <c r="F38" s="3"/>
    </row>
    <row r="39" spans="2:6" x14ac:dyDescent="0.2">
      <c r="B39" s="3"/>
      <c r="E39" s="47"/>
      <c r="F39" s="3"/>
    </row>
    <row r="40" spans="2:6" x14ac:dyDescent="0.2">
      <c r="B40" s="3"/>
      <c r="E40" s="47"/>
      <c r="F40" s="3"/>
    </row>
    <row r="41" spans="2:6" x14ac:dyDescent="0.2">
      <c r="B41" s="3"/>
      <c r="E41" s="47"/>
      <c r="F41" s="3"/>
    </row>
    <row r="42" spans="2:6" x14ac:dyDescent="0.2">
      <c r="B42" s="3"/>
      <c r="E42" s="47"/>
      <c r="F42" s="3"/>
    </row>
    <row r="43" spans="2:6" x14ac:dyDescent="0.2">
      <c r="B43" s="3"/>
      <c r="E43" s="47"/>
      <c r="F43" s="3"/>
    </row>
    <row r="44" spans="2:6" x14ac:dyDescent="0.2">
      <c r="B44" s="3"/>
      <c r="E44" s="47"/>
      <c r="F44" s="3"/>
    </row>
    <row r="45" spans="2:6" x14ac:dyDescent="0.2">
      <c r="B45" s="3"/>
      <c r="E45" s="47"/>
      <c r="F45" s="3"/>
    </row>
    <row r="46" spans="2:6" x14ac:dyDescent="0.2">
      <c r="B46" s="3"/>
      <c r="E46" s="47"/>
      <c r="F46" s="3"/>
    </row>
    <row r="47" spans="2:6" x14ac:dyDescent="0.2">
      <c r="B47" s="3"/>
      <c r="E47" s="47"/>
      <c r="F47" s="3"/>
    </row>
    <row r="48" spans="2:6" x14ac:dyDescent="0.2">
      <c r="B48" s="3"/>
      <c r="E48" s="47"/>
      <c r="F48" s="3"/>
    </row>
    <row r="49" spans="2:6" x14ac:dyDescent="0.2">
      <c r="B49" s="3"/>
      <c r="E49" s="47"/>
      <c r="F49" s="3"/>
    </row>
    <row r="50" spans="2:6" x14ac:dyDescent="0.2">
      <c r="B50" s="3"/>
      <c r="E50" s="47"/>
      <c r="F50" s="3"/>
    </row>
    <row r="51" spans="2:6" x14ac:dyDescent="0.2">
      <c r="B51" s="3"/>
      <c r="E51" s="47"/>
      <c r="F51" s="3"/>
    </row>
    <row r="52" spans="2:6" x14ac:dyDescent="0.2">
      <c r="B52" s="3"/>
      <c r="E52" s="47"/>
      <c r="F52" s="3"/>
    </row>
    <row r="53" spans="2:6" x14ac:dyDescent="0.2">
      <c r="B53" s="3"/>
      <c r="E53" s="47"/>
      <c r="F53" s="3"/>
    </row>
    <row r="54" spans="2:6" x14ac:dyDescent="0.2">
      <c r="B54" s="3"/>
      <c r="E54" s="47"/>
      <c r="F54" s="3"/>
    </row>
    <row r="55" spans="2:6" x14ac:dyDescent="0.2">
      <c r="B55" s="3"/>
      <c r="E55" s="47"/>
      <c r="F55" s="3"/>
    </row>
    <row r="56" spans="2:6" x14ac:dyDescent="0.2">
      <c r="B56" s="3"/>
      <c r="E56" s="47"/>
      <c r="F56" s="3"/>
    </row>
    <row r="57" spans="2:6" x14ac:dyDescent="0.2">
      <c r="B57" s="3"/>
      <c r="E57" s="47"/>
      <c r="F57" s="3"/>
    </row>
    <row r="58" spans="2:6" x14ac:dyDescent="0.2">
      <c r="B58" s="3"/>
      <c r="E58" s="47"/>
      <c r="F58" s="3"/>
    </row>
    <row r="59" spans="2:6" x14ac:dyDescent="0.2">
      <c r="B59" s="3"/>
      <c r="E59" s="47"/>
      <c r="F59" s="3"/>
    </row>
    <row r="60" spans="2:6" x14ac:dyDescent="0.2">
      <c r="B60" s="3"/>
      <c r="E60" s="47"/>
      <c r="F60" s="3"/>
    </row>
    <row r="61" spans="2:6" x14ac:dyDescent="0.2">
      <c r="B61" s="3"/>
      <c r="E61" s="47"/>
      <c r="F61" s="3"/>
    </row>
    <row r="62" spans="2:6" x14ac:dyDescent="0.2">
      <c r="B62" s="3"/>
      <c r="E62" s="47"/>
      <c r="F62" s="3"/>
    </row>
    <row r="63" spans="2:6" x14ac:dyDescent="0.2">
      <c r="B63" s="3"/>
      <c r="E63" s="47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</sheetData>
  <phoneticPr fontId="7" type="noConversion"/>
  <hyperlinks>
    <hyperlink ref="P11" r:id="rId1" display="http://var.astro.cz/oejv/issues/oejv0094.pdf"/>
    <hyperlink ref="P12" r:id="rId2" display="http://www.bav-astro.de/sfs/BAVM_link.php?BAVMnr=209"/>
    <hyperlink ref="P13" r:id="rId3" display="http://www.konkoly.hu/cgi-bin/IBVS?5894"/>
    <hyperlink ref="P14" r:id="rId4" display="http://www.bav-astro.de/sfs/BAVM_link.php?BAVMnr=214"/>
    <hyperlink ref="P21" r:id="rId5" display="http://var.astro.cz/oejv/issues/oejv0107.pdf"/>
    <hyperlink ref="P22" r:id="rId6" display="http://vsolj.cetus-net.org/vsoljno51.pdf"/>
    <hyperlink ref="P23" r:id="rId7" display="http://vsolj.cetus-net.org/vsoljno51.pdf"/>
    <hyperlink ref="P24" r:id="rId8" display="http://vsolj.cetus-net.org/vsoljno51.pdf"/>
    <hyperlink ref="P25" r:id="rId9" display="http://vsolj.cetus-net.org/vsoljno51.pdf"/>
    <hyperlink ref="P15" r:id="rId10" display="http://www.konkoly.hu/cgi-bin/IBVS?5945"/>
    <hyperlink ref="P16" r:id="rId11" display="http://www.konkoly.hu/cgi-bin/IBVS?5992"/>
    <hyperlink ref="P26" r:id="rId12" display="http://var.astro.cz/oejv/issues/oejv0137.pdf"/>
    <hyperlink ref="P17" r:id="rId13" display="http://www.konkoly.hu/cgi-bin/IBVS?5992"/>
    <hyperlink ref="P18" r:id="rId14" display="http://www.konkoly.hu/cgi-bin/IBVS?6050"/>
    <hyperlink ref="P19" r:id="rId15" display="http://www.konkoly.hu/cgi-bin/IBVS?6029"/>
    <hyperlink ref="P20" r:id="rId16" display="http://www.konkoly.hu/cgi-bin/IBVS?6029"/>
    <hyperlink ref="P27" r:id="rId17" display="http://vsolj.cetus-net.org/vsoljno56.pdf"/>
    <hyperlink ref="P28" r:id="rId18" display="http://vsolj.cetus-net.org/vsoljno56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2023-01-17T04:08:09Z</dcterms:modified>
</cp:coreProperties>
</file>