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09FCD17-531D-4A4C-BF9E-EAAF77B42A34}" xr6:coauthVersionLast="47" xr6:coauthVersionMax="47" xr10:uidLastSave="{00000000-0000-0000-0000-000000000000}"/>
  <bookViews>
    <workbookView xWindow="14700" yWindow="840" windowWidth="134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D9" i="1"/>
  <c r="C9" i="1"/>
  <c r="Q22" i="1"/>
  <c r="Q23" i="1"/>
  <c r="R22" i="1"/>
  <c r="C7" i="1"/>
  <c r="C8" i="1"/>
  <c r="E21" i="1"/>
  <c r="F21" i="1"/>
  <c r="F17" i="1"/>
  <c r="C17" i="1"/>
  <c r="Q21" i="1"/>
  <c r="E22" i="1"/>
  <c r="F22" i="1"/>
  <c r="G22" i="1"/>
  <c r="K22" i="1"/>
  <c r="G21" i="1"/>
  <c r="E23" i="1"/>
  <c r="F23" i="1"/>
  <c r="G23" i="1"/>
  <c r="K23" i="1"/>
  <c r="I21" i="1"/>
  <c r="C12" i="1"/>
  <c r="C11" i="1"/>
  <c r="O24" i="1" l="1"/>
  <c r="O21" i="1"/>
  <c r="C15" i="1"/>
  <c r="F18" i="1" s="1"/>
  <c r="O22" i="1"/>
  <c r="O23" i="1"/>
  <c r="C16" i="1"/>
  <c r="D18" i="1" s="1"/>
  <c r="C18" i="1" l="1"/>
  <c r="F19" i="1"/>
</calcChain>
</file>

<file path=xl/sharedStrings.xml><?xml version="1.0" encoding="utf-8"?>
<sst xmlns="http://schemas.openxmlformats.org/spreadsheetml/2006/main" count="48" uniqueCount="45">
  <si>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</si>
  <si>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</si>
  <si>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</si>
  <si>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</si>
  <si>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</si>
  <si>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</si>
  <si>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</si>
  <si>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</si>
  <si>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</si>
  <si>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</si>
  <si>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</si>
  <si>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</si>
  <si>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</si>
  <si>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</si>
  <si>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</si>
  <si>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</si>
  <si>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</si>
  <si>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</si>
  <si>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</si>
  <si>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</si>
  <si>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</si>
  <si>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</si>
  <si>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</si>
  <si>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</si>
  <si>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</si>
  <si>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</si>
  <si>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</si>
  <si>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</si>
  <si>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</si>
  <si>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</si>
  <si>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</si>
  <si>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</si>
  <si>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</si>
  <si>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</si>
  <si>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5600 Eph.</t>
  </si>
  <si>
    <t>IBVS 5600</t>
  </si>
  <si>
    <t>I</t>
  </si>
  <si>
    <t>OEJV 0179</t>
  </si>
  <si>
    <t>II</t>
  </si>
  <si>
    <t>pg</t>
  </si>
  <si>
    <t>vis</t>
  </si>
  <si>
    <t>PE</t>
  </si>
  <si>
    <t>CCD</t>
  </si>
  <si>
    <t>IQ Leo / GSC 1435-0477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</si>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</sst>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2" fontId="32" fillId="0" borderId="0" xfId="0" applyNumberFormat="1" applyFont="1" applyAlignment="1" applyProtection="1">
      <alignment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1435-0477 -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96-4103-BA53-12678D6053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96-4103-BA53-12678D6053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96-4103-BA53-12678D6053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1.8819999932020437E-2</c:v>
                </c:pt>
                <c:pt idx="2">
                  <c:v>2.6069999927130993E-2</c:v>
                </c:pt>
                <c:pt idx="3">
                  <c:v>7.5549999928625766E-2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96-4103-BA53-12678D6053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96-4103-BA53-12678D6053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96-4103-BA53-12678D6053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96-4103-BA53-12678D6053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13904</c:v>
                </c:pt>
                <c:pt idx="2">
                  <c:v>13954.5</c:v>
                </c:pt>
                <c:pt idx="3">
                  <c:v>20662.5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-8.7614141678947904E-3</c:v>
                </c:pt>
                <c:pt idx="1">
                  <c:v>3.5793985914768199E-2</c:v>
                </c:pt>
                <c:pt idx="2">
                  <c:v>3.5955813281293977E-2</c:v>
                </c:pt>
                <c:pt idx="3">
                  <c:v>5.7451614759609804E-2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96-4103-BA53-12678D605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057480"/>
        <c:axId val="1"/>
      </c:scatterChart>
      <c:valAx>
        <c:axId val="660057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057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69F0D3-7F72-C3CF-90FA-ADD9A9F3A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43</v>
      </c>
    </row>
    <row r="2" spans="1:6" ht="12.75" customHeight="1" x14ac:dyDescent="0.2">
      <c r="A2" t="s">
        <v>22</v>
      </c>
      <c r="B2" s="28" t="s">
        <v>33</v>
      </c>
      <c r="C2" s="2"/>
      <c r="D2" s="2"/>
    </row>
    <row r="3" spans="1:6" ht="13.5" thickBot="1" x14ac:dyDescent="0.25"/>
    <row r="4" spans="1:6" ht="14.25" thickTop="1" thickBot="1" x14ac:dyDescent="0.25">
      <c r="A4" s="29" t="s">
        <v>34</v>
      </c>
      <c r="C4" s="7">
        <v>52721.526000000071</v>
      </c>
      <c r="D4" s="8">
        <v>0.31738</v>
      </c>
    </row>
    <row r="5" spans="1:6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6" x14ac:dyDescent="0.2">
      <c r="A6" s="4" t="s">
        <v>0</v>
      </c>
    </row>
    <row r="7" spans="1:6" x14ac:dyDescent="0.2">
      <c r="A7" t="s">
        <v>1</v>
      </c>
      <c r="C7">
        <f>+C4</f>
        <v>52721.526000000071</v>
      </c>
    </row>
    <row r="8" spans="1:6" x14ac:dyDescent="0.2">
      <c r="A8" t="s">
        <v>2</v>
      </c>
      <c r="C8">
        <f>+D4</f>
        <v>0.31738</v>
      </c>
    </row>
    <row r="9" spans="1:6" x14ac:dyDescent="0.2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6" x14ac:dyDescent="0.2">
      <c r="A11" s="11" t="s">
        <v>14</v>
      </c>
      <c r="B11" s="11"/>
      <c r="C11" s="22">
        <f ca="1">INTERCEPT(INDIRECT($D$9):G992,INDIRECT($C$9):F992)</f>
        <v>-8.7614141678947904E-3</v>
      </c>
      <c r="D11" s="2"/>
      <c r="E11" s="11"/>
    </row>
    <row r="12" spans="1:6" x14ac:dyDescent="0.2">
      <c r="A12" s="11" t="s">
        <v>15</v>
      </c>
      <c r="B12" s="11"/>
      <c r="C12" s="22">
        <f ca="1">SLOPE(INDIRECT($D$9):G992,INDIRECT($C$9):F992)</f>
        <v>3.2045023074412389E-6</v>
      </c>
      <c r="D12" s="2"/>
      <c r="E12" s="11"/>
    </row>
    <row r="13" spans="1:6" x14ac:dyDescent="0.2">
      <c r="A13" s="11" t="s">
        <v>17</v>
      </c>
      <c r="B13" s="11"/>
      <c r="C13" s="2" t="s">
        <v>12</v>
      </c>
    </row>
    <row r="14" spans="1:6" x14ac:dyDescent="0.2">
      <c r="A14" s="11"/>
      <c r="B14" s="11"/>
      <c r="C14" s="11"/>
    </row>
    <row r="15" spans="1:6" x14ac:dyDescent="0.2">
      <c r="A15" s="13" t="s">
        <v>16</v>
      </c>
      <c r="B15" s="11"/>
      <c r="C15" s="14">
        <f ca="1">(C7+C11)+(C8+C12)*INT(MAX(F21:F3533))</f>
        <v>59279.289010012581</v>
      </c>
      <c r="E15" s="2"/>
      <c r="F15" s="11"/>
    </row>
    <row r="16" spans="1:6" x14ac:dyDescent="0.2">
      <c r="A16" s="17" t="s">
        <v>3</v>
      </c>
      <c r="B16" s="11"/>
      <c r="C16" s="18">
        <f ca="1">+C8+C12</f>
        <v>0.31738320450230745</v>
      </c>
      <c r="E16" s="11"/>
      <c r="F16" s="11"/>
    </row>
    <row r="17" spans="1:18" ht="13.5" thickBot="1" x14ac:dyDescent="0.25">
      <c r="A17" s="15" t="s">
        <v>26</v>
      </c>
      <c r="B17" s="11"/>
      <c r="C17" s="11">
        <f>COUNT(C21:C2191)</f>
        <v>4</v>
      </c>
      <c r="E17" s="15" t="s">
        <v>29</v>
      </c>
      <c r="F17" s="16">
        <f ca="1">TODAY()+15018.5-B5/24</f>
        <v>60171.5</v>
      </c>
    </row>
    <row r="18" spans="1:18" ht="14.25" thickTop="1" thickBot="1" x14ac:dyDescent="0.25">
      <c r="A18" s="17" t="s">
        <v>4</v>
      </c>
      <c r="B18" s="11"/>
      <c r="C18" s="20">
        <f ca="1">+C15</f>
        <v>59279.289010012581</v>
      </c>
      <c r="D18" s="21">
        <f ca="1">+C16</f>
        <v>0.31738320450230745</v>
      </c>
      <c r="E18" s="15" t="s">
        <v>30</v>
      </c>
      <c r="F18" s="16">
        <f ca="1">ROUND(2*(F17-C15)/C16,0)/2+1</f>
        <v>2812</v>
      </c>
    </row>
    <row r="19" spans="1:18" ht="13.5" thickTop="1" x14ac:dyDescent="0.2">
      <c r="E19" s="15" t="s">
        <v>31</v>
      </c>
      <c r="F19" s="19">
        <f ca="1">+C15+C16*F18-15018.5-C5/24</f>
        <v>45153.666414406405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39</v>
      </c>
      <c r="I20" s="6" t="s">
        <v>40</v>
      </c>
      <c r="J20" s="6" t="s">
        <v>41</v>
      </c>
      <c r="K20" s="6" t="s">
        <v>42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8" x14ac:dyDescent="0.2">
      <c r="A21" s="30" t="s">
        <v>35</v>
      </c>
      <c r="C21" s="9">
        <v>52721.526000000071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-8.7614141678947904E-3</v>
      </c>
      <c r="Q21" s="1">
        <f>+C21-15018.5</f>
        <v>37703.026000000071</v>
      </c>
    </row>
    <row r="22" spans="1:18" x14ac:dyDescent="0.2">
      <c r="A22" s="31" t="s">
        <v>37</v>
      </c>
      <c r="B22" s="32" t="s">
        <v>36</v>
      </c>
      <c r="C22" s="33">
        <v>57134.396339999999</v>
      </c>
      <c r="D22" s="33">
        <v>2.0000000000000001E-4</v>
      </c>
      <c r="E22">
        <f>+(C22-C$7)/C$8</f>
        <v>13904.05929800217</v>
      </c>
      <c r="F22">
        <f>ROUND(2*E22,0)/2</f>
        <v>13904</v>
      </c>
      <c r="G22">
        <f>+C22-(C$7+F22*C$8)</f>
        <v>1.8819999932020437E-2</v>
      </c>
      <c r="K22">
        <f>+G22</f>
        <v>1.8819999932020437E-2</v>
      </c>
      <c r="O22">
        <f ca="1">+C$11+C$12*$F22</f>
        <v>3.5793985914768199E-2</v>
      </c>
      <c r="Q22" s="1">
        <f>+C22-15018.5</f>
        <v>42115.896339999999</v>
      </c>
      <c r="R22" t="str">
        <f>IF(ABS(C22-C21)&lt;0.00001,1,"")</f>
        <v/>
      </c>
    </row>
    <row r="23" spans="1:18" x14ac:dyDescent="0.2">
      <c r="A23" s="31" t="s">
        <v>37</v>
      </c>
      <c r="B23" s="32" t="s">
        <v>38</v>
      </c>
      <c r="C23" s="33">
        <v>57150.431279999997</v>
      </c>
      <c r="D23" s="33">
        <v>2.9999999999999997E-4</v>
      </c>
      <c r="E23">
        <f>+(C23-C$7)/C$8</f>
        <v>13954.582141281513</v>
      </c>
      <c r="F23">
        <f>ROUND(2*E23,0)/2</f>
        <v>13954.5</v>
      </c>
      <c r="G23">
        <f>+C23-(C$7+F23*C$8)</f>
        <v>2.6069999927130993E-2</v>
      </c>
      <c r="K23">
        <f>+G23</f>
        <v>2.6069999927130993E-2</v>
      </c>
      <c r="O23">
        <f ca="1">+C$11+C$12*$F23</f>
        <v>3.5955813281293977E-2</v>
      </c>
      <c r="Q23" s="1">
        <f>+C23-15018.5</f>
        <v>42131.931279999997</v>
      </c>
    </row>
    <row r="24" spans="1:18" x14ac:dyDescent="0.2">
      <c r="A24" s="34" t="s">
        <v>44</v>
      </c>
      <c r="B24" s="35" t="s">
        <v>36</v>
      </c>
      <c r="C24" s="36">
        <v>59279.465799999998</v>
      </c>
      <c r="D24" s="34">
        <v>2.0000000000000001E-4</v>
      </c>
      <c r="E24">
        <f>+(C24-C$7)/C$8</f>
        <v>20662.738042724581</v>
      </c>
      <c r="F24">
        <f>ROUND(2*E24,0)/2</f>
        <v>20662.5</v>
      </c>
      <c r="G24">
        <f>+C24-(C$7+F24*C$8)</f>
        <v>7.5549999928625766E-2</v>
      </c>
      <c r="K24">
        <f>+G24</f>
        <v>7.5549999928625766E-2</v>
      </c>
      <c r="O24">
        <f ca="1">+C$11+C$12*$F24</f>
        <v>5.7451614759609804E-2</v>
      </c>
      <c r="Q24" s="1">
        <f>+C24-15018.5</f>
        <v>44260.965799999998</v>
      </c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2023-08-15T06:02:52Z</dcterms:modified>
</cp:coreProperties>
</file>