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92EBB9D-2CC2-4FE7-89D1-DD0A3471E82D}" xr6:coauthVersionLast="47" xr6:coauthVersionMax="47" xr10:uidLastSave="{00000000-0000-0000-0000-000000000000}"/>
  <bookViews>
    <workbookView xWindow="13980" yWindow="255" windowWidth="13425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0" i="1" l="1"/>
  <c r="F160" i="1"/>
  <c r="G160" i="1" s="1"/>
  <c r="K160" i="1" s="1"/>
  <c r="Q160" i="1"/>
  <c r="E158" i="1"/>
  <c r="F158" i="1" s="1"/>
  <c r="G158" i="1" s="1"/>
  <c r="K158" i="1" s="1"/>
  <c r="Q158" i="1"/>
  <c r="E159" i="1"/>
  <c r="F159" i="1"/>
  <c r="G159" i="1" s="1"/>
  <c r="K159" i="1" s="1"/>
  <c r="Q159" i="1"/>
  <c r="E136" i="1"/>
  <c r="F136" i="1" s="1"/>
  <c r="G136" i="1" s="1"/>
  <c r="L136" i="1" s="1"/>
  <c r="Q136" i="1"/>
  <c r="E137" i="1"/>
  <c r="F137" i="1" s="1"/>
  <c r="G137" i="1" s="1"/>
  <c r="L137" i="1" s="1"/>
  <c r="Q137" i="1"/>
  <c r="E138" i="1"/>
  <c r="F138" i="1"/>
  <c r="G138" i="1"/>
  <c r="L138" i="1" s="1"/>
  <c r="Q138" i="1"/>
  <c r="E139" i="1"/>
  <c r="F139" i="1" s="1"/>
  <c r="G139" i="1" s="1"/>
  <c r="L139" i="1" s="1"/>
  <c r="Q139" i="1"/>
  <c r="E143" i="1"/>
  <c r="F143" i="1" s="1"/>
  <c r="G143" i="1" s="1"/>
  <c r="L143" i="1" s="1"/>
  <c r="Q143" i="1"/>
  <c r="E144" i="1"/>
  <c r="F144" i="1" s="1"/>
  <c r="G144" i="1" s="1"/>
  <c r="L144" i="1" s="1"/>
  <c r="Q144" i="1"/>
  <c r="Q156" i="1"/>
  <c r="Q157" i="1"/>
  <c r="Q155" i="1"/>
  <c r="Q148" i="1"/>
  <c r="Q153" i="1"/>
  <c r="Q154" i="1"/>
  <c r="E149" i="1"/>
  <c r="F149" i="1" s="1"/>
  <c r="G149" i="1" s="1"/>
  <c r="K149" i="1" s="1"/>
  <c r="Q149" i="1"/>
  <c r="Q150" i="1"/>
  <c r="Q151" i="1"/>
  <c r="Q152" i="1"/>
  <c r="E113" i="1"/>
  <c r="F113" i="1" s="1"/>
  <c r="G113" i="1" s="1"/>
  <c r="K113" i="1" s="1"/>
  <c r="E110" i="1"/>
  <c r="E97" i="2" s="1"/>
  <c r="Q140" i="1"/>
  <c r="Q141" i="1"/>
  <c r="Q142" i="1"/>
  <c r="Q145" i="1"/>
  <c r="Q146" i="1"/>
  <c r="Q147" i="1"/>
  <c r="Q120" i="1"/>
  <c r="Q125" i="1"/>
  <c r="Q127" i="1"/>
  <c r="Q126" i="1"/>
  <c r="Q128" i="1"/>
  <c r="Q135" i="1"/>
  <c r="Q129" i="1"/>
  <c r="Q130" i="1"/>
  <c r="Q131" i="1"/>
  <c r="Q132" i="1"/>
  <c r="Q133" i="1"/>
  <c r="Q134" i="1"/>
  <c r="C7" i="1"/>
  <c r="E156" i="1" s="1"/>
  <c r="F156" i="1" s="1"/>
  <c r="G156" i="1" s="1"/>
  <c r="K156" i="1" s="1"/>
  <c r="C8" i="1"/>
  <c r="E92" i="1" s="1"/>
  <c r="F92" i="1" s="1"/>
  <c r="G92" i="1" s="1"/>
  <c r="K92" i="1" s="1"/>
  <c r="E28" i="1"/>
  <c r="F28" i="1" s="1"/>
  <c r="G28" i="1" s="1"/>
  <c r="H28" i="1" s="1"/>
  <c r="E89" i="1"/>
  <c r="F89" i="1" s="1"/>
  <c r="G89" i="1" s="1"/>
  <c r="K89" i="1" s="1"/>
  <c r="E96" i="1"/>
  <c r="E90" i="2" s="1"/>
  <c r="E101" i="1"/>
  <c r="F101" i="1" s="1"/>
  <c r="G101" i="1" s="1"/>
  <c r="K101" i="1" s="1"/>
  <c r="E67" i="1"/>
  <c r="F67" i="1" s="1"/>
  <c r="G67" i="1" s="1"/>
  <c r="J67" i="1" s="1"/>
  <c r="E69" i="1"/>
  <c r="E29" i="2" s="1"/>
  <c r="E71" i="1"/>
  <c r="F71" i="1" s="1"/>
  <c r="G71" i="1" s="1"/>
  <c r="J71" i="1" s="1"/>
  <c r="E74" i="1"/>
  <c r="F74" i="1" s="1"/>
  <c r="G74" i="1" s="1"/>
  <c r="I74" i="1" s="1"/>
  <c r="E76" i="1"/>
  <c r="F76" i="1" s="1"/>
  <c r="G76" i="1" s="1"/>
  <c r="I76" i="1" s="1"/>
  <c r="E78" i="1"/>
  <c r="E35" i="2" s="1"/>
  <c r="E80" i="1"/>
  <c r="E37" i="2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6" i="1"/>
  <c r="E43" i="2" s="1"/>
  <c r="E94" i="1"/>
  <c r="F94" i="1" s="1"/>
  <c r="G94" i="1" s="1"/>
  <c r="K94" i="1" s="1"/>
  <c r="E95" i="1"/>
  <c r="F95" i="1" s="1"/>
  <c r="G95" i="1" s="1"/>
  <c r="K95" i="1" s="1"/>
  <c r="E99" i="1"/>
  <c r="E47" i="2" s="1"/>
  <c r="F99" i="1"/>
  <c r="G99" i="1" s="1"/>
  <c r="K99" i="1" s="1"/>
  <c r="E102" i="1"/>
  <c r="F102" i="1" s="1"/>
  <c r="G102" i="1" s="1"/>
  <c r="K102" i="1" s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54" i="1"/>
  <c r="Q55" i="1"/>
  <c r="Q87" i="1"/>
  <c r="Q88" i="1"/>
  <c r="Q89" i="1"/>
  <c r="Q90" i="1"/>
  <c r="Q91" i="1"/>
  <c r="Q93" i="1"/>
  <c r="Q96" i="1"/>
  <c r="Q97" i="1"/>
  <c r="Q98" i="1"/>
  <c r="Q100" i="1"/>
  <c r="Q101" i="1"/>
  <c r="Q103" i="1"/>
  <c r="Q104" i="1"/>
  <c r="Q110" i="1"/>
  <c r="Q112" i="1"/>
  <c r="Q116" i="1"/>
  <c r="Q119" i="1"/>
  <c r="Q121" i="1"/>
  <c r="Q122" i="1"/>
  <c r="Q123" i="1"/>
  <c r="G60" i="2"/>
  <c r="C60" i="2"/>
  <c r="G103" i="2"/>
  <c r="C103" i="2"/>
  <c r="G102" i="2"/>
  <c r="C102" i="2"/>
  <c r="G101" i="2"/>
  <c r="C101" i="2"/>
  <c r="G100" i="2"/>
  <c r="C100" i="2"/>
  <c r="G59" i="2"/>
  <c r="C59" i="2"/>
  <c r="G58" i="2"/>
  <c r="C58" i="2"/>
  <c r="G99" i="2"/>
  <c r="C99" i="2"/>
  <c r="G57" i="2"/>
  <c r="C57" i="2"/>
  <c r="G56" i="2"/>
  <c r="C56" i="2"/>
  <c r="G55" i="2"/>
  <c r="C55" i="2"/>
  <c r="G98" i="2"/>
  <c r="C98" i="2"/>
  <c r="G54" i="2"/>
  <c r="C54" i="2"/>
  <c r="G97" i="2"/>
  <c r="C97" i="2"/>
  <c r="G53" i="2"/>
  <c r="C53" i="2"/>
  <c r="G52" i="2"/>
  <c r="C52" i="2"/>
  <c r="G51" i="2"/>
  <c r="C51" i="2"/>
  <c r="G50" i="2"/>
  <c r="C50" i="2"/>
  <c r="G49" i="2"/>
  <c r="C49" i="2"/>
  <c r="G96" i="2"/>
  <c r="C96" i="2"/>
  <c r="G95" i="2"/>
  <c r="C95" i="2"/>
  <c r="G48" i="2"/>
  <c r="C48" i="2"/>
  <c r="G94" i="2"/>
  <c r="C94" i="2"/>
  <c r="G93" i="2"/>
  <c r="C93" i="2"/>
  <c r="G47" i="2"/>
  <c r="C47" i="2"/>
  <c r="G92" i="2"/>
  <c r="C92" i="2"/>
  <c r="G91" i="2"/>
  <c r="C91" i="2"/>
  <c r="G90" i="2"/>
  <c r="C90" i="2"/>
  <c r="G46" i="2"/>
  <c r="C46" i="2"/>
  <c r="E46" i="2"/>
  <c r="G45" i="2"/>
  <c r="C45" i="2"/>
  <c r="E45" i="2"/>
  <c r="G89" i="2"/>
  <c r="C89" i="2"/>
  <c r="G44" i="2"/>
  <c r="C44" i="2"/>
  <c r="G88" i="2"/>
  <c r="C88" i="2"/>
  <c r="G87" i="2"/>
  <c r="C87" i="2"/>
  <c r="G86" i="2"/>
  <c r="C86" i="2"/>
  <c r="E86" i="2"/>
  <c r="G85" i="2"/>
  <c r="C85" i="2"/>
  <c r="G84" i="2"/>
  <c r="C84" i="2"/>
  <c r="G43" i="2"/>
  <c r="C43" i="2"/>
  <c r="G42" i="2"/>
  <c r="C42" i="2"/>
  <c r="G41" i="2"/>
  <c r="C41" i="2"/>
  <c r="G40" i="2"/>
  <c r="C40" i="2"/>
  <c r="G39" i="2"/>
  <c r="C39" i="2"/>
  <c r="G38" i="2"/>
  <c r="C38" i="2"/>
  <c r="E38" i="2"/>
  <c r="G37" i="2"/>
  <c r="C37" i="2"/>
  <c r="G36" i="2"/>
  <c r="C36" i="2"/>
  <c r="G35" i="2"/>
  <c r="C35" i="2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G28" i="2"/>
  <c r="C28" i="2"/>
  <c r="E65" i="1"/>
  <c r="G27" i="2"/>
  <c r="C27" i="2"/>
  <c r="E63" i="1"/>
  <c r="F63" i="1" s="1"/>
  <c r="G63" i="1" s="1"/>
  <c r="I63" i="1" s="1"/>
  <c r="G26" i="2"/>
  <c r="C26" i="2"/>
  <c r="E62" i="1"/>
  <c r="F62" i="1" s="1"/>
  <c r="G62" i="1" s="1"/>
  <c r="I62" i="1" s="1"/>
  <c r="G25" i="2"/>
  <c r="C25" i="2"/>
  <c r="E61" i="1"/>
  <c r="E25" i="2" s="1"/>
  <c r="G24" i="2"/>
  <c r="C24" i="2"/>
  <c r="E60" i="1"/>
  <c r="G23" i="2"/>
  <c r="C23" i="2"/>
  <c r="E23" i="2"/>
  <c r="E59" i="1"/>
  <c r="G22" i="2"/>
  <c r="C22" i="2"/>
  <c r="E58" i="1"/>
  <c r="E22" i="2" s="1"/>
  <c r="G21" i="2"/>
  <c r="C21" i="2"/>
  <c r="E57" i="1"/>
  <c r="E21" i="2" s="1"/>
  <c r="G83" i="2"/>
  <c r="C83" i="2"/>
  <c r="G82" i="2"/>
  <c r="C82" i="2"/>
  <c r="G20" i="2"/>
  <c r="C20" i="2"/>
  <c r="E52" i="1"/>
  <c r="F52" i="1" s="1"/>
  <c r="G52" i="1" s="1"/>
  <c r="I52" i="1" s="1"/>
  <c r="G19" i="2"/>
  <c r="C19" i="2"/>
  <c r="E51" i="1"/>
  <c r="E19" i="2"/>
  <c r="G18" i="2"/>
  <c r="C18" i="2"/>
  <c r="E50" i="1"/>
  <c r="E18" i="2" s="1"/>
  <c r="G17" i="2"/>
  <c r="C17" i="2"/>
  <c r="E49" i="1"/>
  <c r="G16" i="2"/>
  <c r="C16" i="2"/>
  <c r="E48" i="1"/>
  <c r="E16" i="2" s="1"/>
  <c r="G15" i="2"/>
  <c r="C15" i="2"/>
  <c r="E47" i="1"/>
  <c r="F47" i="1" s="1"/>
  <c r="G47" i="1" s="1"/>
  <c r="I47" i="1" s="1"/>
  <c r="G14" i="2"/>
  <c r="C14" i="2"/>
  <c r="E46" i="1"/>
  <c r="E14" i="2" s="1"/>
  <c r="G13" i="2"/>
  <c r="C13" i="2"/>
  <c r="E45" i="1"/>
  <c r="F45" i="1" s="1"/>
  <c r="G45" i="1" s="1"/>
  <c r="I45" i="1" s="1"/>
  <c r="G12" i="2"/>
  <c r="C12" i="2"/>
  <c r="E44" i="1"/>
  <c r="E12" i="2" s="1"/>
  <c r="G11" i="2"/>
  <c r="C11" i="2"/>
  <c r="E43" i="1"/>
  <c r="E11" i="2" s="1"/>
  <c r="F43" i="1"/>
  <c r="G43" i="1" s="1"/>
  <c r="I43" i="1" s="1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H60" i="2"/>
  <c r="B60" i="2"/>
  <c r="D60" i="2"/>
  <c r="A60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59" i="2"/>
  <c r="B59" i="2"/>
  <c r="D59" i="2"/>
  <c r="A59" i="2"/>
  <c r="H58" i="2"/>
  <c r="B58" i="2"/>
  <c r="D58" i="2"/>
  <c r="A58" i="2"/>
  <c r="H99" i="2"/>
  <c r="B99" i="2"/>
  <c r="D99" i="2"/>
  <c r="A99" i="2"/>
  <c r="H57" i="2"/>
  <c r="B57" i="2"/>
  <c r="D57" i="2"/>
  <c r="A57" i="2"/>
  <c r="H56" i="2"/>
  <c r="B56" i="2"/>
  <c r="D56" i="2"/>
  <c r="A56" i="2"/>
  <c r="H55" i="2"/>
  <c r="B55" i="2"/>
  <c r="D55" i="2"/>
  <c r="A55" i="2"/>
  <c r="H98" i="2"/>
  <c r="B98" i="2"/>
  <c r="D98" i="2"/>
  <c r="A98" i="2"/>
  <c r="H54" i="2"/>
  <c r="B54" i="2"/>
  <c r="D54" i="2"/>
  <c r="A54" i="2"/>
  <c r="H97" i="2"/>
  <c r="B97" i="2"/>
  <c r="D97" i="2"/>
  <c r="A97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96" i="2"/>
  <c r="B96" i="2"/>
  <c r="D96" i="2"/>
  <c r="A96" i="2"/>
  <c r="H95" i="2"/>
  <c r="B95" i="2"/>
  <c r="D95" i="2"/>
  <c r="A95" i="2"/>
  <c r="H48" i="2"/>
  <c r="F48" i="2"/>
  <c r="D48" i="2"/>
  <c r="B48" i="2"/>
  <c r="A48" i="2"/>
  <c r="H94" i="2"/>
  <c r="B94" i="2"/>
  <c r="F94" i="2"/>
  <c r="D94" i="2"/>
  <c r="A94" i="2"/>
  <c r="H93" i="2"/>
  <c r="B93" i="2"/>
  <c r="F93" i="2"/>
  <c r="D93" i="2"/>
  <c r="A93" i="2"/>
  <c r="H47" i="2"/>
  <c r="B47" i="2"/>
  <c r="F47" i="2"/>
  <c r="D47" i="2"/>
  <c r="A47" i="2"/>
  <c r="H92" i="2"/>
  <c r="B92" i="2"/>
  <c r="F92" i="2"/>
  <c r="D92" i="2"/>
  <c r="A92" i="2"/>
  <c r="H91" i="2"/>
  <c r="B91" i="2"/>
  <c r="D91" i="2"/>
  <c r="A91" i="2"/>
  <c r="H90" i="2"/>
  <c r="B90" i="2"/>
  <c r="D90" i="2"/>
  <c r="A90" i="2"/>
  <c r="H46" i="2"/>
  <c r="D46" i="2"/>
  <c r="B46" i="2"/>
  <c r="A46" i="2"/>
  <c r="H45" i="2"/>
  <c r="B45" i="2"/>
  <c r="D45" i="2"/>
  <c r="A45" i="2"/>
  <c r="H89" i="2"/>
  <c r="B89" i="2"/>
  <c r="D89" i="2"/>
  <c r="A89" i="2"/>
  <c r="H44" i="2"/>
  <c r="B44" i="2"/>
  <c r="D44" i="2"/>
  <c r="A44" i="2"/>
  <c r="H88" i="2"/>
  <c r="B88" i="2"/>
  <c r="D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B84" i="2"/>
  <c r="D84" i="2"/>
  <c r="A8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83" i="2"/>
  <c r="D83" i="2"/>
  <c r="B83" i="2"/>
  <c r="A83" i="2"/>
  <c r="H82" i="2"/>
  <c r="B82" i="2"/>
  <c r="D82" i="2"/>
  <c r="A82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Q124" i="1"/>
  <c r="Q117" i="1"/>
  <c r="Q118" i="1"/>
  <c r="Q105" i="1"/>
  <c r="Q106" i="1"/>
  <c r="Q107" i="1"/>
  <c r="Q108" i="1"/>
  <c r="Q111" i="1"/>
  <c r="Q114" i="1"/>
  <c r="E53" i="1"/>
  <c r="F53" i="1" s="1"/>
  <c r="G53" i="1" s="1"/>
  <c r="E56" i="1"/>
  <c r="F56" i="1" s="1"/>
  <c r="G56" i="1" s="1"/>
  <c r="J55" i="1" s="1"/>
  <c r="Q53" i="1"/>
  <c r="Q56" i="1"/>
  <c r="Q115" i="1"/>
  <c r="E23" i="1"/>
  <c r="F23" i="1" s="1"/>
  <c r="G23" i="1" s="1"/>
  <c r="H23" i="1" s="1"/>
  <c r="F49" i="1"/>
  <c r="G49" i="1" s="1"/>
  <c r="I49" i="1" s="1"/>
  <c r="F51" i="1"/>
  <c r="G51" i="1" s="1"/>
  <c r="I51" i="1" s="1"/>
  <c r="F59" i="1"/>
  <c r="G59" i="1" s="1"/>
  <c r="I59" i="1" s="1"/>
  <c r="F60" i="1"/>
  <c r="G60" i="1" s="1"/>
  <c r="I60" i="1" s="1"/>
  <c r="F61" i="1"/>
  <c r="G61" i="1" s="1"/>
  <c r="I61" i="1" s="1"/>
  <c r="E64" i="1"/>
  <c r="F64" i="1" s="1"/>
  <c r="G64" i="1" s="1"/>
  <c r="J64" i="1" s="1"/>
  <c r="F65" i="1"/>
  <c r="F16" i="1"/>
  <c r="C17" i="1"/>
  <c r="Q113" i="1"/>
  <c r="Q99" i="1"/>
  <c r="Q102" i="1"/>
  <c r="Q109" i="1"/>
  <c r="Q94" i="1"/>
  <c r="Q92" i="1"/>
  <c r="Q95" i="1"/>
  <c r="G65" i="1"/>
  <c r="I65" i="1" s="1"/>
  <c r="Q43" i="1"/>
  <c r="Q44" i="1"/>
  <c r="Q45" i="1"/>
  <c r="Q46" i="1"/>
  <c r="Q47" i="1"/>
  <c r="Q48" i="1"/>
  <c r="Q49" i="1"/>
  <c r="Q50" i="1"/>
  <c r="Q51" i="1"/>
  <c r="Q52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23" i="1"/>
  <c r="E15" i="2"/>
  <c r="E17" i="2"/>
  <c r="E24" i="2"/>
  <c r="E26" i="2"/>
  <c r="E28" i="2"/>
  <c r="E104" i="1"/>
  <c r="E96" i="2" s="1"/>
  <c r="E98" i="1"/>
  <c r="E92" i="2" s="1"/>
  <c r="E91" i="1"/>
  <c r="E88" i="2" s="1"/>
  <c r="F91" i="1"/>
  <c r="G91" i="1" s="1"/>
  <c r="I91" i="1" s="1"/>
  <c r="E87" i="1"/>
  <c r="E84" i="2" s="1"/>
  <c r="E41" i="1"/>
  <c r="F41" i="1" s="1"/>
  <c r="G41" i="1" s="1"/>
  <c r="I41" i="1" s="1"/>
  <c r="E37" i="1"/>
  <c r="F37" i="1" s="1"/>
  <c r="G37" i="1" s="1"/>
  <c r="H37" i="1" s="1"/>
  <c r="E33" i="1"/>
  <c r="E72" i="2" s="1"/>
  <c r="E29" i="1"/>
  <c r="F29" i="1" s="1"/>
  <c r="G29" i="1" s="1"/>
  <c r="H29" i="1" s="1"/>
  <c r="E25" i="1"/>
  <c r="E64" i="2" s="1"/>
  <c r="E100" i="1"/>
  <c r="F100" i="1" s="1"/>
  <c r="G100" i="1" s="1"/>
  <c r="K100" i="1" s="1"/>
  <c r="E93" i="1"/>
  <c r="E89" i="2" s="1"/>
  <c r="E88" i="1"/>
  <c r="E85" i="2" s="1"/>
  <c r="E42" i="1"/>
  <c r="F42" i="1" s="1"/>
  <c r="G42" i="1" s="1"/>
  <c r="I42" i="1" s="1"/>
  <c r="E38" i="1"/>
  <c r="F38" i="1" s="1"/>
  <c r="G38" i="1" s="1"/>
  <c r="H38" i="1" s="1"/>
  <c r="E34" i="1"/>
  <c r="E73" i="2" s="1"/>
  <c r="E26" i="1"/>
  <c r="F26" i="1" s="1"/>
  <c r="G26" i="1" s="1"/>
  <c r="H26" i="1" s="1"/>
  <c r="F98" i="1"/>
  <c r="G98" i="1" s="1"/>
  <c r="K98" i="1" s="1"/>
  <c r="E80" i="2"/>
  <c r="E54" i="1"/>
  <c r="F54" i="1" s="1"/>
  <c r="G54" i="1" s="1"/>
  <c r="J53" i="1" s="1"/>
  <c r="E39" i="1"/>
  <c r="F39" i="1" s="1"/>
  <c r="G39" i="1" s="1"/>
  <c r="H39" i="1" s="1"/>
  <c r="E35" i="1"/>
  <c r="E74" i="2" s="1"/>
  <c r="E31" i="1"/>
  <c r="F31" i="1" s="1"/>
  <c r="G31" i="1" s="1"/>
  <c r="H31" i="1" s="1"/>
  <c r="E24" i="1"/>
  <c r="F24" i="1"/>
  <c r="G24" i="1" s="1"/>
  <c r="E21" i="1"/>
  <c r="F21" i="1" s="1"/>
  <c r="G21" i="1" s="1"/>
  <c r="I21" i="1" s="1"/>
  <c r="E122" i="1"/>
  <c r="F122" i="1"/>
  <c r="G122" i="1" s="1"/>
  <c r="K122" i="1" s="1"/>
  <c r="E114" i="1"/>
  <c r="E56" i="2" s="1"/>
  <c r="E145" i="1"/>
  <c r="F145" i="1" s="1"/>
  <c r="G145" i="1" s="1"/>
  <c r="K145" i="1" s="1"/>
  <c r="E130" i="1"/>
  <c r="F130" i="1" s="1"/>
  <c r="G130" i="1" s="1"/>
  <c r="K130" i="1" s="1"/>
  <c r="E72" i="1"/>
  <c r="E31" i="2" s="1"/>
  <c r="E40" i="1"/>
  <c r="F40" i="1" s="1"/>
  <c r="G40" i="1" s="1"/>
  <c r="H40" i="1" s="1"/>
  <c r="E36" i="1"/>
  <c r="E75" i="2" s="1"/>
  <c r="E32" i="1"/>
  <c r="F32" i="1" s="1"/>
  <c r="G32" i="1" s="1"/>
  <c r="H32" i="1" s="1"/>
  <c r="E22" i="1"/>
  <c r="F22" i="1" s="1"/>
  <c r="G22" i="1" s="1"/>
  <c r="H22" i="1" s="1"/>
  <c r="E30" i="1"/>
  <c r="F30" i="1" s="1"/>
  <c r="G30" i="1" s="1"/>
  <c r="H30" i="1" s="1"/>
  <c r="E126" i="1"/>
  <c r="F126" i="1" s="1"/>
  <c r="G126" i="1" s="1"/>
  <c r="K126" i="1" s="1"/>
  <c r="E118" i="1"/>
  <c r="F118" i="1" s="1"/>
  <c r="G118" i="1" s="1"/>
  <c r="K118" i="1" s="1"/>
  <c r="E109" i="1"/>
  <c r="F109" i="1" s="1"/>
  <c r="G109" i="1" s="1"/>
  <c r="K109" i="1" s="1"/>
  <c r="E134" i="1"/>
  <c r="F134" i="1"/>
  <c r="G134" i="1" s="1"/>
  <c r="K134" i="1" s="1"/>
  <c r="E106" i="1"/>
  <c r="F106" i="1" s="1"/>
  <c r="G106" i="1" s="1"/>
  <c r="K106" i="1" s="1"/>
  <c r="E79" i="1"/>
  <c r="F79" i="1" s="1"/>
  <c r="G79" i="1" s="1"/>
  <c r="E77" i="1"/>
  <c r="F77" i="1" s="1"/>
  <c r="G77" i="1" s="1"/>
  <c r="I77" i="1" s="1"/>
  <c r="E75" i="1"/>
  <c r="F75" i="1"/>
  <c r="G75" i="1" s="1"/>
  <c r="J75" i="1" s="1"/>
  <c r="E73" i="1"/>
  <c r="F73" i="1" s="1"/>
  <c r="G73" i="1" s="1"/>
  <c r="J73" i="1" s="1"/>
  <c r="E70" i="1"/>
  <c r="E30" i="2" s="1"/>
  <c r="F70" i="1"/>
  <c r="G70" i="1" s="1"/>
  <c r="I70" i="1" s="1"/>
  <c r="E68" i="1"/>
  <c r="F68" i="1" s="1"/>
  <c r="G68" i="1" s="1"/>
  <c r="J68" i="1" s="1"/>
  <c r="E66" i="1"/>
  <c r="F66" i="1" s="1"/>
  <c r="G66" i="1" s="1"/>
  <c r="J66" i="1" s="1"/>
  <c r="E103" i="1"/>
  <c r="E95" i="2" s="1"/>
  <c r="E97" i="1"/>
  <c r="F97" i="1" s="1"/>
  <c r="G97" i="1" s="1"/>
  <c r="K97" i="1" s="1"/>
  <c r="E90" i="1"/>
  <c r="F90" i="1" s="1"/>
  <c r="G90" i="1" s="1"/>
  <c r="K90" i="1" s="1"/>
  <c r="E55" i="1"/>
  <c r="E83" i="2" s="1"/>
  <c r="E123" i="1"/>
  <c r="E103" i="2" s="1"/>
  <c r="E115" i="1"/>
  <c r="E57" i="2" s="1"/>
  <c r="F115" i="1"/>
  <c r="G115" i="1" s="1"/>
  <c r="K115" i="1" s="1"/>
  <c r="E146" i="1"/>
  <c r="F146" i="1" s="1"/>
  <c r="G146" i="1" s="1"/>
  <c r="K146" i="1" s="1"/>
  <c r="E131" i="1"/>
  <c r="F131" i="1"/>
  <c r="G131" i="1" s="1"/>
  <c r="K131" i="1" s="1"/>
  <c r="E128" i="1"/>
  <c r="F128" i="1" s="1"/>
  <c r="G128" i="1" s="1"/>
  <c r="K128" i="1" s="1"/>
  <c r="E120" i="1"/>
  <c r="F120" i="1" s="1"/>
  <c r="G120" i="1" s="1"/>
  <c r="K120" i="1" s="1"/>
  <c r="E112" i="1"/>
  <c r="F112" i="1" s="1"/>
  <c r="G112" i="1" s="1"/>
  <c r="K112" i="1" s="1"/>
  <c r="E141" i="1"/>
  <c r="F141" i="1" s="1"/>
  <c r="G141" i="1" s="1"/>
  <c r="K141" i="1" s="1"/>
  <c r="E125" i="1"/>
  <c r="F125" i="1" s="1"/>
  <c r="G125" i="1" s="1"/>
  <c r="K125" i="1" s="1"/>
  <c r="E117" i="1"/>
  <c r="F117" i="1" s="1"/>
  <c r="G117" i="1" s="1"/>
  <c r="K117" i="1" s="1"/>
  <c r="E108" i="1"/>
  <c r="F108" i="1" s="1"/>
  <c r="G108" i="1" s="1"/>
  <c r="K108" i="1" s="1"/>
  <c r="E133" i="1"/>
  <c r="F133" i="1" s="1"/>
  <c r="G133" i="1" s="1"/>
  <c r="K133" i="1" s="1"/>
  <c r="E34" i="2"/>
  <c r="E79" i="2"/>
  <c r="E69" i="2"/>
  <c r="E98" i="2"/>
  <c r="E91" i="2"/>
  <c r="E61" i="2"/>
  <c r="E53" i="2"/>
  <c r="E102" i="2"/>
  <c r="E63" i="2"/>
  <c r="E71" i="2" l="1"/>
  <c r="F33" i="1"/>
  <c r="G33" i="1" s="1"/>
  <c r="H33" i="1" s="1"/>
  <c r="E77" i="2"/>
  <c r="E94" i="2"/>
  <c r="F93" i="1"/>
  <c r="G93" i="1" s="1"/>
  <c r="K93" i="1" s="1"/>
  <c r="F46" i="1"/>
  <c r="G46" i="1" s="1"/>
  <c r="I46" i="1" s="1"/>
  <c r="F86" i="1"/>
  <c r="G86" i="1" s="1"/>
  <c r="I86" i="1" s="1"/>
  <c r="E87" i="2"/>
  <c r="E36" i="2"/>
  <c r="F25" i="1"/>
  <c r="G25" i="1" s="1"/>
  <c r="H25" i="1" s="1"/>
  <c r="F55" i="1"/>
  <c r="G55" i="1" s="1"/>
  <c r="J54" i="1" s="1"/>
  <c r="F114" i="1"/>
  <c r="G114" i="1" s="1"/>
  <c r="K114" i="1" s="1"/>
  <c r="J23" i="1"/>
  <c r="H24" i="1"/>
  <c r="F103" i="1"/>
  <c r="G103" i="1" s="1"/>
  <c r="I103" i="1" s="1"/>
  <c r="F72" i="1"/>
  <c r="F104" i="1"/>
  <c r="G104" i="1" s="1"/>
  <c r="K104" i="1" s="1"/>
  <c r="E93" i="2"/>
  <c r="F87" i="1"/>
  <c r="G87" i="1" s="1"/>
  <c r="I87" i="1" s="1"/>
  <c r="E27" i="1"/>
  <c r="E132" i="1"/>
  <c r="F132" i="1" s="1"/>
  <c r="G132" i="1" s="1"/>
  <c r="K132" i="1" s="1"/>
  <c r="G150" i="1"/>
  <c r="K150" i="1" s="1"/>
  <c r="E148" i="1"/>
  <c r="F148" i="1" s="1"/>
  <c r="G148" i="1" s="1"/>
  <c r="K148" i="1" s="1"/>
  <c r="E127" i="1"/>
  <c r="F127" i="1" s="1"/>
  <c r="G127" i="1" s="1"/>
  <c r="K127" i="1" s="1"/>
  <c r="E111" i="1"/>
  <c r="E129" i="1"/>
  <c r="F129" i="1" s="1"/>
  <c r="G129" i="1" s="1"/>
  <c r="K129" i="1" s="1"/>
  <c r="E154" i="1"/>
  <c r="F154" i="1" s="1"/>
  <c r="G154" i="1" s="1"/>
  <c r="K154" i="1" s="1"/>
  <c r="E62" i="2"/>
  <c r="F36" i="1"/>
  <c r="G36" i="1" s="1"/>
  <c r="H36" i="1" s="1"/>
  <c r="E76" i="2"/>
  <c r="E107" i="1"/>
  <c r="E85" i="1"/>
  <c r="F80" i="1"/>
  <c r="G80" i="1" s="1"/>
  <c r="I80" i="1" s="1"/>
  <c r="F96" i="1"/>
  <c r="G96" i="1" s="1"/>
  <c r="K96" i="1" s="1"/>
  <c r="E124" i="1"/>
  <c r="F124" i="1" s="1"/>
  <c r="G124" i="1" s="1"/>
  <c r="K124" i="1" s="1"/>
  <c r="E150" i="1"/>
  <c r="F150" i="1" s="1"/>
  <c r="E155" i="1"/>
  <c r="F155" i="1" s="1"/>
  <c r="G155" i="1" s="1"/>
  <c r="K155" i="1" s="1"/>
  <c r="E140" i="1"/>
  <c r="F140" i="1" s="1"/>
  <c r="G140" i="1" s="1"/>
  <c r="K140" i="1" s="1"/>
  <c r="E121" i="1"/>
  <c r="E147" i="1"/>
  <c r="F147" i="1" s="1"/>
  <c r="G147" i="1" s="1"/>
  <c r="K147" i="1" s="1"/>
  <c r="E152" i="1"/>
  <c r="F152" i="1" s="1"/>
  <c r="G152" i="1" s="1"/>
  <c r="K152" i="1" s="1"/>
  <c r="E50" i="2"/>
  <c r="E58" i="2"/>
  <c r="F123" i="1"/>
  <c r="G123" i="1" s="1"/>
  <c r="K123" i="1" s="1"/>
  <c r="E68" i="2"/>
  <c r="E39" i="2"/>
  <c r="E84" i="1"/>
  <c r="F78" i="1"/>
  <c r="G78" i="1" s="1"/>
  <c r="I78" i="1" s="1"/>
  <c r="F69" i="1"/>
  <c r="G69" i="1" s="1"/>
  <c r="I69" i="1" s="1"/>
  <c r="E142" i="1"/>
  <c r="F142" i="1" s="1"/>
  <c r="G142" i="1" s="1"/>
  <c r="K142" i="1" s="1"/>
  <c r="E153" i="1"/>
  <c r="F153" i="1" s="1"/>
  <c r="G153" i="1" s="1"/>
  <c r="K153" i="1" s="1"/>
  <c r="E157" i="1"/>
  <c r="F157" i="1" s="1"/>
  <c r="G157" i="1" s="1"/>
  <c r="K157" i="1" s="1"/>
  <c r="E55" i="2"/>
  <c r="E119" i="1"/>
  <c r="F48" i="1"/>
  <c r="G48" i="1" s="1"/>
  <c r="I48" i="1" s="1"/>
  <c r="E67" i="2"/>
  <c r="E33" i="2"/>
  <c r="E105" i="1"/>
  <c r="E116" i="1"/>
  <c r="E135" i="1"/>
  <c r="F135" i="1" s="1"/>
  <c r="G135" i="1" s="1"/>
  <c r="K135" i="1" s="1"/>
  <c r="E151" i="1"/>
  <c r="F151" i="1" s="1"/>
  <c r="G151" i="1" s="1"/>
  <c r="K151" i="1" s="1"/>
  <c r="F35" i="1"/>
  <c r="G35" i="1" s="1"/>
  <c r="H35" i="1" s="1"/>
  <c r="E65" i="2"/>
  <c r="F88" i="1"/>
  <c r="G88" i="1" s="1"/>
  <c r="I88" i="1" s="1"/>
  <c r="E27" i="2"/>
  <c r="F110" i="1"/>
  <c r="E13" i="2"/>
  <c r="F44" i="1"/>
  <c r="G44" i="1" s="1"/>
  <c r="I44" i="1" s="1"/>
  <c r="E78" i="2"/>
  <c r="E59" i="2"/>
  <c r="E40" i="2"/>
  <c r="F58" i="1"/>
  <c r="G58" i="1" s="1"/>
  <c r="I58" i="1" s="1"/>
  <c r="F50" i="1"/>
  <c r="G50" i="1" s="1"/>
  <c r="I50" i="1" s="1"/>
  <c r="E44" i="2"/>
  <c r="E70" i="2"/>
  <c r="E82" i="2"/>
  <c r="E81" i="2"/>
  <c r="F34" i="1"/>
  <c r="G34" i="1" s="1"/>
  <c r="H34" i="1" s="1"/>
  <c r="F57" i="1"/>
  <c r="G57" i="1" s="1"/>
  <c r="E48" i="2"/>
  <c r="E60" i="2"/>
  <c r="E20" i="2"/>
  <c r="E52" i="2"/>
  <c r="F17" i="1"/>
  <c r="F116" i="1" l="1"/>
  <c r="G116" i="1" s="1"/>
  <c r="K116" i="1" s="1"/>
  <c r="E99" i="2"/>
  <c r="F27" i="1"/>
  <c r="G27" i="1" s="1"/>
  <c r="H27" i="1" s="1"/>
  <c r="E66" i="2"/>
  <c r="F105" i="1"/>
  <c r="G105" i="1" s="1"/>
  <c r="E49" i="2"/>
  <c r="F111" i="1"/>
  <c r="G111" i="1" s="1"/>
  <c r="K111" i="1" s="1"/>
  <c r="E54" i="2"/>
  <c r="E42" i="2"/>
  <c r="F85" i="1"/>
  <c r="G85" i="1" s="1"/>
  <c r="I85" i="1" s="1"/>
  <c r="F84" i="1"/>
  <c r="G84" i="1" s="1"/>
  <c r="I84" i="1" s="1"/>
  <c r="E41" i="2"/>
  <c r="F121" i="1"/>
  <c r="G121" i="1" s="1"/>
  <c r="K121" i="1" s="1"/>
  <c r="E101" i="2"/>
  <c r="F107" i="1"/>
  <c r="G107" i="1" s="1"/>
  <c r="K107" i="1" s="1"/>
  <c r="E51" i="2"/>
  <c r="F119" i="1"/>
  <c r="G119" i="1" s="1"/>
  <c r="K119" i="1" s="1"/>
  <c r="E100" i="2"/>
  <c r="U110" i="1"/>
  <c r="I57" i="1"/>
  <c r="J56" i="1"/>
  <c r="C11" i="1"/>
  <c r="C12" i="1"/>
  <c r="O160" i="1" l="1"/>
  <c r="O159" i="1"/>
  <c r="O158" i="1"/>
  <c r="O138" i="1"/>
  <c r="O137" i="1"/>
  <c r="O144" i="1"/>
  <c r="O136" i="1"/>
  <c r="O143" i="1"/>
  <c r="O139" i="1"/>
  <c r="C16" i="1"/>
  <c r="D18" i="1" s="1"/>
  <c r="O29" i="1"/>
  <c r="O152" i="1"/>
  <c r="O26" i="1"/>
  <c r="O148" i="1"/>
  <c r="O67" i="1"/>
  <c r="O111" i="1"/>
  <c r="O66" i="1"/>
  <c r="O59" i="1"/>
  <c r="O78" i="1"/>
  <c r="O155" i="1"/>
  <c r="O142" i="1"/>
  <c r="O125" i="1"/>
  <c r="O34" i="1"/>
  <c r="O131" i="1"/>
  <c r="O140" i="1"/>
  <c r="O43" i="1"/>
  <c r="O74" i="1"/>
  <c r="O93" i="1"/>
  <c r="O46" i="1"/>
  <c r="O70" i="1"/>
  <c r="O82" i="1"/>
  <c r="O94" i="1"/>
  <c r="O126" i="1"/>
  <c r="O64" i="1"/>
  <c r="O103" i="1"/>
  <c r="O75" i="1"/>
  <c r="O49" i="1"/>
  <c r="O44" i="1"/>
  <c r="O30" i="1"/>
  <c r="O141" i="1"/>
  <c r="O108" i="1"/>
  <c r="O98" i="1"/>
  <c r="O85" i="1"/>
  <c r="O88" i="1"/>
  <c r="O76" i="1"/>
  <c r="O121" i="1"/>
  <c r="O81" i="1"/>
  <c r="O116" i="1"/>
  <c r="O95" i="1"/>
  <c r="O47" i="1"/>
  <c r="O37" i="1"/>
  <c r="O157" i="1"/>
  <c r="O145" i="1"/>
  <c r="O134" i="1"/>
  <c r="O90" i="1"/>
  <c r="O96" i="1"/>
  <c r="O112" i="1"/>
  <c r="O54" i="1"/>
  <c r="O71" i="1"/>
  <c r="O132" i="1"/>
  <c r="O53" i="1"/>
  <c r="O28" i="1"/>
  <c r="O51" i="1"/>
  <c r="O45" i="1"/>
  <c r="C15" i="1"/>
  <c r="C18" i="1" s="1"/>
  <c r="O79" i="1"/>
  <c r="O38" i="1"/>
  <c r="O120" i="1"/>
  <c r="O52" i="1"/>
  <c r="O80" i="1"/>
  <c r="O69" i="1"/>
  <c r="O153" i="1"/>
  <c r="O92" i="1"/>
  <c r="O24" i="1"/>
  <c r="O151" i="1"/>
  <c r="O62" i="1"/>
  <c r="O147" i="1"/>
  <c r="O105" i="1"/>
  <c r="O55" i="1"/>
  <c r="O77" i="1"/>
  <c r="O84" i="1"/>
  <c r="O97" i="1"/>
  <c r="O128" i="1"/>
  <c r="O48" i="1"/>
  <c r="O27" i="1"/>
  <c r="O58" i="1"/>
  <c r="O149" i="1"/>
  <c r="O130" i="1"/>
  <c r="O57" i="1"/>
  <c r="O23" i="1"/>
  <c r="O117" i="1"/>
  <c r="O61" i="1"/>
  <c r="O39" i="1"/>
  <c r="O102" i="1"/>
  <c r="O110" i="1"/>
  <c r="O100" i="1"/>
  <c r="O32" i="1"/>
  <c r="O72" i="1"/>
  <c r="O86" i="1"/>
  <c r="O56" i="1"/>
  <c r="O99" i="1"/>
  <c r="O36" i="1"/>
  <c r="O146" i="1"/>
  <c r="O35" i="1"/>
  <c r="O73" i="1"/>
  <c r="O118" i="1"/>
  <c r="O107" i="1"/>
  <c r="O91" i="1"/>
  <c r="O123" i="1"/>
  <c r="O115" i="1"/>
  <c r="O106" i="1"/>
  <c r="O124" i="1"/>
  <c r="O83" i="1"/>
  <c r="O87" i="1"/>
  <c r="O22" i="1"/>
  <c r="O40" i="1"/>
  <c r="O31" i="1"/>
  <c r="O33" i="1"/>
  <c r="O101" i="1"/>
  <c r="O122" i="1"/>
  <c r="O150" i="1"/>
  <c r="O127" i="1"/>
  <c r="O41" i="1"/>
  <c r="O63" i="1"/>
  <c r="O21" i="1"/>
  <c r="O65" i="1"/>
  <c r="O119" i="1"/>
  <c r="O109" i="1"/>
  <c r="O60" i="1"/>
  <c r="O135" i="1"/>
  <c r="O133" i="1"/>
  <c r="O156" i="1"/>
  <c r="O25" i="1"/>
  <c r="O50" i="1"/>
  <c r="O114" i="1"/>
  <c r="O89" i="1"/>
  <c r="O154" i="1"/>
  <c r="O104" i="1"/>
  <c r="O113" i="1"/>
  <c r="O129" i="1"/>
  <c r="O42" i="1"/>
  <c r="O68" i="1"/>
  <c r="K105" i="1"/>
  <c r="F18" i="1" l="1"/>
  <c r="F19" i="1" s="1"/>
</calcChain>
</file>

<file path=xl/sharedStrings.xml><?xml version="1.0" encoding="utf-8"?>
<sst xmlns="http://schemas.openxmlformats.org/spreadsheetml/2006/main" count="1162" uniqueCount="462">
  <si>
    <t>JAVSO..47..105</t>
  </si>
  <si>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</si>
  <si>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</si>
  <si>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</si>
  <si>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</si>
  <si>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</si>
  <si>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</si>
  <si>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</si>
  <si>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</si>
  <si>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</si>
  <si>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</si>
  <si>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</si>
  <si>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</si>
  <si>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</si>
  <si>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</si>
  <si>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</si>
  <si>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</si>
  <si>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</si>
  <si>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</si>
  <si>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</si>
  <si>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</si>
  <si>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</si>
  <si>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</si>
  <si>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</si>
  <si>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</si>
  <si>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</si>
  <si>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</si>
  <si>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</si>
  <si>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Bull...27</t>
  </si>
  <si>
    <t>B</t>
  </si>
  <si>
    <t>BBSAG Bull...29</t>
  </si>
  <si>
    <t>BBSAG Bull...33</t>
  </si>
  <si>
    <t>v</t>
  </si>
  <si>
    <t>BBSAG Bull.6</t>
  </si>
  <si>
    <t>G. Wedemayer</t>
  </si>
  <si>
    <t>AAVSO 3</t>
  </si>
  <si>
    <t>A</t>
  </si>
  <si>
    <t>D. Ruokonen</t>
  </si>
  <si>
    <t>G. Samolyk</t>
  </si>
  <si>
    <t>phe</t>
  </si>
  <si>
    <t>IBVS 2873</t>
  </si>
  <si>
    <t>K</t>
  </si>
  <si>
    <t>G. Hanson</t>
  </si>
  <si>
    <t>P. Goodwin</t>
  </si>
  <si>
    <t>A AP SS 81,81</t>
  </si>
  <si>
    <t>Mavrofridis G</t>
  </si>
  <si>
    <t>BBSAG Bull.83</t>
  </si>
  <si>
    <t>IBVS 3354</t>
  </si>
  <si>
    <t>N</t>
  </si>
  <si>
    <t>Paschke A</t>
  </si>
  <si>
    <t>BBSAG Bull.91</t>
  </si>
  <si>
    <t>Kohl M</t>
  </si>
  <si>
    <t>BBSAG Bull.111</t>
  </si>
  <si>
    <t>BBSAG Bull.114</t>
  </si>
  <si>
    <t>IBVS 5583</t>
  </si>
  <si>
    <t>I</t>
  </si>
  <si>
    <t>IBVS 5603</t>
  </si>
  <si>
    <t>EB</t>
  </si>
  <si>
    <t># of data points:</t>
  </si>
  <si>
    <t>RR Lep / GSC 05342-00258</t>
  </si>
  <si>
    <t>IBVS 5741</t>
  </si>
  <si>
    <t>IBVS 5843</t>
  </si>
  <si>
    <t>IBVS 5871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</si>
  <si>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</si>
  <si>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</si>
  <si>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</si>
  <si>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</si>
  <si>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</si>
  <si>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</si>
  <si>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5920</t>
  </si>
  <si>
    <t>Add cycle</t>
  </si>
  <si>
    <t>Old Cycle</t>
  </si>
  <si>
    <t>IBVS 5960</t>
  </si>
  <si>
    <t>PE</t>
  </si>
  <si>
    <t>II</t>
  </si>
  <si>
    <t>JAVSO..36..171</t>
  </si>
  <si>
    <t>JAVSO..37...44</t>
  </si>
  <si>
    <t>JAVSO..38..183</t>
  </si>
  <si>
    <t>BAD</t>
  </si>
  <si>
    <t>IBVS 6042</t>
  </si>
  <si>
    <t>JAVSO..41..122</t>
  </si>
  <si>
    <t>JAVSO..42..426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</si>
  <si>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</si>
  <si>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</si>
  <si>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</si>
  <si>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</si>
  <si>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</si>
  <si>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</si>
  <si>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</si>
  <si>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</si>
  <si>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</si>
  <si>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</si>
  <si>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</si>
  <si>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</si>
  <si>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2427386.45 </t>
  </si>
  <si>
    <t> 09.11.1933 22:48 </t>
  </si>
  <si>
    <t> -0.01 </t>
  </si>
  <si>
    <t>V </t>
  </si>
  <si>
    <t> W.Zessewitsch </t>
  </si>
  <si>
    <t> CTAD 1 </t>
  </si>
  <si>
    <t>2430020.154 </t>
  </si>
  <si>
    <t> 25.01.1941 15:41 </t>
  </si>
  <si>
    <t> 0.009 </t>
  </si>
  <si>
    <t>P </t>
  </si>
  <si>
    <t> G.E.Erleksova </t>
  </si>
  <si>
    <t> PZ 9.154 </t>
  </si>
  <si>
    <t>2430377.164 </t>
  </si>
  <si>
    <t> 17.01.1942 15:56 </t>
  </si>
  <si>
    <t> 0.002 </t>
  </si>
  <si>
    <t>2431057.308 </t>
  </si>
  <si>
    <t> 28.11.1943 19:23 </t>
  </si>
  <si>
    <t> -0.017 </t>
  </si>
  <si>
    <t>2432227.223 </t>
  </si>
  <si>
    <t> 10.02.1947 17:21 </t>
  </si>
  <si>
    <t> -0.019 </t>
  </si>
  <si>
    <t> A.Soloviev </t>
  </si>
  <si>
    <t>2432239.106 </t>
  </si>
  <si>
    <t> 22.02.1947 14:32 </t>
  </si>
  <si>
    <t> -0.037 </t>
  </si>
  <si>
    <t>2432260.207 </t>
  </si>
  <si>
    <t> 15.03.1947 16:58 </t>
  </si>
  <si>
    <t> 0.010 </t>
  </si>
  <si>
    <t>2432261.127 </t>
  </si>
  <si>
    <t> 16.03.1947 15:02 </t>
  </si>
  <si>
    <t> 0.014 </t>
  </si>
  <si>
    <t>2432553.114 </t>
  </si>
  <si>
    <t> 02.01.1948 14:44 </t>
  </si>
  <si>
    <t> -0.020 </t>
  </si>
  <si>
    <t>2432586.124 </t>
  </si>
  <si>
    <t> 04.02.1948 14:58 </t>
  </si>
  <si>
    <t> 0.034 </t>
  </si>
  <si>
    <t>2432595.217 </t>
  </si>
  <si>
    <t> 13.02.1948 17:12 </t>
  </si>
  <si>
    <t> -0.027 </t>
  </si>
  <si>
    <t>2432909.206 </t>
  </si>
  <si>
    <t> 23.12.1948 16:56 </t>
  </si>
  <si>
    <t> -0.030 </t>
  </si>
  <si>
    <t>2432941.257 </t>
  </si>
  <si>
    <t> 24.01.1949 18:10 </t>
  </si>
  <si>
    <t>2432943.145 </t>
  </si>
  <si>
    <t> 26.01.1949 15:28 </t>
  </si>
  <si>
    <t> 0.038 </t>
  </si>
  <si>
    <t>2432974.182 </t>
  </si>
  <si>
    <t> 26.02.1949 16:22 </t>
  </si>
  <si>
    <t> -0.049 </t>
  </si>
  <si>
    <t>2433187.289 </t>
  </si>
  <si>
    <t> 27.09.1949 18:56 </t>
  </si>
  <si>
    <t> -0.237 </t>
  </si>
  <si>
    <t>2433276.301 </t>
  </si>
  <si>
    <t> 25.12.1949 19:13 </t>
  </si>
  <si>
    <t> -0.021 </t>
  </si>
  <si>
    <t>2433601.308 </t>
  </si>
  <si>
    <t> 15.11.1950 19:23 </t>
  </si>
  <si>
    <t>2434090.127 </t>
  </si>
  <si>
    <t> 18.03.1952 15:02 </t>
  </si>
  <si>
    <t> -0.011 </t>
  </si>
  <si>
    <t>2435477.011 </t>
  </si>
  <si>
    <t> 04.01.1956 12:15 </t>
  </si>
  <si>
    <t> -0.000 </t>
  </si>
  <si>
    <t> BTAD 41.62 </t>
  </si>
  <si>
    <t>2436750.372 </t>
  </si>
  <si>
    <t> 30.06.1959 20:55 </t>
  </si>
  <si>
    <t> 0.000 </t>
  </si>
  <si>
    <t>2440926.557 </t>
  </si>
  <si>
    <t> 06.12.1970 01:22 </t>
  </si>
  <si>
    <t> 0.003 </t>
  </si>
  <si>
    <t> K.Locher </t>
  </si>
  <si>
    <t> ORI 122 </t>
  </si>
  <si>
    <t>2440994.300 </t>
  </si>
  <si>
    <t> 11.02.1971 19:12 </t>
  </si>
  <si>
    <t> 0.004 </t>
  </si>
  <si>
    <t>2441250.625 </t>
  </si>
  <si>
    <t> 26.10.1971 03:00 </t>
  </si>
  <si>
    <t> ORI 129 </t>
  </si>
  <si>
    <t>2441596.620 </t>
  </si>
  <si>
    <t> 06.10.1972 02:52 </t>
  </si>
  <si>
    <t> -0.028 </t>
  </si>
  <si>
    <t> BBS 6 </t>
  </si>
  <si>
    <t>2443098.852 </t>
  </si>
  <si>
    <t> 16.11.1976 08:26 </t>
  </si>
  <si>
    <t> -0.013 </t>
  </si>
  <si>
    <t> G.Wedemayer </t>
  </si>
  <si>
    <t> AOEB 3 </t>
  </si>
  <si>
    <t>2443143.702 </t>
  </si>
  <si>
    <t> 31.12.1976 04:50 </t>
  </si>
  <si>
    <t>2443143.718 </t>
  </si>
  <si>
    <t> 31.12.1976 05:13 </t>
  </si>
  <si>
    <t> D.Ruokonen </t>
  </si>
  <si>
    <t>2443154.702 </t>
  </si>
  <si>
    <t> 11.01.1977 04:50 </t>
  </si>
  <si>
    <t> -0.004 </t>
  </si>
  <si>
    <t> G.Samolyk </t>
  </si>
  <si>
    <t>2443154.704 </t>
  </si>
  <si>
    <t> 11.01.1977 04:53 </t>
  </si>
  <si>
    <t> -0.002 </t>
  </si>
  <si>
    <t>2444191.885 </t>
  </si>
  <si>
    <t> 14.11.1979 09:14 </t>
  </si>
  <si>
    <t> -0.001 </t>
  </si>
  <si>
    <t>2444226.6635 </t>
  </si>
  <si>
    <t> 19.12.1979 03:55 </t>
  </si>
  <si>
    <t> -0.0087 </t>
  </si>
  <si>
    <t>E </t>
  </si>
  <si>
    <t>?</t>
  </si>
  <si>
    <t> B.Bookmyer et al. </t>
  </si>
  <si>
    <t>IBVS 2873 </t>
  </si>
  <si>
    <t>2444231.6967 </t>
  </si>
  <si>
    <t> 24.12.1979 04:43 </t>
  </si>
  <si>
    <t> -0.0104 </t>
  </si>
  <si>
    <t>2444237.657 </t>
  </si>
  <si>
    <t> 30.12.1979 03:46 </t>
  </si>
  <si>
    <t>2444237.663 </t>
  </si>
  <si>
    <t> 30.12.1979 03:54 </t>
  </si>
  <si>
    <t> 0.006 </t>
  </si>
  <si>
    <t> G.Hanson </t>
  </si>
  <si>
    <t>2444291.648 </t>
  </si>
  <si>
    <t> 22.02.1980 03:33 </t>
  </si>
  <si>
    <t> P.Goodwin </t>
  </si>
  <si>
    <t>2444593.749 </t>
  </si>
  <si>
    <t> 20.12.1980 05:58 </t>
  </si>
  <si>
    <t> -0.010 </t>
  </si>
  <si>
    <t>2444616.639 </t>
  </si>
  <si>
    <t> 12.01.1981 03:20 </t>
  </si>
  <si>
    <t> -0.006 </t>
  </si>
  <si>
    <t>2445352.656 </t>
  </si>
  <si>
    <t> 18.01.1983 03:44 </t>
  </si>
  <si>
    <t> 0.007 </t>
  </si>
  <si>
    <t>2445373.708 </t>
  </si>
  <si>
    <t> 08.02.1983 04:59 </t>
  </si>
  <si>
    <t> 0.005 </t>
  </si>
  <si>
    <t>2445753.592 </t>
  </si>
  <si>
    <t> 23.02.1984 02:12 </t>
  </si>
  <si>
    <t> -0.014 </t>
  </si>
  <si>
    <t>2446445.667 </t>
  </si>
  <si>
    <t> 15.01.1986 04:00 </t>
  </si>
  <si>
    <t>2446489.605 </t>
  </si>
  <si>
    <t> 28.02.1986 02:31 </t>
  </si>
  <si>
    <t> -0.005 </t>
  </si>
  <si>
    <t>2446795.685 </t>
  </si>
  <si>
    <t> 31.12.1986 04:26 </t>
  </si>
  <si>
    <t> -0.136 </t>
  </si>
  <si>
    <t> G.Mavrofridis </t>
  </si>
  <si>
    <t> BBS 83 </t>
  </si>
  <si>
    <t>2446814.579 </t>
  </si>
  <si>
    <t> 19.01.1987 01:53 </t>
  </si>
  <si>
    <t> -0.008 </t>
  </si>
  <si>
    <t>2446835.637 </t>
  </si>
  <si>
    <t> 09.02.1987 03:17 </t>
  </si>
  <si>
    <t>2446857.611 </t>
  </si>
  <si>
    <t> 03.03.1987 02:39 </t>
  </si>
  <si>
    <t>2447170.678 </t>
  </si>
  <si>
    <t> 10.01.1988 04:16 </t>
  </si>
  <si>
    <t>2447472.7736 </t>
  </si>
  <si>
    <t> 07.11.1988 06:33 </t>
  </si>
  <si>
    <t> -0.0063 </t>
  </si>
  <si>
    <t> Mullis &amp; Faulkner </t>
  </si>
  <si>
    <t>IBVS 3354 </t>
  </si>
  <si>
    <t>2447539.610 </t>
  </si>
  <si>
    <t> 13.01.1989 02:38 </t>
  </si>
  <si>
    <t>2447564.34 </t>
  </si>
  <si>
    <t> 06.02.1989 20:09 </t>
  </si>
  <si>
    <t> 0.02 </t>
  </si>
  <si>
    <t> A.Paschke </t>
  </si>
  <si>
    <t> BBS 91 </t>
  </si>
  <si>
    <t>2447950.622 </t>
  </si>
  <si>
    <t> 28.02.1990 02:55 </t>
  </si>
  <si>
    <t>2448219.766 </t>
  </si>
  <si>
    <t> 24.11.1990 06:23 </t>
  </si>
  <si>
    <t>2448976.828 </t>
  </si>
  <si>
    <t> 20.12.1992 07:52 </t>
  </si>
  <si>
    <t>2450096.373 </t>
  </si>
  <si>
    <t> 13.01.1996 20:57 </t>
  </si>
  <si>
    <t> -0.024 </t>
  </si>
  <si>
    <t> M.Kohl </t>
  </si>
  <si>
    <t> BBS 111 </t>
  </si>
  <si>
    <t>2450464.388 </t>
  </si>
  <si>
    <t> 15.01.1997 21:18 </t>
  </si>
  <si>
    <t> BBS 114 </t>
  </si>
  <si>
    <t>2451510.734 </t>
  </si>
  <si>
    <t> 28.11.1999 05:36 </t>
  </si>
  <si>
    <t> 0.001 </t>
  </si>
  <si>
    <t> AOEB 12 </t>
  </si>
  <si>
    <t>2451576.634 </t>
  </si>
  <si>
    <t> 02.02.2000 03:12 </t>
  </si>
  <si>
    <t>2451908.0066 </t>
  </si>
  <si>
    <t> 29.12.2000 12:09 </t>
  </si>
  <si>
    <t> -0.0220 </t>
  </si>
  <si>
    <t> Nagai </t>
  </si>
  <si>
    <t>VSB 38 </t>
  </si>
  <si>
    <t>2451913.0717 </t>
  </si>
  <si>
    <t> 03.01.2001 13:43 </t>
  </si>
  <si>
    <t> 0.0083 </t>
  </si>
  <si>
    <t> Kiyota </t>
  </si>
  <si>
    <t>VSB 39 </t>
  </si>
  <si>
    <t>2452312.647 </t>
  </si>
  <si>
    <t> 07.02.2002 03:31 </t>
  </si>
  <si>
    <t>2452672.3889 </t>
  </si>
  <si>
    <t> 01.02.2003 21:20 </t>
  </si>
  <si>
    <t> M.Zejda </t>
  </si>
  <si>
    <t>IBVS 5583 </t>
  </si>
  <si>
    <t>2452681.5428 </t>
  </si>
  <si>
    <t> 11.02.2003 01:01 </t>
  </si>
  <si>
    <t> -0.0224 </t>
  </si>
  <si>
    <t>C </t>
  </si>
  <si>
    <t>ns</t>
  </si>
  <si>
    <t>2453016.592 </t>
  </si>
  <si>
    <t> 12.01.2004 02:12 </t>
  </si>
  <si>
    <t> S.Dvorak </t>
  </si>
  <si>
    <t>IBVS 5603 </t>
  </si>
  <si>
    <t>2453029.4063 </t>
  </si>
  <si>
    <t> 24.01.2004 21:45 </t>
  </si>
  <si>
    <t> -0.0216 </t>
  </si>
  <si>
    <t>2453305.8632 </t>
  </si>
  <si>
    <t> 27.10.2004 08:43 </t>
  </si>
  <si>
    <t> -0.0239 </t>
  </si>
  <si>
    <t>2453331.0514 </t>
  </si>
  <si>
    <t> 21.11.2004 13:14 </t>
  </si>
  <si>
    <t> -0.0100 </t>
  </si>
  <si>
    <t>VSB 43 </t>
  </si>
  <si>
    <t>2453406.5583 </t>
  </si>
  <si>
    <t> 05.02.2005 01:23 </t>
  </si>
  <si>
    <t> -0.0259 </t>
  </si>
  <si>
    <t>2453409.3062 </t>
  </si>
  <si>
    <t> 07.02.2005 19:20 </t>
  </si>
  <si>
    <t> -0.0243 </t>
  </si>
  <si>
    <t> M. Zejda et al. </t>
  </si>
  <si>
    <t>IBVS 5741 </t>
  </si>
  <si>
    <t>2453438.5978 </t>
  </si>
  <si>
    <t> 09.03.2005 02:20 </t>
  </si>
  <si>
    <t> -0.0264 </t>
  </si>
  <si>
    <t>2453737.0276 </t>
  </si>
  <si>
    <t> 01.01.2006 12:39 </t>
  </si>
  <si>
    <t> -0.0261 </t>
  </si>
  <si>
    <t> K. Nagai et al. </t>
  </si>
  <si>
    <t>VSB 45 </t>
  </si>
  <si>
    <t>2454043.6978 </t>
  </si>
  <si>
    <t> 04.11.2006 04:44 </t>
  </si>
  <si>
    <t>-I</t>
  </si>
  <si>
    <t> W.Ogloza et al. </t>
  </si>
  <si>
    <t>IBVS 5843 </t>
  </si>
  <si>
    <t>2454085.808 </t>
  </si>
  <si>
    <t> 16.12.2006 07:23 </t>
  </si>
  <si>
    <t>25899</t>
  </si>
  <si>
    <t>2454108.6906 </t>
  </si>
  <si>
    <t> 08.01.2007 04:34 </t>
  </si>
  <si>
    <t>25924</t>
  </si>
  <si>
    <t> -0.0269 </t>
  </si>
  <si>
    <t> R.Poklar </t>
  </si>
  <si>
    <t>2454454.7186 </t>
  </si>
  <si>
    <t> 20.12.2007 05:14 </t>
  </si>
  <si>
    <t>26302</t>
  </si>
  <si>
    <t> -0.0307 </t>
  </si>
  <si>
    <t>JAAVSO 36(2);171 </t>
  </si>
  <si>
    <t>2454465.7039 </t>
  </si>
  <si>
    <t> 31.12.2007 04:53 </t>
  </si>
  <si>
    <t>26314</t>
  </si>
  <si>
    <t> -0.0305 </t>
  </si>
  <si>
    <t> J.Bialozynski </t>
  </si>
  <si>
    <t>2454487.6739 </t>
  </si>
  <si>
    <t> 22.01.2008 04:10 </t>
  </si>
  <si>
    <t>26338</t>
  </si>
  <si>
    <t> -0.0308 </t>
  </si>
  <si>
    <t>2454520.6271 </t>
  </si>
  <si>
    <t> 24.02.2008 03:03 </t>
  </si>
  <si>
    <t>26374</t>
  </si>
  <si>
    <t> -0.0330 </t>
  </si>
  <si>
    <t>2454777.8607 </t>
  </si>
  <si>
    <t> 07.11.2008 08:39 </t>
  </si>
  <si>
    <t>26655</t>
  </si>
  <si>
    <t> -0.0346 </t>
  </si>
  <si>
    <t> R.Diethelm </t>
  </si>
  <si>
    <t>IBVS 5871 </t>
  </si>
  <si>
    <t>2454792.092 </t>
  </si>
  <si>
    <t> 21.11.2008 14:12 </t>
  </si>
  <si>
    <t>26670.5</t>
  </si>
  <si>
    <t> 0.008 </t>
  </si>
  <si>
    <t>Ic</t>
  </si>
  <si>
    <t> K.Nagai </t>
  </si>
  <si>
    <t>VSB 48 </t>
  </si>
  <si>
    <t>2454856.5888 </t>
  </si>
  <si>
    <t> 25.01.2009 02:07 </t>
  </si>
  <si>
    <t>26741</t>
  </si>
  <si>
    <t> -0.0333 </t>
  </si>
  <si>
    <t>JAAVSO 37(1);44 </t>
  </si>
  <si>
    <t>2454862.9979 </t>
  </si>
  <si>
    <t> 31.01.2009 11:56 </t>
  </si>
  <si>
    <t>26748</t>
  </si>
  <si>
    <t> -0.0322 </t>
  </si>
  <si>
    <t>Rc</t>
  </si>
  <si>
    <t> K.Nakajima </t>
  </si>
  <si>
    <t>VSB 50 </t>
  </si>
  <si>
    <t>2455144.9477 </t>
  </si>
  <si>
    <t> 09.11.2009 10:44 </t>
  </si>
  <si>
    <t>27056</t>
  </si>
  <si>
    <t> -0.0343 </t>
  </si>
  <si>
    <t>IBVS 5920 </t>
  </si>
  <si>
    <t>2455157.7639 </t>
  </si>
  <si>
    <t> 22.11.2009 06:20 </t>
  </si>
  <si>
    <t>27070</t>
  </si>
  <si>
    <t> -0.0341 </t>
  </si>
  <si>
    <t> JAAVSO 38;120 </t>
  </si>
  <si>
    <t>2455513.8586 </t>
  </si>
  <si>
    <t> 13.11.2010 08:36 </t>
  </si>
  <si>
    <t>27459</t>
  </si>
  <si>
    <t> -0.0409 </t>
  </si>
  <si>
    <t>IBVS 5960 </t>
  </si>
  <si>
    <t>2455953.2674 </t>
  </si>
  <si>
    <t> 26.01.2012 18:25 </t>
  </si>
  <si>
    <t>27939</t>
  </si>
  <si>
    <t> -0.0375 </t>
  </si>
  <si>
    <t>B;V</t>
  </si>
  <si>
    <t> A.Liakos et al. </t>
  </si>
  <si>
    <t>IBVS 6095 </t>
  </si>
  <si>
    <t>2455959.6742 </t>
  </si>
  <si>
    <t> 02.02.2012 04:10 </t>
  </si>
  <si>
    <t>27946</t>
  </si>
  <si>
    <t> -0.0387 </t>
  </si>
  <si>
    <t> JAAVSO 41;122 </t>
  </si>
  <si>
    <t>2456238.8796 </t>
  </si>
  <si>
    <t> 07.11.2012 09:06 </t>
  </si>
  <si>
    <t>28251</t>
  </si>
  <si>
    <t> -0.0388 </t>
  </si>
  <si>
    <t>IBVS 6042 </t>
  </si>
  <si>
    <t>2456238.8812 </t>
  </si>
  <si>
    <t> 07.11.2012 09:08 </t>
  </si>
  <si>
    <t> -0.0372 </t>
  </si>
  <si>
    <t> J.A.Howell </t>
  </si>
  <si>
    <t> JAAVSO 43-1 </t>
  </si>
  <si>
    <t>2456302.0455 </t>
  </si>
  <si>
    <t> 09.01.2013 13:05 </t>
  </si>
  <si>
    <t>28320</t>
  </si>
  <si>
    <t>VSB 56 </t>
  </si>
  <si>
    <t>2456302.0456 </t>
  </si>
  <si>
    <t> -0.0374 </t>
  </si>
  <si>
    <t>2456302.0464 </t>
  </si>
  <si>
    <t> 09.01.2013 13:06 </t>
  </si>
  <si>
    <t> -0.0366 </t>
  </si>
  <si>
    <t>2456651.7373 </t>
  </si>
  <si>
    <t> 25.12.2013 05:41 </t>
  </si>
  <si>
    <t>28702</t>
  </si>
  <si>
    <t> -0.0392 </t>
  </si>
  <si>
    <t> R.Sabo </t>
  </si>
  <si>
    <t> JAAVSO 42;426 </t>
  </si>
  <si>
    <t>JAVSO 43, 77</t>
  </si>
  <si>
    <t>JAVSO..43..238</t>
  </si>
  <si>
    <t>JAVSO..44..164</t>
  </si>
  <si>
    <t>JAVSO..44…69</t>
  </si>
  <si>
    <t>JAVSO..45..121</t>
  </si>
  <si>
    <t>JAVSO..46…79 (2018)</t>
  </si>
  <si>
    <t>VSB-64</t>
  </si>
  <si>
    <t>s6</t>
  </si>
  <si>
    <t>s7</t>
  </si>
  <si>
    <t>IBVS 6095</t>
  </si>
  <si>
    <t>JAVSO..48…87</t>
  </si>
  <si>
    <t>JAVSO..48..256</t>
  </si>
  <si>
    <t>VSB 069</t>
  </si>
  <si>
    <t>U</t>
  </si>
  <si>
    <t>JAVSO 49, 251</t>
  </si>
  <si>
    <t>JAVSO, 50, 133</t>
  </si>
  <si>
    <t>TESS/PNC/RAA</t>
  </si>
  <si>
    <t>TESS</t>
  </si>
  <si>
    <t>JAAVSO 51, 134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</si>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</sst>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7" formatCode="0.00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2" applyNumberFormat="0" applyFont="0" applyFill="0" applyAlignment="0" applyProtection="0"/>
    <xf numFmtId="43" fontId="27" fillId="0" borderId="0" applyFon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10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5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165" fontId="23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8" applyFont="1" applyAlignment="1">
      <alignment horizontal="left"/>
    </xf>
    <xf numFmtId="0" fontId="24" fillId="0" borderId="0" xfId="8" applyFont="1" applyAlignment="1">
      <alignment horizontal="center"/>
    </xf>
    <xf numFmtId="0" fontId="24" fillId="0" borderId="0" xfId="8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6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 applyProtection="1">
      <alignment horizontal="center"/>
      <protection locked="0"/>
    </xf>
    <xf numFmtId="167" fontId="26" fillId="0" borderId="0" xfId="0" applyNumberFormat="1" applyFont="1" applyAlignment="1" applyProtection="1">
      <alignment vertical="center" wrapText="1"/>
      <protection locked="0"/>
    </xf>
    <xf numFmtId="0" fontId="26" fillId="0" borderId="0" xfId="0" applyFont="1" applyAlignment="1" applyProtection="1"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43" fontId="25" fillId="0" borderId="0" xfId="10" applyFont="1" applyBorder="1"/>
    <xf numFmtId="166" fontId="25" fillId="0" borderId="0" xfId="0" applyNumberFormat="1" applyFont="1" applyAlignment="1" applyProtection="1">
      <alignment vertical="center" wrapText="1"/>
      <protection locked="0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Lep - O-C Diagr.</a:t>
            </a:r>
          </a:p>
        </c:rich>
      </c:tx>
      <c:layout>
        <c:manualLayout>
          <c:xMode val="edge"/>
          <c:yMode val="edge"/>
          <c:x val="0.3720930232558139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48504983388706"/>
          <c:y val="0.14723926380368099"/>
          <c:w val="0.7940199335548172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8.9199999965785537E-3</c:v>
                </c:pt>
                <c:pt idx="2">
                  <c:v>0</c:v>
                </c:pt>
                <c:pt idx="3">
                  <c:v>2.0000000004074536E-3</c:v>
                </c:pt>
                <c:pt idx="4">
                  <c:v>-1.7003999997541541E-2</c:v>
                </c:pt>
                <c:pt idx="5">
                  <c:v>-1.898799999980838E-2</c:v>
                </c:pt>
                <c:pt idx="6">
                  <c:v>-3.6552000001393026E-2</c:v>
                </c:pt>
                <c:pt idx="7">
                  <c:v>9.6039999989443459E-3</c:v>
                </c:pt>
                <c:pt idx="8">
                  <c:v>1.4176000000588829E-2</c:v>
                </c:pt>
                <c:pt idx="9">
                  <c:v>-2.0356000000901986E-2</c:v>
                </c:pt>
                <c:pt idx="10">
                  <c:v>3.4235999999509659E-2</c:v>
                </c:pt>
                <c:pt idx="11">
                  <c:v>-2.7043999998568324E-2</c:v>
                </c:pt>
                <c:pt idx="12">
                  <c:v>-2.9847999998310115E-2</c:v>
                </c:pt>
                <c:pt idx="13">
                  <c:v>-1.8828000000212342E-2</c:v>
                </c:pt>
                <c:pt idx="14">
                  <c:v>3.8315999998303596E-2</c:v>
                </c:pt>
                <c:pt idx="15">
                  <c:v>-4.9235999998927582E-2</c:v>
                </c:pt>
                <c:pt idx="16">
                  <c:v>0.22075399999448564</c:v>
                </c:pt>
                <c:pt idx="17">
                  <c:v>-2.1476000001712237E-2</c:v>
                </c:pt>
                <c:pt idx="18">
                  <c:v>8.5839999956078827E-3</c:v>
                </c:pt>
                <c:pt idx="19">
                  <c:v>-1.0968000002321787E-2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82-44F6-BA65-6AC19A81C0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1.5E-3</c:v>
                  </c:pt>
                  <c:pt idx="116">
                    <c:v>4.0990000000000002E-3</c:v>
                  </c:pt>
                  <c:pt idx="117">
                    <c:v>1.505E-3</c:v>
                  </c:pt>
                  <c:pt idx="118">
                    <c:v>2.3159999999999999E-3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8.1700000000000002E-4</c:v>
                  </c:pt>
                  <c:pt idx="123">
                    <c:v>3.3960000000000001E-3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1.67E-3</c:v>
                  </c:pt>
                  <c:pt idx="135">
                    <c:v>8.0000000000000004E-4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2.9999999999999997E-4</c:v>
                  </c:pt>
                  <c:pt idx="139">
                    <c:v>3.0000000000000001E-3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1.5E-3</c:v>
                  </c:pt>
                  <c:pt idx="116">
                    <c:v>4.0990000000000002E-3</c:v>
                  </c:pt>
                  <c:pt idx="117">
                    <c:v>1.505E-3</c:v>
                  </c:pt>
                  <c:pt idx="118">
                    <c:v>2.3159999999999999E-3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8.1700000000000002E-4</c:v>
                  </c:pt>
                  <c:pt idx="123">
                    <c:v>3.3960000000000001E-3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1.67E-3</c:v>
                  </c:pt>
                  <c:pt idx="135">
                    <c:v>8.0000000000000004E-4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2.9999999999999997E-4</c:v>
                  </c:pt>
                  <c:pt idx="13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-8.7239999993471429E-3</c:v>
                </c:pt>
                <c:pt idx="20">
                  <c:v>-3.8800000038463622E-4</c:v>
                </c:pt>
                <c:pt idx="21">
                  <c:v>2.6400000206194818E-4</c:v>
                </c:pt>
                <c:pt idx="22">
                  <c:v>2.727999999478925E-3</c:v>
                </c:pt>
                <c:pt idx="23">
                  <c:v>4.0560000052209944E-3</c:v>
                </c:pt>
                <c:pt idx="24">
                  <c:v>9.2159999985597096E-3</c:v>
                </c:pt>
                <c:pt idx="25">
                  <c:v>-2.7567999997700099E-2</c:v>
                </c:pt>
                <c:pt idx="26">
                  <c:v>-1.2915999999677297E-2</c:v>
                </c:pt>
                <c:pt idx="27">
                  <c:v>-1.8887999998696614E-2</c:v>
                </c:pt>
                <c:pt idx="28">
                  <c:v>-2.887999995436985E-3</c:v>
                </c:pt>
                <c:pt idx="29">
                  <c:v>-4.0240000016638078E-3</c:v>
                </c:pt>
                <c:pt idx="30">
                  <c:v>-2.0240000012563542E-3</c:v>
                </c:pt>
                <c:pt idx="31">
                  <c:v>-9.4800000078976154E-4</c:v>
                </c:pt>
                <c:pt idx="36">
                  <c:v>-3.4800000139512122E-4</c:v>
                </c:pt>
                <c:pt idx="37">
                  <c:v>5.6519999998272397E-3</c:v>
                </c:pt>
                <c:pt idx="38">
                  <c:v>-1.9599999999627471E-2</c:v>
                </c:pt>
                <c:pt idx="39">
                  <c:v>-9.8399999988032505E-3</c:v>
                </c:pt>
                <c:pt idx="40">
                  <c:v>-5.5399999982910231E-3</c:v>
                </c:pt>
                <c:pt idx="41">
                  <c:v>7.3479999991832301E-3</c:v>
                </c:pt>
                <c:pt idx="42">
                  <c:v>4.5039999968139455E-3</c:v>
                </c:pt>
                <c:pt idx="44">
                  <c:v>-1.4116000005742535E-2</c:v>
                </c:pt>
                <c:pt idx="48">
                  <c:v>-2.683999999135267E-3</c:v>
                </c:pt>
                <c:pt idx="49">
                  <c:v>-5.2280000018072315E-3</c:v>
                </c:pt>
                <c:pt idx="53">
                  <c:v>-8.1680000002961606E-3</c:v>
                </c:pt>
                <c:pt idx="55">
                  <c:v>-5.0119999941671267E-3</c:v>
                </c:pt>
                <c:pt idx="56">
                  <c:v>-1.2840000053984113E-3</c:v>
                </c:pt>
                <c:pt idx="57">
                  <c:v>-1.0659999999916181E-2</c:v>
                </c:pt>
                <c:pt idx="59">
                  <c:v>3.8559999957215041E-3</c:v>
                </c:pt>
                <c:pt idx="60">
                  <c:v>1.729999999224674E-2</c:v>
                </c:pt>
                <c:pt idx="61">
                  <c:v>-1.1315999996440951E-2</c:v>
                </c:pt>
                <c:pt idx="62">
                  <c:v>-3.1479999961447902E-3</c:v>
                </c:pt>
                <c:pt idx="63">
                  <c:v>-1.0399999882793054E-4</c:v>
                </c:pt>
                <c:pt idx="64">
                  <c:v>-2.3548000004666392E-2</c:v>
                </c:pt>
                <c:pt idx="65">
                  <c:v>-1.0604000002786051E-2</c:v>
                </c:pt>
                <c:pt idx="66">
                  <c:v>1.1919999960809946E-3</c:v>
                </c:pt>
                <c:pt idx="67">
                  <c:v>-9.624000005715061E-3</c:v>
                </c:pt>
                <c:pt idx="70">
                  <c:v>-7.3600000177975744E-4</c:v>
                </c:pt>
                <c:pt idx="82">
                  <c:v>-2.3772000007738825E-2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82-44F6-BA65-6AC19A81C0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">
                  <c:v>2.0000000004074536E-3</c:v>
                </c:pt>
                <c:pt idx="32">
                  <c:v>-8.7120000025606714E-3</c:v>
                </c:pt>
                <c:pt idx="33">
                  <c:v>-1.0366000002250075E-2</c:v>
                </c:pt>
                <c:pt idx="34">
                  <c:v>-1.0315999999875203E-2</c:v>
                </c:pt>
                <c:pt idx="35">
                  <c:v>-3.4800000139512122E-4</c:v>
                </c:pt>
                <c:pt idx="43">
                  <c:v>-4.7399999966728501E-3</c:v>
                </c:pt>
                <c:pt idx="45">
                  <c:v>-4.0880000015022233E-3</c:v>
                </c:pt>
                <c:pt idx="46">
                  <c:v>-6.9600000060745515E-3</c:v>
                </c:pt>
                <c:pt idx="47">
                  <c:v>-5.7880000022123568E-3</c:v>
                </c:pt>
                <c:pt idx="50">
                  <c:v>-8.3720000038738362E-3</c:v>
                </c:pt>
                <c:pt idx="52">
                  <c:v>-7.0360000026994385E-3</c:v>
                </c:pt>
                <c:pt idx="54">
                  <c:v>-6.4080000011017546E-3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82-44F6-BA65-6AC19A81C0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8">
                  <c:v>-2.1960000005492475E-2</c:v>
                </c:pt>
                <c:pt idx="69">
                  <c:v>8.2859999965876341E-3</c:v>
                </c:pt>
                <c:pt idx="71">
                  <c:v>-2.2040000003471505E-2</c:v>
                </c:pt>
                <c:pt idx="72">
                  <c:v>-2.2420000001147855E-2</c:v>
                </c:pt>
                <c:pt idx="73">
                  <c:v>-1.9868000003043562E-2</c:v>
                </c:pt>
                <c:pt idx="74">
                  <c:v>-2.1559999993769452E-2</c:v>
                </c:pt>
                <c:pt idx="75">
                  <c:v>-2.3915999998280313E-2</c:v>
                </c:pt>
                <c:pt idx="76">
                  <c:v>-9.9860000045737252E-3</c:v>
                </c:pt>
                <c:pt idx="77">
                  <c:v>-2.5895999999193009E-2</c:v>
                </c:pt>
                <c:pt idx="78">
                  <c:v>-2.4280000005092006E-2</c:v>
                </c:pt>
                <c:pt idx="79">
                  <c:v>-2.6375999994343147E-2</c:v>
                </c:pt>
                <c:pt idx="80">
                  <c:v>-2.6104000004124828E-2</c:v>
                </c:pt>
                <c:pt idx="81">
                  <c:v>-2.4283999999170192E-2</c:v>
                </c:pt>
                <c:pt idx="83">
                  <c:v>-2.6872000002185814E-2</c:v>
                </c:pt>
                <c:pt idx="84">
                  <c:v>-3.0655999995360617E-2</c:v>
                </c:pt>
                <c:pt idx="85">
                  <c:v>-3.0491999998048414E-2</c:v>
                </c:pt>
                <c:pt idx="86">
                  <c:v>-3.0764000002818648E-2</c:v>
                </c:pt>
                <c:pt idx="87">
                  <c:v>-3.2972000000881962E-2</c:v>
                </c:pt>
                <c:pt idx="88">
                  <c:v>-3.4640000005310867E-2</c:v>
                </c:pt>
                <c:pt idx="90">
                  <c:v>-3.3348000004480127E-2</c:v>
                </c:pt>
                <c:pt idx="91">
                  <c:v>-3.2244000001810491E-2</c:v>
                </c:pt>
                <c:pt idx="92">
                  <c:v>-3.4268000003066845E-2</c:v>
                </c:pt>
                <c:pt idx="93">
                  <c:v>-3.4059999998135027E-2</c:v>
                </c:pt>
                <c:pt idx="94">
                  <c:v>-4.0851999998267274E-2</c:v>
                </c:pt>
                <c:pt idx="95">
                  <c:v>-3.749200000311248E-2</c:v>
                </c:pt>
                <c:pt idx="96">
                  <c:v>-3.8688000000547618E-2</c:v>
                </c:pt>
                <c:pt idx="97">
                  <c:v>-3.8828000004286878E-2</c:v>
                </c:pt>
                <c:pt idx="98">
                  <c:v>-3.7228000001050532E-2</c:v>
                </c:pt>
                <c:pt idx="99">
                  <c:v>-3.7228000001050532E-2</c:v>
                </c:pt>
                <c:pt idx="100">
                  <c:v>-3.7459999999555293E-2</c:v>
                </c:pt>
                <c:pt idx="101">
                  <c:v>-3.7360000002081506E-2</c:v>
                </c:pt>
                <c:pt idx="102">
                  <c:v>-3.6560000000463333E-2</c:v>
                </c:pt>
                <c:pt idx="103">
                  <c:v>-3.9155999998911284E-2</c:v>
                </c:pt>
                <c:pt idx="104">
                  <c:v>-4.1524000007484574E-2</c:v>
                </c:pt>
                <c:pt idx="105">
                  <c:v>-4.0416000003460795E-2</c:v>
                </c:pt>
                <c:pt idx="106">
                  <c:v>-4.0604000001621898E-2</c:v>
                </c:pt>
                <c:pt idx="107">
                  <c:v>-4.3816000004881062E-2</c:v>
                </c:pt>
                <c:pt idx="108">
                  <c:v>-4.3222000000241678E-2</c:v>
                </c:pt>
                <c:pt idx="109">
                  <c:v>-3.4421999996993691E-2</c:v>
                </c:pt>
                <c:pt idx="110">
                  <c:v>-3.0321999998704996E-2</c:v>
                </c:pt>
                <c:pt idx="111">
                  <c:v>-4.3841999999131076E-2</c:v>
                </c:pt>
                <c:pt idx="112">
                  <c:v>-4.3641999996907543E-2</c:v>
                </c:pt>
                <c:pt idx="113">
                  <c:v>-4.2542000002868008E-2</c:v>
                </c:pt>
                <c:pt idx="114">
                  <c:v>-4.537999999593012E-2</c:v>
                </c:pt>
                <c:pt idx="119">
                  <c:v>-4.9762000038754195E-2</c:v>
                </c:pt>
                <c:pt idx="120">
                  <c:v>-4.4762000150512904E-2</c:v>
                </c:pt>
                <c:pt idx="121">
                  <c:v>-4.2761999822687358E-2</c:v>
                </c:pt>
                <c:pt idx="124">
                  <c:v>-4.5791999997163657E-2</c:v>
                </c:pt>
                <c:pt idx="125">
                  <c:v>-4.3620000004011672E-2</c:v>
                </c:pt>
                <c:pt idx="126">
                  <c:v>-4.72479999953066E-2</c:v>
                </c:pt>
                <c:pt idx="127">
                  <c:v>-4.4647999995504506E-2</c:v>
                </c:pt>
                <c:pt idx="128">
                  <c:v>-5.2071999998588581E-2</c:v>
                </c:pt>
                <c:pt idx="129">
                  <c:v>-4.8972000004141591E-2</c:v>
                </c:pt>
                <c:pt idx="130">
                  <c:v>-4.8072000005049631E-2</c:v>
                </c:pt>
                <c:pt idx="131">
                  <c:v>-4.4571999998879619E-2</c:v>
                </c:pt>
                <c:pt idx="132">
                  <c:v>-4.5175999999628402E-2</c:v>
                </c:pt>
                <c:pt idx="133">
                  <c:v>-4.6311999998579267E-2</c:v>
                </c:pt>
                <c:pt idx="134">
                  <c:v>-4.6396000005188398E-2</c:v>
                </c:pt>
                <c:pt idx="135">
                  <c:v>-5.5451999993238132E-2</c:v>
                </c:pt>
                <c:pt idx="136">
                  <c:v>-5.0652000005356967E-2</c:v>
                </c:pt>
                <c:pt idx="137">
                  <c:v>-4.6692000003531575E-2</c:v>
                </c:pt>
                <c:pt idx="138">
                  <c:v>-5.0172000002930872E-2</c:v>
                </c:pt>
                <c:pt idx="139">
                  <c:v>-4.9536000209627673E-2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82-44F6-BA65-6AC19A81C0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  <c:pt idx="115">
                  <c:v>-4.5207628878415562E-2</c:v>
                </c:pt>
                <c:pt idx="116">
                  <c:v>-4.0715635870583355E-2</c:v>
                </c:pt>
                <c:pt idx="117">
                  <c:v>-4.2895796243101358E-2</c:v>
                </c:pt>
                <c:pt idx="118">
                  <c:v>-4.4274640014918987E-2</c:v>
                </c:pt>
                <c:pt idx="122">
                  <c:v>-4.3884765735128894E-2</c:v>
                </c:pt>
                <c:pt idx="123">
                  <c:v>-4.8498454634682275E-2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82-44F6-BA65-6AC19A81C0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82-44F6-BA65-6AC19A81C0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82-44F6-BA65-6AC19A81C0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6.8791868650980387E-2</c:v>
                </c:pt>
                <c:pt idx="1">
                  <c:v>5.9146512090080823E-2</c:v>
                </c:pt>
                <c:pt idx="2">
                  <c:v>5.7839008072440634E-2</c:v>
                </c:pt>
                <c:pt idx="3">
                  <c:v>5.7839008072440634E-2</c:v>
                </c:pt>
                <c:pt idx="4">
                  <c:v>5.534804529011586E-2</c:v>
                </c:pt>
                <c:pt idx="5">
                  <c:v>5.1063455201541083E-2</c:v>
                </c:pt>
                <c:pt idx="6">
                  <c:v>5.1019871734286411E-2</c:v>
                </c:pt>
                <c:pt idx="7">
                  <c:v>5.0942762522989682E-2</c:v>
                </c:pt>
                <c:pt idx="8">
                  <c:v>5.0939409948585479E-2</c:v>
                </c:pt>
                <c:pt idx="9">
                  <c:v>4.9869938713643883E-2</c:v>
                </c:pt>
                <c:pt idx="10">
                  <c:v>4.9749246035092481E-2</c:v>
                </c:pt>
                <c:pt idx="11">
                  <c:v>4.9715720291050425E-2</c:v>
                </c:pt>
                <c:pt idx="12">
                  <c:v>4.8565787270407904E-2</c:v>
                </c:pt>
                <c:pt idx="13">
                  <c:v>4.8448447166260705E-2</c:v>
                </c:pt>
                <c:pt idx="14">
                  <c:v>4.8441742017452293E-2</c:v>
                </c:pt>
                <c:pt idx="15">
                  <c:v>4.8327754487709304E-2</c:v>
                </c:pt>
                <c:pt idx="16">
                  <c:v>4.7548280938731494E-2</c:v>
                </c:pt>
                <c:pt idx="17">
                  <c:v>4.7221404934321448E-2</c:v>
                </c:pt>
                <c:pt idx="18">
                  <c:v>4.6031241020828451E-2</c:v>
                </c:pt>
                <c:pt idx="19">
                  <c:v>4.4240966288982657E-2</c:v>
                </c:pt>
                <c:pt idx="20">
                  <c:v>3.9161816066611149E-2</c:v>
                </c:pt>
                <c:pt idx="21">
                  <c:v>3.4498385070361133E-2</c:v>
                </c:pt>
                <c:pt idx="22">
                  <c:v>1.9203940638375112E-2</c:v>
                </c:pt>
                <c:pt idx="23">
                  <c:v>1.8955850132463897E-2</c:v>
                </c:pt>
                <c:pt idx="24">
                  <c:v>1.8017129299286325E-2</c:v>
                </c:pt>
                <c:pt idx="25">
                  <c:v>1.6749856174496605E-2</c:v>
                </c:pt>
                <c:pt idx="26">
                  <c:v>1.1248281577195186E-2</c:v>
                </c:pt>
                <c:pt idx="27">
                  <c:v>1.1084005431389113E-2</c:v>
                </c:pt>
                <c:pt idx="28">
                  <c:v>1.1084005431389113E-2</c:v>
                </c:pt>
                <c:pt idx="29">
                  <c:v>1.1043774538538643E-2</c:v>
                </c:pt>
                <c:pt idx="30">
                  <c:v>1.1043774538538643E-2</c:v>
                </c:pt>
                <c:pt idx="31">
                  <c:v>7.2453077385736808E-3</c:v>
                </c:pt>
                <c:pt idx="32">
                  <c:v>7.1179099112138669E-3</c:v>
                </c:pt>
                <c:pt idx="33">
                  <c:v>7.1179099112138669E-3</c:v>
                </c:pt>
                <c:pt idx="34">
                  <c:v>7.0994707519907371E-3</c:v>
                </c:pt>
                <c:pt idx="35">
                  <c:v>7.0994707519907371E-3</c:v>
                </c:pt>
                <c:pt idx="36">
                  <c:v>7.0776790183633975E-3</c:v>
                </c:pt>
                <c:pt idx="37">
                  <c:v>7.0776790183633975E-3</c:v>
                </c:pt>
                <c:pt idx="38">
                  <c:v>6.8798771285152674E-3</c:v>
                </c:pt>
                <c:pt idx="39">
                  <c:v>5.7735275751274115E-3</c:v>
                </c:pt>
                <c:pt idx="40">
                  <c:v>5.6897132150222768E-3</c:v>
                </c:pt>
                <c:pt idx="41">
                  <c:v>2.9942433940409602E-3</c:v>
                </c:pt>
                <c:pt idx="42">
                  <c:v>2.9171341827442313E-3</c:v>
                </c:pt>
                <c:pt idx="43">
                  <c:v>1.6666239299755331E-3</c:v>
                </c:pt>
                <c:pt idx="44">
                  <c:v>1.5258158049989007E-3</c:v>
                </c:pt>
                <c:pt idx="45">
                  <c:v>5.2339605814141765E-4</c:v>
                </c:pt>
                <c:pt idx="46">
                  <c:v>4.4293427244048583E-4</c:v>
                </c:pt>
                <c:pt idx="47">
                  <c:v>4.39581698036276E-4</c:v>
                </c:pt>
                <c:pt idx="48">
                  <c:v>-1.0087304445805453E-3</c:v>
                </c:pt>
                <c:pt idx="49">
                  <c:v>-1.1696540159824159E-3</c:v>
                </c:pt>
                <c:pt idx="50">
                  <c:v>-2.2525355485408308E-3</c:v>
                </c:pt>
                <c:pt idx="51">
                  <c:v>-2.2910901541891918E-3</c:v>
                </c:pt>
                <c:pt idx="52">
                  <c:v>-2.296119015795503E-3</c:v>
                </c:pt>
                <c:pt idx="53">
                  <c:v>-2.3598179294754135E-3</c:v>
                </c:pt>
                <c:pt idx="54">
                  <c:v>-2.3765808014964349E-3</c:v>
                </c:pt>
                <c:pt idx="55">
                  <c:v>-2.4369271407721424E-3</c:v>
                </c:pt>
                <c:pt idx="56">
                  <c:v>-2.5173889264730742E-3</c:v>
                </c:pt>
                <c:pt idx="57">
                  <c:v>-3.6639693727113926E-3</c:v>
                </c:pt>
                <c:pt idx="58">
                  <c:v>-4.7703189260992485E-3</c:v>
                </c:pt>
                <c:pt idx="59">
                  <c:v>-5.0150568576062537E-3</c:v>
                </c:pt>
                <c:pt idx="60">
                  <c:v>-5.1055763665198151E-3</c:v>
                </c:pt>
                <c:pt idx="61">
                  <c:v>-6.5203627650945867E-3</c:v>
                </c:pt>
                <c:pt idx="62">
                  <c:v>-7.5060196399310275E-3</c:v>
                </c:pt>
                <c:pt idx="63">
                  <c:v>-1.027859867220908E-2</c:v>
                </c:pt>
                <c:pt idx="64">
                  <c:v>-1.4378797168552546E-2</c:v>
                </c:pt>
                <c:pt idx="65">
                  <c:v>-1.5726532079043204E-2</c:v>
                </c:pt>
                <c:pt idx="66">
                  <c:v>-1.9558524623050216E-2</c:v>
                </c:pt>
                <c:pt idx="67">
                  <c:v>-1.9799909980153019E-2</c:v>
                </c:pt>
                <c:pt idx="68">
                  <c:v>-2.1013541914475464E-2</c:v>
                </c:pt>
                <c:pt idx="69">
                  <c:v>-2.1031981073698594E-2</c:v>
                </c:pt>
                <c:pt idx="70">
                  <c:v>-2.2495379801134335E-2</c:v>
                </c:pt>
                <c:pt idx="71">
                  <c:v>-2.3812941541987154E-2</c:v>
                </c:pt>
                <c:pt idx="72">
                  <c:v>-2.384646728602921E-2</c:v>
                </c:pt>
                <c:pt idx="73">
                  <c:v>-2.5073509517968454E-2</c:v>
                </c:pt>
                <c:pt idx="74">
                  <c:v>-2.5120445559627336E-2</c:v>
                </c:pt>
                <c:pt idx="75">
                  <c:v>-2.6132923029697441E-2</c:v>
                </c:pt>
                <c:pt idx="76">
                  <c:v>-2.622511882581309E-2</c:v>
                </c:pt>
                <c:pt idx="77">
                  <c:v>-2.6501706214160051E-2</c:v>
                </c:pt>
                <c:pt idx="78">
                  <c:v>-2.6511763937372673E-2</c:v>
                </c:pt>
                <c:pt idx="79">
                  <c:v>-2.6619046318307249E-2</c:v>
                </c:pt>
                <c:pt idx="80">
                  <c:v>-2.7711985574078279E-2</c:v>
                </c:pt>
                <c:pt idx="81">
                  <c:v>-2.8835097999487164E-2</c:v>
                </c:pt>
                <c:pt idx="82">
                  <c:v>-2.8989316422080622E-2</c:v>
                </c:pt>
                <c:pt idx="83">
                  <c:v>-2.9073130782185763E-2</c:v>
                </c:pt>
                <c:pt idx="84">
                  <c:v>-3.0340403906975483E-2</c:v>
                </c:pt>
                <c:pt idx="85">
                  <c:v>-3.0380634799825945E-2</c:v>
                </c:pt>
                <c:pt idx="86">
                  <c:v>-3.0461096585526884E-2</c:v>
                </c:pt>
                <c:pt idx="87">
                  <c:v>-3.0581789264078285E-2</c:v>
                </c:pt>
                <c:pt idx="88">
                  <c:v>-3.1523862671660061E-2</c:v>
                </c:pt>
                <c:pt idx="89">
                  <c:v>-3.1575827574925247E-2</c:v>
                </c:pt>
                <c:pt idx="90">
                  <c:v>-3.1812184070421745E-2</c:v>
                </c:pt>
                <c:pt idx="91">
                  <c:v>-3.1835652091251193E-2</c:v>
                </c:pt>
                <c:pt idx="92">
                  <c:v>-3.2868245007746516E-2</c:v>
                </c:pt>
                <c:pt idx="93">
                  <c:v>-3.2915181049405398E-2</c:v>
                </c:pt>
                <c:pt idx="94">
                  <c:v>-3.4219332492641377E-2</c:v>
                </c:pt>
                <c:pt idx="95">
                  <c:v>-3.5828568206660083E-2</c:v>
                </c:pt>
                <c:pt idx="96">
                  <c:v>-3.5852036227489517E-2</c:v>
                </c:pt>
                <c:pt idx="97">
                  <c:v>-3.6874571420772231E-2</c:v>
                </c:pt>
                <c:pt idx="98">
                  <c:v>-3.6874571420772231E-2</c:v>
                </c:pt>
                <c:pt idx="99">
                  <c:v>-3.6874571420772231E-2</c:v>
                </c:pt>
                <c:pt idx="100">
                  <c:v>-3.7105899054662411E-2</c:v>
                </c:pt>
                <c:pt idx="101">
                  <c:v>-3.7105899054662411E-2</c:v>
                </c:pt>
                <c:pt idx="102">
                  <c:v>-3.7105899054662411E-2</c:v>
                </c:pt>
                <c:pt idx="103">
                  <c:v>-3.8386582477068956E-2</c:v>
                </c:pt>
                <c:pt idx="104">
                  <c:v>-4.0837314366543268E-2</c:v>
                </c:pt>
                <c:pt idx="105">
                  <c:v>-4.0968064768307291E-2</c:v>
                </c:pt>
                <c:pt idx="106">
                  <c:v>-4.1206097551005891E-2</c:v>
                </c:pt>
                <c:pt idx="107">
                  <c:v>-4.2225280169884388E-2</c:v>
                </c:pt>
                <c:pt idx="108">
                  <c:v>-4.2441521218955655E-2</c:v>
                </c:pt>
                <c:pt idx="109">
                  <c:v>-4.2441521218955655E-2</c:v>
                </c:pt>
                <c:pt idx="110">
                  <c:v>-4.2441521218955655E-2</c:v>
                </c:pt>
                <c:pt idx="111">
                  <c:v>-4.3665210876490709E-2</c:v>
                </c:pt>
                <c:pt idx="112">
                  <c:v>-4.3665210876490709E-2</c:v>
                </c:pt>
                <c:pt idx="113">
                  <c:v>-4.3665210876490709E-2</c:v>
                </c:pt>
                <c:pt idx="114">
                  <c:v>-4.3777522119031589E-2</c:v>
                </c:pt>
                <c:pt idx="115">
                  <c:v>-4.493416028848253E-2</c:v>
                </c:pt>
                <c:pt idx="116">
                  <c:v>-4.4935836575684632E-2</c:v>
                </c:pt>
                <c:pt idx="117">
                  <c:v>-4.4967686032524587E-2</c:v>
                </c:pt>
                <c:pt idx="118">
                  <c:v>-4.4969362319726688E-2</c:v>
                </c:pt>
                <c:pt idx="119">
                  <c:v>-4.4972714894130891E-2</c:v>
                </c:pt>
                <c:pt idx="120">
                  <c:v>-4.4972714894130891E-2</c:v>
                </c:pt>
                <c:pt idx="121">
                  <c:v>-4.4972714894130891E-2</c:v>
                </c:pt>
                <c:pt idx="122">
                  <c:v>-4.5017974648587672E-2</c:v>
                </c:pt>
                <c:pt idx="123">
                  <c:v>-4.5019650935789773E-2</c:v>
                </c:pt>
                <c:pt idx="124">
                  <c:v>-4.5048147818225526E-2</c:v>
                </c:pt>
                <c:pt idx="125">
                  <c:v>-4.513531475273487E-2</c:v>
                </c:pt>
                <c:pt idx="126">
                  <c:v>-4.5138667327139073E-2</c:v>
                </c:pt>
                <c:pt idx="127">
                  <c:v>-4.6228254008505901E-2</c:v>
                </c:pt>
                <c:pt idx="128">
                  <c:v>-4.6506517684054963E-2</c:v>
                </c:pt>
                <c:pt idx="129">
                  <c:v>-4.6506517684054963E-2</c:v>
                </c:pt>
                <c:pt idx="130">
                  <c:v>-4.6506517684054963E-2</c:v>
                </c:pt>
                <c:pt idx="131">
                  <c:v>-4.6506517684054963E-2</c:v>
                </c:pt>
                <c:pt idx="132">
                  <c:v>-4.656686402333067E-2</c:v>
                </c:pt>
                <c:pt idx="133">
                  <c:v>-4.6607094916181133E-2</c:v>
                </c:pt>
                <c:pt idx="134">
                  <c:v>-4.7689976448739541E-2</c:v>
                </c:pt>
                <c:pt idx="135">
                  <c:v>-4.8886845511040958E-2</c:v>
                </c:pt>
                <c:pt idx="136">
                  <c:v>-4.922210295146151E-2</c:v>
                </c:pt>
                <c:pt idx="137">
                  <c:v>-5.0077009424533941E-2</c:v>
                </c:pt>
                <c:pt idx="138">
                  <c:v>-5.019434952868114E-2</c:v>
                </c:pt>
                <c:pt idx="139">
                  <c:v>-5.048937607625123E-2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82-44F6-BA65-6AC19A81C08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51">
                  <c:v>-0.13589400000637397</c:v>
                </c:pt>
                <c:pt idx="89">
                  <c:v>7.5259999939589761E-3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82-44F6-BA65-6AC19A81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9408"/>
        <c:axId val="1"/>
      </c:scatterChart>
      <c:valAx>
        <c:axId val="952369408"/>
        <c:scaling>
          <c:orientation val="minMax"/>
          <c:min val="2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00332225913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9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817275747508306E-2"/>
          <c:y val="0.92024539877300615"/>
          <c:w val="0.9235880398671096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Lep - O-C Diagr.</a:t>
            </a:r>
          </a:p>
        </c:rich>
      </c:tx>
      <c:layout>
        <c:manualLayout>
          <c:xMode val="edge"/>
          <c:yMode val="edge"/>
          <c:x val="0.3714289243256357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1860738790654"/>
          <c:y val="0.14678942920199375"/>
          <c:w val="0.8016813301612806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8.9199999965785537E-3</c:v>
                </c:pt>
                <c:pt idx="2">
                  <c:v>0</c:v>
                </c:pt>
                <c:pt idx="3">
                  <c:v>2.0000000004074536E-3</c:v>
                </c:pt>
                <c:pt idx="4">
                  <c:v>-1.7003999997541541E-2</c:v>
                </c:pt>
                <c:pt idx="5">
                  <c:v>-1.898799999980838E-2</c:v>
                </c:pt>
                <c:pt idx="6">
                  <c:v>-3.6552000001393026E-2</c:v>
                </c:pt>
                <c:pt idx="7">
                  <c:v>9.6039999989443459E-3</c:v>
                </c:pt>
                <c:pt idx="8">
                  <c:v>1.4176000000588829E-2</c:v>
                </c:pt>
                <c:pt idx="9">
                  <c:v>-2.0356000000901986E-2</c:v>
                </c:pt>
                <c:pt idx="10">
                  <c:v>3.4235999999509659E-2</c:v>
                </c:pt>
                <c:pt idx="11">
                  <c:v>-2.7043999998568324E-2</c:v>
                </c:pt>
                <c:pt idx="12">
                  <c:v>-2.9847999998310115E-2</c:v>
                </c:pt>
                <c:pt idx="13">
                  <c:v>-1.8828000000212342E-2</c:v>
                </c:pt>
                <c:pt idx="14">
                  <c:v>3.8315999998303596E-2</c:v>
                </c:pt>
                <c:pt idx="15">
                  <c:v>-4.9235999998927582E-2</c:v>
                </c:pt>
                <c:pt idx="16">
                  <c:v>0.22075399999448564</c:v>
                </c:pt>
                <c:pt idx="17">
                  <c:v>-2.1476000001712237E-2</c:v>
                </c:pt>
                <c:pt idx="18">
                  <c:v>8.5839999956078827E-3</c:v>
                </c:pt>
                <c:pt idx="19">
                  <c:v>-1.0968000002321787E-2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FB-4F81-A94E-962DD83942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1.5E-3</c:v>
                  </c:pt>
                  <c:pt idx="116">
                    <c:v>4.0990000000000002E-3</c:v>
                  </c:pt>
                  <c:pt idx="117">
                    <c:v>1.505E-3</c:v>
                  </c:pt>
                  <c:pt idx="118">
                    <c:v>2.3159999999999999E-3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8.1700000000000002E-4</c:v>
                  </c:pt>
                  <c:pt idx="123">
                    <c:v>3.3960000000000001E-3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1.67E-3</c:v>
                  </c:pt>
                  <c:pt idx="135">
                    <c:v>8.0000000000000004E-4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2.9999999999999997E-4</c:v>
                  </c:pt>
                  <c:pt idx="139">
                    <c:v>3.0000000000000001E-3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1.5E-3</c:v>
                  </c:pt>
                  <c:pt idx="116">
                    <c:v>4.0990000000000002E-3</c:v>
                  </c:pt>
                  <c:pt idx="117">
                    <c:v>1.505E-3</c:v>
                  </c:pt>
                  <c:pt idx="118">
                    <c:v>2.3159999999999999E-3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8.1700000000000002E-4</c:v>
                  </c:pt>
                  <c:pt idx="123">
                    <c:v>3.3960000000000001E-3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1.67E-3</c:v>
                  </c:pt>
                  <c:pt idx="135">
                    <c:v>8.0000000000000004E-4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2.9999999999999997E-4</c:v>
                  </c:pt>
                  <c:pt idx="13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-8.7239999993471429E-3</c:v>
                </c:pt>
                <c:pt idx="20">
                  <c:v>-3.8800000038463622E-4</c:v>
                </c:pt>
                <c:pt idx="21">
                  <c:v>2.6400000206194818E-4</c:v>
                </c:pt>
                <c:pt idx="22">
                  <c:v>2.727999999478925E-3</c:v>
                </c:pt>
                <c:pt idx="23">
                  <c:v>4.0560000052209944E-3</c:v>
                </c:pt>
                <c:pt idx="24">
                  <c:v>9.2159999985597096E-3</c:v>
                </c:pt>
                <c:pt idx="25">
                  <c:v>-2.7567999997700099E-2</c:v>
                </c:pt>
                <c:pt idx="26">
                  <c:v>-1.2915999999677297E-2</c:v>
                </c:pt>
                <c:pt idx="27">
                  <c:v>-1.8887999998696614E-2</c:v>
                </c:pt>
                <c:pt idx="28">
                  <c:v>-2.887999995436985E-3</c:v>
                </c:pt>
                <c:pt idx="29">
                  <c:v>-4.0240000016638078E-3</c:v>
                </c:pt>
                <c:pt idx="30">
                  <c:v>-2.0240000012563542E-3</c:v>
                </c:pt>
                <c:pt idx="31">
                  <c:v>-9.4800000078976154E-4</c:v>
                </c:pt>
                <c:pt idx="36">
                  <c:v>-3.4800000139512122E-4</c:v>
                </c:pt>
                <c:pt idx="37">
                  <c:v>5.6519999998272397E-3</c:v>
                </c:pt>
                <c:pt idx="38">
                  <c:v>-1.9599999999627471E-2</c:v>
                </c:pt>
                <c:pt idx="39">
                  <c:v>-9.8399999988032505E-3</c:v>
                </c:pt>
                <c:pt idx="40">
                  <c:v>-5.5399999982910231E-3</c:v>
                </c:pt>
                <c:pt idx="41">
                  <c:v>7.3479999991832301E-3</c:v>
                </c:pt>
                <c:pt idx="42">
                  <c:v>4.5039999968139455E-3</c:v>
                </c:pt>
                <c:pt idx="44">
                  <c:v>-1.4116000005742535E-2</c:v>
                </c:pt>
                <c:pt idx="48">
                  <c:v>-2.683999999135267E-3</c:v>
                </c:pt>
                <c:pt idx="49">
                  <c:v>-5.2280000018072315E-3</c:v>
                </c:pt>
                <c:pt idx="53">
                  <c:v>-8.1680000002961606E-3</c:v>
                </c:pt>
                <c:pt idx="55">
                  <c:v>-5.0119999941671267E-3</c:v>
                </c:pt>
                <c:pt idx="56">
                  <c:v>-1.2840000053984113E-3</c:v>
                </c:pt>
                <c:pt idx="57">
                  <c:v>-1.0659999999916181E-2</c:v>
                </c:pt>
                <c:pt idx="59">
                  <c:v>3.8559999957215041E-3</c:v>
                </c:pt>
                <c:pt idx="60">
                  <c:v>1.729999999224674E-2</c:v>
                </c:pt>
                <c:pt idx="61">
                  <c:v>-1.1315999996440951E-2</c:v>
                </c:pt>
                <c:pt idx="62">
                  <c:v>-3.1479999961447902E-3</c:v>
                </c:pt>
                <c:pt idx="63">
                  <c:v>-1.0399999882793054E-4</c:v>
                </c:pt>
                <c:pt idx="64">
                  <c:v>-2.3548000004666392E-2</c:v>
                </c:pt>
                <c:pt idx="65">
                  <c:v>-1.0604000002786051E-2</c:v>
                </c:pt>
                <c:pt idx="66">
                  <c:v>1.1919999960809946E-3</c:v>
                </c:pt>
                <c:pt idx="67">
                  <c:v>-9.624000005715061E-3</c:v>
                </c:pt>
                <c:pt idx="70">
                  <c:v>-7.3600000177975744E-4</c:v>
                </c:pt>
                <c:pt idx="82">
                  <c:v>-2.3772000007738825E-2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FB-4F81-A94E-962DD83942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">
                  <c:v>2.0000000004074536E-3</c:v>
                </c:pt>
                <c:pt idx="32">
                  <c:v>-8.7120000025606714E-3</c:v>
                </c:pt>
                <c:pt idx="33">
                  <c:v>-1.0366000002250075E-2</c:v>
                </c:pt>
                <c:pt idx="34">
                  <c:v>-1.0315999999875203E-2</c:v>
                </c:pt>
                <c:pt idx="35">
                  <c:v>-3.4800000139512122E-4</c:v>
                </c:pt>
                <c:pt idx="43">
                  <c:v>-4.7399999966728501E-3</c:v>
                </c:pt>
                <c:pt idx="45">
                  <c:v>-4.0880000015022233E-3</c:v>
                </c:pt>
                <c:pt idx="46">
                  <c:v>-6.9600000060745515E-3</c:v>
                </c:pt>
                <c:pt idx="47">
                  <c:v>-5.7880000022123568E-3</c:v>
                </c:pt>
                <c:pt idx="50">
                  <c:v>-8.3720000038738362E-3</c:v>
                </c:pt>
                <c:pt idx="52">
                  <c:v>-7.0360000026994385E-3</c:v>
                </c:pt>
                <c:pt idx="54">
                  <c:v>-6.4080000011017546E-3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FB-4F81-A94E-962DD83942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8">
                  <c:v>-2.1960000005492475E-2</c:v>
                </c:pt>
                <c:pt idx="69">
                  <c:v>8.2859999965876341E-3</c:v>
                </c:pt>
                <c:pt idx="71">
                  <c:v>-2.2040000003471505E-2</c:v>
                </c:pt>
                <c:pt idx="72">
                  <c:v>-2.2420000001147855E-2</c:v>
                </c:pt>
                <c:pt idx="73">
                  <c:v>-1.9868000003043562E-2</c:v>
                </c:pt>
                <c:pt idx="74">
                  <c:v>-2.1559999993769452E-2</c:v>
                </c:pt>
                <c:pt idx="75">
                  <c:v>-2.3915999998280313E-2</c:v>
                </c:pt>
                <c:pt idx="76">
                  <c:v>-9.9860000045737252E-3</c:v>
                </c:pt>
                <c:pt idx="77">
                  <c:v>-2.5895999999193009E-2</c:v>
                </c:pt>
                <c:pt idx="78">
                  <c:v>-2.4280000005092006E-2</c:v>
                </c:pt>
                <c:pt idx="79">
                  <c:v>-2.6375999994343147E-2</c:v>
                </c:pt>
                <c:pt idx="80">
                  <c:v>-2.6104000004124828E-2</c:v>
                </c:pt>
                <c:pt idx="81">
                  <c:v>-2.4283999999170192E-2</c:v>
                </c:pt>
                <c:pt idx="83">
                  <c:v>-2.6872000002185814E-2</c:v>
                </c:pt>
                <c:pt idx="84">
                  <c:v>-3.0655999995360617E-2</c:v>
                </c:pt>
                <c:pt idx="85">
                  <c:v>-3.0491999998048414E-2</c:v>
                </c:pt>
                <c:pt idx="86">
                  <c:v>-3.0764000002818648E-2</c:v>
                </c:pt>
                <c:pt idx="87">
                  <c:v>-3.2972000000881962E-2</c:v>
                </c:pt>
                <c:pt idx="88">
                  <c:v>-3.4640000005310867E-2</c:v>
                </c:pt>
                <c:pt idx="90">
                  <c:v>-3.3348000004480127E-2</c:v>
                </c:pt>
                <c:pt idx="91">
                  <c:v>-3.2244000001810491E-2</c:v>
                </c:pt>
                <c:pt idx="92">
                  <c:v>-3.4268000003066845E-2</c:v>
                </c:pt>
                <c:pt idx="93">
                  <c:v>-3.4059999998135027E-2</c:v>
                </c:pt>
                <c:pt idx="94">
                  <c:v>-4.0851999998267274E-2</c:v>
                </c:pt>
                <c:pt idx="95">
                  <c:v>-3.749200000311248E-2</c:v>
                </c:pt>
                <c:pt idx="96">
                  <c:v>-3.8688000000547618E-2</c:v>
                </c:pt>
                <c:pt idx="97">
                  <c:v>-3.8828000004286878E-2</c:v>
                </c:pt>
                <c:pt idx="98">
                  <c:v>-3.7228000001050532E-2</c:v>
                </c:pt>
                <c:pt idx="99">
                  <c:v>-3.7228000001050532E-2</c:v>
                </c:pt>
                <c:pt idx="100">
                  <c:v>-3.7459999999555293E-2</c:v>
                </c:pt>
                <c:pt idx="101">
                  <c:v>-3.7360000002081506E-2</c:v>
                </c:pt>
                <c:pt idx="102">
                  <c:v>-3.6560000000463333E-2</c:v>
                </c:pt>
                <c:pt idx="103">
                  <c:v>-3.9155999998911284E-2</c:v>
                </c:pt>
                <c:pt idx="104">
                  <c:v>-4.1524000007484574E-2</c:v>
                </c:pt>
                <c:pt idx="105">
                  <c:v>-4.0416000003460795E-2</c:v>
                </c:pt>
                <c:pt idx="106">
                  <c:v>-4.0604000001621898E-2</c:v>
                </c:pt>
                <c:pt idx="107">
                  <c:v>-4.3816000004881062E-2</c:v>
                </c:pt>
                <c:pt idx="108">
                  <c:v>-4.3222000000241678E-2</c:v>
                </c:pt>
                <c:pt idx="109">
                  <c:v>-3.4421999996993691E-2</c:v>
                </c:pt>
                <c:pt idx="110">
                  <c:v>-3.0321999998704996E-2</c:v>
                </c:pt>
                <c:pt idx="111">
                  <c:v>-4.3841999999131076E-2</c:v>
                </c:pt>
                <c:pt idx="112">
                  <c:v>-4.3641999996907543E-2</c:v>
                </c:pt>
                <c:pt idx="113">
                  <c:v>-4.2542000002868008E-2</c:v>
                </c:pt>
                <c:pt idx="114">
                  <c:v>-4.537999999593012E-2</c:v>
                </c:pt>
                <c:pt idx="119">
                  <c:v>-4.9762000038754195E-2</c:v>
                </c:pt>
                <c:pt idx="120">
                  <c:v>-4.4762000150512904E-2</c:v>
                </c:pt>
                <c:pt idx="121">
                  <c:v>-4.2761999822687358E-2</c:v>
                </c:pt>
                <c:pt idx="124">
                  <c:v>-4.5791999997163657E-2</c:v>
                </c:pt>
                <c:pt idx="125">
                  <c:v>-4.3620000004011672E-2</c:v>
                </c:pt>
                <c:pt idx="126">
                  <c:v>-4.72479999953066E-2</c:v>
                </c:pt>
                <c:pt idx="127">
                  <c:v>-4.4647999995504506E-2</c:v>
                </c:pt>
                <c:pt idx="128">
                  <c:v>-5.2071999998588581E-2</c:v>
                </c:pt>
                <c:pt idx="129">
                  <c:v>-4.8972000004141591E-2</c:v>
                </c:pt>
                <c:pt idx="130">
                  <c:v>-4.8072000005049631E-2</c:v>
                </c:pt>
                <c:pt idx="131">
                  <c:v>-4.4571999998879619E-2</c:v>
                </c:pt>
                <c:pt idx="132">
                  <c:v>-4.5175999999628402E-2</c:v>
                </c:pt>
                <c:pt idx="133">
                  <c:v>-4.6311999998579267E-2</c:v>
                </c:pt>
                <c:pt idx="134">
                  <c:v>-4.6396000005188398E-2</c:v>
                </c:pt>
                <c:pt idx="135">
                  <c:v>-5.5451999993238132E-2</c:v>
                </c:pt>
                <c:pt idx="136">
                  <c:v>-5.0652000005356967E-2</c:v>
                </c:pt>
                <c:pt idx="137">
                  <c:v>-4.6692000003531575E-2</c:v>
                </c:pt>
                <c:pt idx="138">
                  <c:v>-5.0172000002930872E-2</c:v>
                </c:pt>
                <c:pt idx="139">
                  <c:v>-4.9536000209627673E-2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FB-4F81-A94E-962DD83942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  <c:pt idx="115">
                  <c:v>-4.5207628878415562E-2</c:v>
                </c:pt>
                <c:pt idx="116">
                  <c:v>-4.0715635870583355E-2</c:v>
                </c:pt>
                <c:pt idx="117">
                  <c:v>-4.2895796243101358E-2</c:v>
                </c:pt>
                <c:pt idx="118">
                  <c:v>-4.4274640014918987E-2</c:v>
                </c:pt>
                <c:pt idx="122">
                  <c:v>-4.3884765735128894E-2</c:v>
                </c:pt>
                <c:pt idx="123">
                  <c:v>-4.8498454634682275E-2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FB-4F81-A94E-962DD83942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FB-4F81-A94E-962DD83942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FB-4F81-A94E-962DD83942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6.8791868650980387E-2</c:v>
                </c:pt>
                <c:pt idx="1">
                  <c:v>5.9146512090080823E-2</c:v>
                </c:pt>
                <c:pt idx="2">
                  <c:v>5.7839008072440634E-2</c:v>
                </c:pt>
                <c:pt idx="3">
                  <c:v>5.7839008072440634E-2</c:v>
                </c:pt>
                <c:pt idx="4">
                  <c:v>5.534804529011586E-2</c:v>
                </c:pt>
                <c:pt idx="5">
                  <c:v>5.1063455201541083E-2</c:v>
                </c:pt>
                <c:pt idx="6">
                  <c:v>5.1019871734286411E-2</c:v>
                </c:pt>
                <c:pt idx="7">
                  <c:v>5.0942762522989682E-2</c:v>
                </c:pt>
                <c:pt idx="8">
                  <c:v>5.0939409948585479E-2</c:v>
                </c:pt>
                <c:pt idx="9">
                  <c:v>4.9869938713643883E-2</c:v>
                </c:pt>
                <c:pt idx="10">
                  <c:v>4.9749246035092481E-2</c:v>
                </c:pt>
                <c:pt idx="11">
                  <c:v>4.9715720291050425E-2</c:v>
                </c:pt>
                <c:pt idx="12">
                  <c:v>4.8565787270407904E-2</c:v>
                </c:pt>
                <c:pt idx="13">
                  <c:v>4.8448447166260705E-2</c:v>
                </c:pt>
                <c:pt idx="14">
                  <c:v>4.8441742017452293E-2</c:v>
                </c:pt>
                <c:pt idx="15">
                  <c:v>4.8327754487709304E-2</c:v>
                </c:pt>
                <c:pt idx="16">
                  <c:v>4.7548280938731494E-2</c:v>
                </c:pt>
                <c:pt idx="17">
                  <c:v>4.7221404934321448E-2</c:v>
                </c:pt>
                <c:pt idx="18">
                  <c:v>4.6031241020828451E-2</c:v>
                </c:pt>
                <c:pt idx="19">
                  <c:v>4.4240966288982657E-2</c:v>
                </c:pt>
                <c:pt idx="20">
                  <c:v>3.9161816066611149E-2</c:v>
                </c:pt>
                <c:pt idx="21">
                  <c:v>3.4498385070361133E-2</c:v>
                </c:pt>
                <c:pt idx="22">
                  <c:v>1.9203940638375112E-2</c:v>
                </c:pt>
                <c:pt idx="23">
                  <c:v>1.8955850132463897E-2</c:v>
                </c:pt>
                <c:pt idx="24">
                  <c:v>1.8017129299286325E-2</c:v>
                </c:pt>
                <c:pt idx="25">
                  <c:v>1.6749856174496605E-2</c:v>
                </c:pt>
                <c:pt idx="26">
                  <c:v>1.1248281577195186E-2</c:v>
                </c:pt>
                <c:pt idx="27">
                  <c:v>1.1084005431389113E-2</c:v>
                </c:pt>
                <c:pt idx="28">
                  <c:v>1.1084005431389113E-2</c:v>
                </c:pt>
                <c:pt idx="29">
                  <c:v>1.1043774538538643E-2</c:v>
                </c:pt>
                <c:pt idx="30">
                  <c:v>1.1043774538538643E-2</c:v>
                </c:pt>
                <c:pt idx="31">
                  <c:v>7.2453077385736808E-3</c:v>
                </c:pt>
                <c:pt idx="32">
                  <c:v>7.1179099112138669E-3</c:v>
                </c:pt>
                <c:pt idx="33">
                  <c:v>7.1179099112138669E-3</c:v>
                </c:pt>
                <c:pt idx="34">
                  <c:v>7.0994707519907371E-3</c:v>
                </c:pt>
                <c:pt idx="35">
                  <c:v>7.0994707519907371E-3</c:v>
                </c:pt>
                <c:pt idx="36">
                  <c:v>7.0776790183633975E-3</c:v>
                </c:pt>
                <c:pt idx="37">
                  <c:v>7.0776790183633975E-3</c:v>
                </c:pt>
                <c:pt idx="38">
                  <c:v>6.8798771285152674E-3</c:v>
                </c:pt>
                <c:pt idx="39">
                  <c:v>5.7735275751274115E-3</c:v>
                </c:pt>
                <c:pt idx="40">
                  <c:v>5.6897132150222768E-3</c:v>
                </c:pt>
                <c:pt idx="41">
                  <c:v>2.9942433940409602E-3</c:v>
                </c:pt>
                <c:pt idx="42">
                  <c:v>2.9171341827442313E-3</c:v>
                </c:pt>
                <c:pt idx="43">
                  <c:v>1.6666239299755331E-3</c:v>
                </c:pt>
                <c:pt idx="44">
                  <c:v>1.5258158049989007E-3</c:v>
                </c:pt>
                <c:pt idx="45">
                  <c:v>5.2339605814141765E-4</c:v>
                </c:pt>
                <c:pt idx="46">
                  <c:v>4.4293427244048583E-4</c:v>
                </c:pt>
                <c:pt idx="47">
                  <c:v>4.39581698036276E-4</c:v>
                </c:pt>
                <c:pt idx="48">
                  <c:v>-1.0087304445805453E-3</c:v>
                </c:pt>
                <c:pt idx="49">
                  <c:v>-1.1696540159824159E-3</c:v>
                </c:pt>
                <c:pt idx="50">
                  <c:v>-2.2525355485408308E-3</c:v>
                </c:pt>
                <c:pt idx="51">
                  <c:v>-2.2910901541891918E-3</c:v>
                </c:pt>
                <c:pt idx="52">
                  <c:v>-2.296119015795503E-3</c:v>
                </c:pt>
                <c:pt idx="53">
                  <c:v>-2.3598179294754135E-3</c:v>
                </c:pt>
                <c:pt idx="54">
                  <c:v>-2.3765808014964349E-3</c:v>
                </c:pt>
                <c:pt idx="55">
                  <c:v>-2.4369271407721424E-3</c:v>
                </c:pt>
                <c:pt idx="56">
                  <c:v>-2.5173889264730742E-3</c:v>
                </c:pt>
                <c:pt idx="57">
                  <c:v>-3.6639693727113926E-3</c:v>
                </c:pt>
                <c:pt idx="58">
                  <c:v>-4.7703189260992485E-3</c:v>
                </c:pt>
                <c:pt idx="59">
                  <c:v>-5.0150568576062537E-3</c:v>
                </c:pt>
                <c:pt idx="60">
                  <c:v>-5.1055763665198151E-3</c:v>
                </c:pt>
                <c:pt idx="61">
                  <c:v>-6.5203627650945867E-3</c:v>
                </c:pt>
                <c:pt idx="62">
                  <c:v>-7.5060196399310275E-3</c:v>
                </c:pt>
                <c:pt idx="63">
                  <c:v>-1.027859867220908E-2</c:v>
                </c:pt>
                <c:pt idx="64">
                  <c:v>-1.4378797168552546E-2</c:v>
                </c:pt>
                <c:pt idx="65">
                  <c:v>-1.5726532079043204E-2</c:v>
                </c:pt>
                <c:pt idx="66">
                  <c:v>-1.9558524623050216E-2</c:v>
                </c:pt>
                <c:pt idx="67">
                  <c:v>-1.9799909980153019E-2</c:v>
                </c:pt>
                <c:pt idx="68">
                  <c:v>-2.1013541914475464E-2</c:v>
                </c:pt>
                <c:pt idx="69">
                  <c:v>-2.1031981073698594E-2</c:v>
                </c:pt>
                <c:pt idx="70">
                  <c:v>-2.2495379801134335E-2</c:v>
                </c:pt>
                <c:pt idx="71">
                  <c:v>-2.3812941541987154E-2</c:v>
                </c:pt>
                <c:pt idx="72">
                  <c:v>-2.384646728602921E-2</c:v>
                </c:pt>
                <c:pt idx="73">
                  <c:v>-2.5073509517968454E-2</c:v>
                </c:pt>
                <c:pt idx="74">
                  <c:v>-2.5120445559627336E-2</c:v>
                </c:pt>
                <c:pt idx="75">
                  <c:v>-2.6132923029697441E-2</c:v>
                </c:pt>
                <c:pt idx="76">
                  <c:v>-2.622511882581309E-2</c:v>
                </c:pt>
                <c:pt idx="77">
                  <c:v>-2.6501706214160051E-2</c:v>
                </c:pt>
                <c:pt idx="78">
                  <c:v>-2.6511763937372673E-2</c:v>
                </c:pt>
                <c:pt idx="79">
                  <c:v>-2.6619046318307249E-2</c:v>
                </c:pt>
                <c:pt idx="80">
                  <c:v>-2.7711985574078279E-2</c:v>
                </c:pt>
                <c:pt idx="81">
                  <c:v>-2.8835097999487164E-2</c:v>
                </c:pt>
                <c:pt idx="82">
                  <c:v>-2.8989316422080622E-2</c:v>
                </c:pt>
                <c:pt idx="83">
                  <c:v>-2.9073130782185763E-2</c:v>
                </c:pt>
                <c:pt idx="84">
                  <c:v>-3.0340403906975483E-2</c:v>
                </c:pt>
                <c:pt idx="85">
                  <c:v>-3.0380634799825945E-2</c:v>
                </c:pt>
                <c:pt idx="86">
                  <c:v>-3.0461096585526884E-2</c:v>
                </c:pt>
                <c:pt idx="87">
                  <c:v>-3.0581789264078285E-2</c:v>
                </c:pt>
                <c:pt idx="88">
                  <c:v>-3.1523862671660061E-2</c:v>
                </c:pt>
                <c:pt idx="89">
                  <c:v>-3.1575827574925247E-2</c:v>
                </c:pt>
                <c:pt idx="90">
                  <c:v>-3.1812184070421745E-2</c:v>
                </c:pt>
                <c:pt idx="91">
                  <c:v>-3.1835652091251193E-2</c:v>
                </c:pt>
                <c:pt idx="92">
                  <c:v>-3.2868245007746516E-2</c:v>
                </c:pt>
                <c:pt idx="93">
                  <c:v>-3.2915181049405398E-2</c:v>
                </c:pt>
                <c:pt idx="94">
                  <c:v>-3.4219332492641377E-2</c:v>
                </c:pt>
                <c:pt idx="95">
                  <c:v>-3.5828568206660083E-2</c:v>
                </c:pt>
                <c:pt idx="96">
                  <c:v>-3.5852036227489517E-2</c:v>
                </c:pt>
                <c:pt idx="97">
                  <c:v>-3.6874571420772231E-2</c:v>
                </c:pt>
                <c:pt idx="98">
                  <c:v>-3.6874571420772231E-2</c:v>
                </c:pt>
                <c:pt idx="99">
                  <c:v>-3.6874571420772231E-2</c:v>
                </c:pt>
                <c:pt idx="100">
                  <c:v>-3.7105899054662411E-2</c:v>
                </c:pt>
                <c:pt idx="101">
                  <c:v>-3.7105899054662411E-2</c:v>
                </c:pt>
                <c:pt idx="102">
                  <c:v>-3.7105899054662411E-2</c:v>
                </c:pt>
                <c:pt idx="103">
                  <c:v>-3.8386582477068956E-2</c:v>
                </c:pt>
                <c:pt idx="104">
                  <c:v>-4.0837314366543268E-2</c:v>
                </c:pt>
                <c:pt idx="105">
                  <c:v>-4.0968064768307291E-2</c:v>
                </c:pt>
                <c:pt idx="106">
                  <c:v>-4.1206097551005891E-2</c:v>
                </c:pt>
                <c:pt idx="107">
                  <c:v>-4.2225280169884388E-2</c:v>
                </c:pt>
                <c:pt idx="108">
                  <c:v>-4.2441521218955655E-2</c:v>
                </c:pt>
                <c:pt idx="109">
                  <c:v>-4.2441521218955655E-2</c:v>
                </c:pt>
                <c:pt idx="110">
                  <c:v>-4.2441521218955655E-2</c:v>
                </c:pt>
                <c:pt idx="111">
                  <c:v>-4.3665210876490709E-2</c:v>
                </c:pt>
                <c:pt idx="112">
                  <c:v>-4.3665210876490709E-2</c:v>
                </c:pt>
                <c:pt idx="113">
                  <c:v>-4.3665210876490709E-2</c:v>
                </c:pt>
                <c:pt idx="114">
                  <c:v>-4.3777522119031589E-2</c:v>
                </c:pt>
                <c:pt idx="115">
                  <c:v>-4.493416028848253E-2</c:v>
                </c:pt>
                <c:pt idx="116">
                  <c:v>-4.4935836575684632E-2</c:v>
                </c:pt>
                <c:pt idx="117">
                  <c:v>-4.4967686032524587E-2</c:v>
                </c:pt>
                <c:pt idx="118">
                  <c:v>-4.4969362319726688E-2</c:v>
                </c:pt>
                <c:pt idx="119">
                  <c:v>-4.4972714894130891E-2</c:v>
                </c:pt>
                <c:pt idx="120">
                  <c:v>-4.4972714894130891E-2</c:v>
                </c:pt>
                <c:pt idx="121">
                  <c:v>-4.4972714894130891E-2</c:v>
                </c:pt>
                <c:pt idx="122">
                  <c:v>-4.5017974648587672E-2</c:v>
                </c:pt>
                <c:pt idx="123">
                  <c:v>-4.5019650935789773E-2</c:v>
                </c:pt>
                <c:pt idx="124">
                  <c:v>-4.5048147818225526E-2</c:v>
                </c:pt>
                <c:pt idx="125">
                  <c:v>-4.513531475273487E-2</c:v>
                </c:pt>
                <c:pt idx="126">
                  <c:v>-4.5138667327139073E-2</c:v>
                </c:pt>
                <c:pt idx="127">
                  <c:v>-4.6228254008505901E-2</c:v>
                </c:pt>
                <c:pt idx="128">
                  <c:v>-4.6506517684054963E-2</c:v>
                </c:pt>
                <c:pt idx="129">
                  <c:v>-4.6506517684054963E-2</c:v>
                </c:pt>
                <c:pt idx="130">
                  <c:v>-4.6506517684054963E-2</c:v>
                </c:pt>
                <c:pt idx="131">
                  <c:v>-4.6506517684054963E-2</c:v>
                </c:pt>
                <c:pt idx="132">
                  <c:v>-4.656686402333067E-2</c:v>
                </c:pt>
                <c:pt idx="133">
                  <c:v>-4.6607094916181133E-2</c:v>
                </c:pt>
                <c:pt idx="134">
                  <c:v>-4.7689976448739541E-2</c:v>
                </c:pt>
                <c:pt idx="135">
                  <c:v>-4.8886845511040958E-2</c:v>
                </c:pt>
                <c:pt idx="136">
                  <c:v>-4.922210295146151E-2</c:v>
                </c:pt>
                <c:pt idx="137">
                  <c:v>-5.0077009424533941E-2</c:v>
                </c:pt>
                <c:pt idx="138">
                  <c:v>-5.019434952868114E-2</c:v>
                </c:pt>
                <c:pt idx="139">
                  <c:v>-5.048937607625123E-2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FB-4F81-A94E-962DD839427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51">
                  <c:v>-0.13589400000637397</c:v>
                </c:pt>
                <c:pt idx="89">
                  <c:v>7.5259999939589761E-3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FB-4F81-A94E-962DD839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3832"/>
        <c:axId val="1"/>
      </c:scatterChart>
      <c:valAx>
        <c:axId val="9523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701007962240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3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655462184873951E-2"/>
          <c:y val="0.9204921861831491"/>
          <c:w val="0.9344544873067336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16</xdr:col>
      <xdr:colOff>247650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2B91E8DA-CAAB-E15F-6503-D8783E951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257175</xdr:colOff>
      <xdr:row>18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39A467E5-D297-150E-D7BB-A3DE483DC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vsolj.cetus-net.org/no48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3354" TargetMode="External"/><Relationship Id="rId21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71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2873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2873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vsolj.cetus-net.org/no45.pdf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konkoly.hu/cgi-bin/IBVS?6095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vsolj.cetus-net.org/no38.pdf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www.aavso.org/sites/default/files/jaavso/v36n2/171.pdf" TargetMode="External"/><Relationship Id="rId22" Type="http://schemas.openxmlformats.org/officeDocument/2006/relationships/hyperlink" Target="http://www.konkoly.hu/cgi-bin/IBVS?5960" TargetMode="External"/><Relationship Id="rId27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9"/>
  <sheetViews>
    <sheetView tabSelected="1" workbookViewId="0">
      <pane xSplit="14" ySplit="21" topLeftCell="O14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3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59</v>
      </c>
    </row>
    <row r="2" spans="1:6" x14ac:dyDescent="0.2">
      <c r="A2" t="s">
        <v>26</v>
      </c>
      <c r="B2" s="8" t="s">
        <v>57</v>
      </c>
    </row>
    <row r="3" spans="1:6" ht="13.5" thickBot="1" x14ac:dyDescent="0.25"/>
    <row r="4" spans="1:6" ht="14.25" thickTop="1" thickBot="1" x14ac:dyDescent="0.25">
      <c r="A4" s="5" t="s">
        <v>2</v>
      </c>
      <c r="C4" s="2">
        <v>30377.162</v>
      </c>
      <c r="D4" s="3">
        <v>0.91542800000000002</v>
      </c>
    </row>
    <row r="5" spans="1:6" ht="13.5" thickTop="1" x14ac:dyDescent="0.2">
      <c r="A5" s="13" t="s">
        <v>63</v>
      </c>
      <c r="B5" s="9"/>
      <c r="C5" s="14">
        <v>-9.5</v>
      </c>
      <c r="D5" s="9" t="s">
        <v>64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30377.162</v>
      </c>
    </row>
    <row r="8" spans="1:6" x14ac:dyDescent="0.2">
      <c r="A8" t="s">
        <v>5</v>
      </c>
      <c r="C8">
        <f>+D4</f>
        <v>0.91542800000000002</v>
      </c>
    </row>
    <row r="9" spans="1:6" x14ac:dyDescent="0.2">
      <c r="A9" s="28" t="s">
        <v>68</v>
      </c>
      <c r="B9" s="29">
        <v>100</v>
      </c>
      <c r="C9" s="17" t="str">
        <f>"F"&amp;B9</f>
        <v>F100</v>
      </c>
      <c r="D9" s="18" t="str">
        <f>"G"&amp;B9</f>
        <v>G100</v>
      </c>
    </row>
    <row r="10" spans="1:6" ht="13.5" thickBot="1" x14ac:dyDescent="0.25">
      <c r="A10" s="9"/>
      <c r="B10" s="9"/>
      <c r="C10" s="4" t="s">
        <v>22</v>
      </c>
      <c r="D10" s="4" t="s">
        <v>23</v>
      </c>
      <c r="E10" s="9"/>
    </row>
    <row r="11" spans="1:6" x14ac:dyDescent="0.2">
      <c r="A11" s="9" t="s">
        <v>18</v>
      </c>
      <c r="B11" s="9"/>
      <c r="C11" s="15">
        <f ca="1">INTERCEPT(INDIRECT($D$9):G988,INDIRECT($C$9):F988)</f>
        <v>5.7839008072440634E-2</v>
      </c>
      <c r="D11" s="16"/>
      <c r="E11" s="9"/>
    </row>
    <row r="12" spans="1:6" x14ac:dyDescent="0.2">
      <c r="A12" s="9" t="s">
        <v>19</v>
      </c>
      <c r="B12" s="9"/>
      <c r="C12" s="15">
        <f ca="1">SLOPE(INDIRECT($D$9):G988,INDIRECT($C$9):F988)</f>
        <v>-3.3525744042056162E-6</v>
      </c>
      <c r="D12" s="16"/>
      <c r="E12" s="9"/>
    </row>
    <row r="13" spans="1:6" x14ac:dyDescent="0.2">
      <c r="A13" s="9" t="s">
        <v>21</v>
      </c>
      <c r="B13" s="9"/>
      <c r="C13" s="16" t="s">
        <v>16</v>
      </c>
    </row>
    <row r="14" spans="1:6" x14ac:dyDescent="0.2">
      <c r="A14" s="9"/>
      <c r="B14" s="9"/>
      <c r="C14" s="9"/>
    </row>
    <row r="15" spans="1:6" x14ac:dyDescent="0.2">
      <c r="A15" s="19" t="s">
        <v>20</v>
      </c>
      <c r="B15" s="9"/>
      <c r="C15" s="20">
        <f ca="1">(C7+C11)+(C8+C12)*INT(MAX(F21:F3529))</f>
        <v>59956.421046623931</v>
      </c>
      <c r="E15" s="21" t="s">
        <v>70</v>
      </c>
      <c r="F15" s="14">
        <v>1</v>
      </c>
    </row>
    <row r="16" spans="1:6" x14ac:dyDescent="0.2">
      <c r="A16" s="23" t="s">
        <v>6</v>
      </c>
      <c r="B16" s="9"/>
      <c r="C16" s="24">
        <f ca="1">+C8+C12</f>
        <v>0.91542464742559582</v>
      </c>
      <c r="E16" s="21" t="s">
        <v>65</v>
      </c>
      <c r="F16" s="22">
        <f ca="1">NOW()+15018.5+$C$5/24</f>
        <v>60171.765559722218</v>
      </c>
    </row>
    <row r="17" spans="1:33" ht="13.5" thickBot="1" x14ac:dyDescent="0.25">
      <c r="A17" s="21" t="s">
        <v>58</v>
      </c>
      <c r="B17" s="9"/>
      <c r="C17" s="9">
        <f>COUNT(C21:C2187)</f>
        <v>140</v>
      </c>
      <c r="E17" s="21" t="s">
        <v>71</v>
      </c>
      <c r="F17" s="22">
        <f ca="1">ROUND(2*(F16-$C$7)/$C$8,0)/2+F15</f>
        <v>32548</v>
      </c>
    </row>
    <row r="18" spans="1:33" ht="14.25" thickTop="1" thickBot="1" x14ac:dyDescent="0.25">
      <c r="A18" s="23" t="s">
        <v>7</v>
      </c>
      <c r="B18" s="9"/>
      <c r="C18" s="26">
        <f ca="1">+C15</f>
        <v>59956.421046623931</v>
      </c>
      <c r="D18" s="27">
        <f ca="1">+C16</f>
        <v>0.91542464742559582</v>
      </c>
      <c r="E18" s="21" t="s">
        <v>66</v>
      </c>
      <c r="F18" s="18">
        <f ca="1">ROUND(2*(F16-$C$15)/$C$16,0)/2+F15</f>
        <v>236</v>
      </c>
    </row>
    <row r="19" spans="1:33" ht="13.5" thickTop="1" x14ac:dyDescent="0.2">
      <c r="E19" s="21" t="s">
        <v>67</v>
      </c>
      <c r="F19" s="25">
        <f ca="1">+$C$15+$C$16*F18-15018.5-$C$5/24</f>
        <v>45154.357096749707</v>
      </c>
    </row>
    <row r="20" spans="1:33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88</v>
      </c>
      <c r="I20" s="7" t="s">
        <v>91</v>
      </c>
      <c r="J20" s="7" t="s">
        <v>73</v>
      </c>
      <c r="K20" s="7" t="s">
        <v>84</v>
      </c>
      <c r="L20" s="7" t="s">
        <v>459</v>
      </c>
      <c r="M20" s="7" t="s">
        <v>449</v>
      </c>
      <c r="N20" s="7" t="s">
        <v>450</v>
      </c>
      <c r="O20" s="7" t="s">
        <v>25</v>
      </c>
      <c r="P20" s="6" t="s">
        <v>24</v>
      </c>
      <c r="Q20" s="4" t="s">
        <v>17</v>
      </c>
      <c r="U20" s="41" t="s">
        <v>78</v>
      </c>
    </row>
    <row r="21" spans="1:33" x14ac:dyDescent="0.2">
      <c r="A21" s="60" t="s">
        <v>99</v>
      </c>
      <c r="B21" s="61" t="s">
        <v>55</v>
      </c>
      <c r="C21" s="60">
        <v>27386.45</v>
      </c>
      <c r="D21" s="60" t="s">
        <v>91</v>
      </c>
      <c r="E21" s="40">
        <f t="shared" ref="E21:E52" si="0">+(C21-C$7)/C$8</f>
        <v>-3267.0095299684949</v>
      </c>
      <c r="F21" s="10">
        <f t="shared" ref="F21:F52" si="1">ROUND(2*E21,0)/2</f>
        <v>-3267</v>
      </c>
      <c r="G21" s="10">
        <f t="shared" ref="G21:G52" si="2">+C21-(C$7+F21*C$8)</f>
        <v>-8.7239999993471429E-3</v>
      </c>
      <c r="H21" s="10"/>
      <c r="I21" s="10">
        <f>+G21</f>
        <v>-8.7239999993471429E-3</v>
      </c>
      <c r="J21" s="10"/>
      <c r="L21" s="10"/>
      <c r="M21" s="10"/>
      <c r="O21" s="10">
        <f t="shared" ref="O21:O52" ca="1" si="3">+C$11+C$12*$F21</f>
        <v>6.8791868650980387E-2</v>
      </c>
      <c r="P21" s="10"/>
      <c r="Q21" s="11">
        <f t="shared" ref="Q21:Q52" si="4">+C21-15018.5</f>
        <v>12367.95</v>
      </c>
    </row>
    <row r="22" spans="1:33" x14ac:dyDescent="0.2">
      <c r="A22" s="60" t="s">
        <v>105</v>
      </c>
      <c r="B22" s="61" t="s">
        <v>55</v>
      </c>
      <c r="C22" s="60">
        <v>30020.153999999999</v>
      </c>
      <c r="D22" s="60" t="s">
        <v>91</v>
      </c>
      <c r="E22" s="40">
        <f t="shared" si="0"/>
        <v>-389.9902559240067</v>
      </c>
      <c r="F22" s="10">
        <f t="shared" si="1"/>
        <v>-390</v>
      </c>
      <c r="G22" s="10">
        <f t="shared" si="2"/>
        <v>8.9199999965785537E-3</v>
      </c>
      <c r="H22" s="10">
        <f t="shared" ref="H22:H40" si="5">+G22</f>
        <v>8.9199999965785537E-3</v>
      </c>
      <c r="J22" s="10"/>
      <c r="L22" s="10"/>
      <c r="M22" s="10"/>
      <c r="O22" s="10">
        <f t="shared" ca="1" si="3"/>
        <v>5.9146512090080823E-2</v>
      </c>
      <c r="P22" s="10"/>
      <c r="Q22" s="11">
        <f t="shared" si="4"/>
        <v>15001.653999999999</v>
      </c>
    </row>
    <row r="23" spans="1:33" s="10" customFormat="1" x14ac:dyDescent="0.2">
      <c r="A23" s="10" t="s">
        <v>14</v>
      </c>
      <c r="C23" s="12">
        <v>30377.162</v>
      </c>
      <c r="D23" s="12" t="s">
        <v>16</v>
      </c>
      <c r="E23" s="10">
        <f t="shared" si="0"/>
        <v>0</v>
      </c>
      <c r="F23" s="10">
        <f t="shared" si="1"/>
        <v>0</v>
      </c>
      <c r="G23" s="10">
        <f t="shared" si="2"/>
        <v>0</v>
      </c>
      <c r="H23" s="10">
        <f t="shared" si="5"/>
        <v>0</v>
      </c>
      <c r="J23" s="10">
        <f>+G24</f>
        <v>2.0000000004074536E-3</v>
      </c>
      <c r="O23" s="10">
        <f t="shared" ca="1" si="3"/>
        <v>5.7839008072440634E-2</v>
      </c>
      <c r="Q23" s="11">
        <f t="shared" si="4"/>
        <v>15358.662</v>
      </c>
      <c r="X23"/>
      <c r="Y23"/>
      <c r="Z23"/>
      <c r="AA23"/>
      <c r="AB23"/>
      <c r="AC23"/>
      <c r="AD23"/>
      <c r="AE23"/>
      <c r="AF23"/>
      <c r="AG23"/>
    </row>
    <row r="24" spans="1:33" x14ac:dyDescent="0.2">
      <c r="A24" s="60" t="s">
        <v>105</v>
      </c>
      <c r="B24" s="61" t="s">
        <v>55</v>
      </c>
      <c r="C24" s="60">
        <v>30377.164000000001</v>
      </c>
      <c r="D24" s="60" t="s">
        <v>91</v>
      </c>
      <c r="E24" s="40">
        <f t="shared" si="0"/>
        <v>2.1847704029234996E-3</v>
      </c>
      <c r="F24" s="10">
        <f t="shared" si="1"/>
        <v>0</v>
      </c>
      <c r="G24" s="10">
        <f t="shared" si="2"/>
        <v>2.0000000004074536E-3</v>
      </c>
      <c r="H24" s="10">
        <f t="shared" si="5"/>
        <v>2.0000000004074536E-3</v>
      </c>
      <c r="J24" s="10"/>
      <c r="L24" s="10"/>
      <c r="M24" s="10"/>
      <c r="O24" s="10">
        <f t="shared" ca="1" si="3"/>
        <v>5.7839008072440634E-2</v>
      </c>
      <c r="P24" s="10"/>
      <c r="Q24" s="11">
        <f t="shared" si="4"/>
        <v>15358.664000000001</v>
      </c>
    </row>
    <row r="25" spans="1:33" x14ac:dyDescent="0.2">
      <c r="A25" s="60" t="s">
        <v>105</v>
      </c>
      <c r="B25" s="61" t="s">
        <v>55</v>
      </c>
      <c r="C25" s="60">
        <v>31057.308000000001</v>
      </c>
      <c r="D25" s="60" t="s">
        <v>91</v>
      </c>
      <c r="E25" s="40">
        <f t="shared" si="0"/>
        <v>742.98142508203887</v>
      </c>
      <c r="F25" s="10">
        <f t="shared" si="1"/>
        <v>743</v>
      </c>
      <c r="G25" s="10">
        <f t="shared" si="2"/>
        <v>-1.7003999997541541E-2</v>
      </c>
      <c r="H25" s="10">
        <f t="shared" si="5"/>
        <v>-1.7003999997541541E-2</v>
      </c>
      <c r="J25" s="10"/>
      <c r="L25" s="10"/>
      <c r="M25" s="10"/>
      <c r="O25" s="10">
        <f t="shared" ca="1" si="3"/>
        <v>5.534804529011586E-2</v>
      </c>
      <c r="P25" s="10"/>
      <c r="Q25" s="11">
        <f t="shared" si="4"/>
        <v>16038.808000000001</v>
      </c>
    </row>
    <row r="26" spans="1:33" x14ac:dyDescent="0.2">
      <c r="A26" s="60" t="s">
        <v>105</v>
      </c>
      <c r="B26" s="61" t="s">
        <v>55</v>
      </c>
      <c r="C26" s="60">
        <v>32227.223000000002</v>
      </c>
      <c r="D26" s="60" t="s">
        <v>91</v>
      </c>
      <c r="E26" s="40">
        <f t="shared" si="0"/>
        <v>2020.9792577898004</v>
      </c>
      <c r="F26" s="10">
        <f t="shared" si="1"/>
        <v>2021</v>
      </c>
      <c r="G26" s="10">
        <f t="shared" si="2"/>
        <v>-1.898799999980838E-2</v>
      </c>
      <c r="H26" s="10">
        <f t="shared" si="5"/>
        <v>-1.898799999980838E-2</v>
      </c>
      <c r="J26" s="10"/>
      <c r="L26" s="10"/>
      <c r="M26" s="10"/>
      <c r="O26" s="10">
        <f t="shared" ca="1" si="3"/>
        <v>5.1063455201541083E-2</v>
      </c>
      <c r="P26" s="10"/>
      <c r="Q26" s="11">
        <f t="shared" si="4"/>
        <v>17208.723000000002</v>
      </c>
    </row>
    <row r="27" spans="1:33" x14ac:dyDescent="0.2">
      <c r="A27" s="60" t="s">
        <v>105</v>
      </c>
      <c r="B27" s="61" t="s">
        <v>55</v>
      </c>
      <c r="C27" s="60">
        <v>32239.106</v>
      </c>
      <c r="D27" s="60" t="s">
        <v>91</v>
      </c>
      <c r="E27" s="40">
        <f t="shared" si="0"/>
        <v>2033.9600711361238</v>
      </c>
      <c r="F27" s="10">
        <f t="shared" si="1"/>
        <v>2034</v>
      </c>
      <c r="G27" s="10">
        <f t="shared" si="2"/>
        <v>-3.6552000001393026E-2</v>
      </c>
      <c r="H27" s="10">
        <f t="shared" si="5"/>
        <v>-3.6552000001393026E-2</v>
      </c>
      <c r="J27" s="10"/>
      <c r="L27" s="10"/>
      <c r="M27" s="10"/>
      <c r="O27" s="10">
        <f t="shared" ca="1" si="3"/>
        <v>5.1019871734286411E-2</v>
      </c>
      <c r="P27" s="10"/>
      <c r="Q27" s="11">
        <f t="shared" si="4"/>
        <v>17220.606</v>
      </c>
    </row>
    <row r="28" spans="1:33" x14ac:dyDescent="0.2">
      <c r="A28" s="60" t="s">
        <v>105</v>
      </c>
      <c r="B28" s="61" t="s">
        <v>55</v>
      </c>
      <c r="C28" s="60">
        <v>32260.206999999999</v>
      </c>
      <c r="D28" s="60" t="s">
        <v>91</v>
      </c>
      <c r="E28" s="40">
        <f t="shared" si="0"/>
        <v>2057.0104912674706</v>
      </c>
      <c r="F28" s="10">
        <f t="shared" si="1"/>
        <v>2057</v>
      </c>
      <c r="G28" s="10">
        <f t="shared" si="2"/>
        <v>9.6039999989443459E-3</v>
      </c>
      <c r="H28" s="10">
        <f t="shared" si="5"/>
        <v>9.6039999989443459E-3</v>
      </c>
      <c r="J28" s="10"/>
      <c r="L28" s="10"/>
      <c r="M28" s="10"/>
      <c r="O28" s="10">
        <f t="shared" ca="1" si="3"/>
        <v>5.0942762522989682E-2</v>
      </c>
      <c r="P28" s="10"/>
      <c r="Q28" s="11">
        <f t="shared" si="4"/>
        <v>17241.706999999999</v>
      </c>
    </row>
    <row r="29" spans="1:33" x14ac:dyDescent="0.2">
      <c r="A29" s="60" t="s">
        <v>105</v>
      </c>
      <c r="B29" s="61" t="s">
        <v>55</v>
      </c>
      <c r="C29" s="60">
        <v>32261.127</v>
      </c>
      <c r="D29" s="60" t="s">
        <v>91</v>
      </c>
      <c r="E29" s="40">
        <f t="shared" si="0"/>
        <v>2058.0154856526128</v>
      </c>
      <c r="F29" s="10">
        <f t="shared" si="1"/>
        <v>2058</v>
      </c>
      <c r="G29" s="10">
        <f t="shared" si="2"/>
        <v>1.4176000000588829E-2</v>
      </c>
      <c r="H29" s="10">
        <f t="shared" si="5"/>
        <v>1.4176000000588829E-2</v>
      </c>
      <c r="J29" s="10"/>
      <c r="L29" s="10"/>
      <c r="M29" s="10"/>
      <c r="O29" s="10">
        <f t="shared" ca="1" si="3"/>
        <v>5.0939409948585479E-2</v>
      </c>
      <c r="P29" s="10"/>
      <c r="Q29" s="11">
        <f t="shared" si="4"/>
        <v>17242.627</v>
      </c>
    </row>
    <row r="30" spans="1:33" x14ac:dyDescent="0.2">
      <c r="A30" s="60" t="s">
        <v>105</v>
      </c>
      <c r="B30" s="61" t="s">
        <v>55</v>
      </c>
      <c r="C30" s="60">
        <v>32553.114000000001</v>
      </c>
      <c r="D30" s="60" t="s">
        <v>91</v>
      </c>
      <c r="E30" s="40">
        <f t="shared" si="0"/>
        <v>2376.9777634068446</v>
      </c>
      <c r="F30" s="10">
        <f t="shared" si="1"/>
        <v>2377</v>
      </c>
      <c r="G30" s="10">
        <f t="shared" si="2"/>
        <v>-2.0356000000901986E-2</v>
      </c>
      <c r="H30" s="10">
        <f t="shared" si="5"/>
        <v>-2.0356000000901986E-2</v>
      </c>
      <c r="J30" s="10"/>
      <c r="L30" s="10"/>
      <c r="M30" s="10"/>
      <c r="O30" s="10">
        <f t="shared" ca="1" si="3"/>
        <v>4.9869938713643883E-2</v>
      </c>
      <c r="P30" s="10"/>
      <c r="Q30" s="11">
        <f t="shared" si="4"/>
        <v>17534.614000000001</v>
      </c>
    </row>
    <row r="31" spans="1:33" x14ac:dyDescent="0.2">
      <c r="A31" s="60" t="s">
        <v>105</v>
      </c>
      <c r="B31" s="61" t="s">
        <v>55</v>
      </c>
      <c r="C31" s="60">
        <v>32586.124</v>
      </c>
      <c r="D31" s="60" t="s">
        <v>91</v>
      </c>
      <c r="E31" s="40">
        <f t="shared" si="0"/>
        <v>2413.037398899749</v>
      </c>
      <c r="F31" s="10">
        <f t="shared" si="1"/>
        <v>2413</v>
      </c>
      <c r="G31" s="10">
        <f t="shared" si="2"/>
        <v>3.4235999999509659E-2</v>
      </c>
      <c r="H31" s="10">
        <f t="shared" si="5"/>
        <v>3.4235999999509659E-2</v>
      </c>
      <c r="J31" s="10"/>
      <c r="L31" s="10"/>
      <c r="M31" s="10"/>
      <c r="O31" s="10">
        <f t="shared" ca="1" si="3"/>
        <v>4.9749246035092481E-2</v>
      </c>
      <c r="P31" s="10"/>
      <c r="Q31" s="11">
        <f t="shared" si="4"/>
        <v>17567.624</v>
      </c>
    </row>
    <row r="32" spans="1:33" x14ac:dyDescent="0.2">
      <c r="A32" s="60" t="s">
        <v>105</v>
      </c>
      <c r="B32" s="61" t="s">
        <v>55</v>
      </c>
      <c r="C32" s="60">
        <v>32595.217000000001</v>
      </c>
      <c r="D32" s="60" t="s">
        <v>91</v>
      </c>
      <c r="E32" s="40">
        <f t="shared" si="0"/>
        <v>2422.9704575346182</v>
      </c>
      <c r="F32" s="10">
        <f t="shared" si="1"/>
        <v>2423</v>
      </c>
      <c r="G32" s="10">
        <f t="shared" si="2"/>
        <v>-2.7043999998568324E-2</v>
      </c>
      <c r="H32" s="10">
        <f t="shared" si="5"/>
        <v>-2.7043999998568324E-2</v>
      </c>
      <c r="I32" s="10"/>
      <c r="J32" s="10"/>
      <c r="L32" s="10"/>
      <c r="M32" s="10"/>
      <c r="N32" s="10"/>
      <c r="O32" s="10">
        <f t="shared" ca="1" si="3"/>
        <v>4.9715720291050425E-2</v>
      </c>
      <c r="P32" s="10"/>
      <c r="Q32" s="11">
        <f t="shared" si="4"/>
        <v>17576.717000000001</v>
      </c>
      <c r="X32" s="10"/>
      <c r="Y32" s="10"/>
      <c r="Z32" s="10"/>
      <c r="AA32" s="10"/>
      <c r="AB32" s="10"/>
      <c r="AC32" s="10">
        <v>10</v>
      </c>
      <c r="AD32" s="10"/>
      <c r="AE32" s="10" t="s">
        <v>27</v>
      </c>
      <c r="AF32" s="10"/>
      <c r="AG32" s="10" t="s">
        <v>29</v>
      </c>
    </row>
    <row r="33" spans="1:33" x14ac:dyDescent="0.2">
      <c r="A33" s="60" t="s">
        <v>105</v>
      </c>
      <c r="B33" s="61" t="s">
        <v>55</v>
      </c>
      <c r="C33" s="60">
        <v>32909.205999999998</v>
      </c>
      <c r="D33" s="60" t="s">
        <v>91</v>
      </c>
      <c r="E33" s="40">
        <f t="shared" si="0"/>
        <v>2765.9673944865112</v>
      </c>
      <c r="F33" s="10">
        <f t="shared" si="1"/>
        <v>2766</v>
      </c>
      <c r="G33" s="10">
        <f t="shared" si="2"/>
        <v>-2.9847999998310115E-2</v>
      </c>
      <c r="H33" s="10">
        <f t="shared" si="5"/>
        <v>-2.9847999998310115E-2</v>
      </c>
      <c r="I33" s="10"/>
      <c r="J33" s="10"/>
      <c r="L33" s="10"/>
      <c r="M33" s="10"/>
      <c r="N33" s="10"/>
      <c r="O33" s="10">
        <f t="shared" ca="1" si="3"/>
        <v>4.8565787270407904E-2</v>
      </c>
      <c r="P33" s="10"/>
      <c r="Q33" s="11">
        <f t="shared" si="4"/>
        <v>17890.705999999998</v>
      </c>
      <c r="X33" s="10"/>
      <c r="Y33" s="10"/>
      <c r="Z33" s="10"/>
      <c r="AA33" s="10"/>
      <c r="AB33" s="10"/>
      <c r="AC33" s="10">
        <v>10</v>
      </c>
      <c r="AD33" s="10"/>
      <c r="AE33" s="10" t="s">
        <v>27</v>
      </c>
      <c r="AF33" s="10"/>
      <c r="AG33" s="10" t="s">
        <v>29</v>
      </c>
    </row>
    <row r="34" spans="1:33" x14ac:dyDescent="0.2">
      <c r="A34" s="60" t="s">
        <v>105</v>
      </c>
      <c r="B34" s="61" t="s">
        <v>55</v>
      </c>
      <c r="C34" s="60">
        <v>32941.256999999998</v>
      </c>
      <c r="D34" s="60" t="s">
        <v>91</v>
      </c>
      <c r="E34" s="40">
        <f t="shared" si="0"/>
        <v>2800.9794325714283</v>
      </c>
      <c r="F34" s="10">
        <f t="shared" si="1"/>
        <v>2801</v>
      </c>
      <c r="G34" s="10">
        <f t="shared" si="2"/>
        <v>-1.8828000000212342E-2</v>
      </c>
      <c r="H34" s="10">
        <f t="shared" si="5"/>
        <v>-1.8828000000212342E-2</v>
      </c>
      <c r="I34" s="10"/>
      <c r="J34" s="10"/>
      <c r="L34" s="10"/>
      <c r="M34" s="10"/>
      <c r="N34" s="10"/>
      <c r="O34" s="10">
        <f t="shared" ca="1" si="3"/>
        <v>4.8448447166260705E-2</v>
      </c>
      <c r="P34" s="10"/>
      <c r="Q34" s="11">
        <f t="shared" si="4"/>
        <v>17922.756999999998</v>
      </c>
      <c r="X34" s="10"/>
      <c r="Y34" s="10"/>
      <c r="Z34" s="10"/>
      <c r="AA34" s="10"/>
      <c r="AB34" s="10"/>
      <c r="AC34" s="10">
        <v>5</v>
      </c>
      <c r="AD34" s="10"/>
      <c r="AE34" s="10" t="s">
        <v>27</v>
      </c>
      <c r="AF34" s="10"/>
      <c r="AG34" s="10" t="s">
        <v>29</v>
      </c>
    </row>
    <row r="35" spans="1:33" x14ac:dyDescent="0.2">
      <c r="A35" s="60" t="s">
        <v>105</v>
      </c>
      <c r="B35" s="61" t="s">
        <v>55</v>
      </c>
      <c r="C35" s="60">
        <v>32943.144999999997</v>
      </c>
      <c r="D35" s="60" t="s">
        <v>91</v>
      </c>
      <c r="E35" s="40">
        <f t="shared" si="0"/>
        <v>2803.0418558313668</v>
      </c>
      <c r="F35" s="10">
        <f t="shared" si="1"/>
        <v>2803</v>
      </c>
      <c r="G35" s="10">
        <f t="shared" si="2"/>
        <v>3.8315999998303596E-2</v>
      </c>
      <c r="H35" s="10">
        <f t="shared" si="5"/>
        <v>3.8315999998303596E-2</v>
      </c>
      <c r="I35" s="10"/>
      <c r="J35" s="10"/>
      <c r="L35" s="10"/>
      <c r="M35" s="10"/>
      <c r="N35" s="10"/>
      <c r="O35" s="10">
        <f t="shared" ca="1" si="3"/>
        <v>4.8441742017452293E-2</v>
      </c>
      <c r="P35" s="10"/>
      <c r="Q35" s="11">
        <f t="shared" si="4"/>
        <v>17924.644999999997</v>
      </c>
      <c r="X35" s="10"/>
      <c r="Y35" s="10"/>
      <c r="Z35" s="10"/>
      <c r="AA35" s="10"/>
      <c r="AB35" s="10" t="s">
        <v>32</v>
      </c>
      <c r="AC35" s="10">
        <v>11</v>
      </c>
      <c r="AD35" s="10"/>
      <c r="AE35" s="10" t="s">
        <v>27</v>
      </c>
      <c r="AF35" s="10"/>
      <c r="AG35" s="10" t="s">
        <v>29</v>
      </c>
    </row>
    <row r="36" spans="1:33" x14ac:dyDescent="0.2">
      <c r="A36" s="60" t="s">
        <v>105</v>
      </c>
      <c r="B36" s="61" t="s">
        <v>55</v>
      </c>
      <c r="C36" s="60">
        <v>32974.182000000001</v>
      </c>
      <c r="D36" s="60" t="s">
        <v>91</v>
      </c>
      <c r="E36" s="40">
        <f t="shared" si="0"/>
        <v>2836.9462153222321</v>
      </c>
      <c r="F36" s="10">
        <f t="shared" si="1"/>
        <v>2837</v>
      </c>
      <c r="G36" s="10">
        <f t="shared" si="2"/>
        <v>-4.9235999998927582E-2</v>
      </c>
      <c r="H36" s="10">
        <f t="shared" si="5"/>
        <v>-4.9235999998927582E-2</v>
      </c>
      <c r="I36" s="10"/>
      <c r="J36" s="10"/>
      <c r="L36" s="10"/>
      <c r="M36" s="10"/>
      <c r="N36" s="10"/>
      <c r="O36" s="10">
        <f t="shared" ca="1" si="3"/>
        <v>4.8327754487709304E-2</v>
      </c>
      <c r="P36" s="10"/>
      <c r="Q36" s="11">
        <f t="shared" si="4"/>
        <v>17955.682000000001</v>
      </c>
      <c r="X36" s="10"/>
      <c r="Y36" s="10"/>
      <c r="Z36" s="10"/>
      <c r="AA36" s="10"/>
      <c r="AB36" s="10" t="s">
        <v>32</v>
      </c>
      <c r="AC36" s="10">
        <v>12</v>
      </c>
      <c r="AD36" s="10"/>
      <c r="AE36" s="10" t="s">
        <v>34</v>
      </c>
      <c r="AF36" s="10"/>
      <c r="AG36" s="10" t="s">
        <v>36</v>
      </c>
    </row>
    <row r="37" spans="1:33" x14ac:dyDescent="0.2">
      <c r="A37" s="60" t="s">
        <v>105</v>
      </c>
      <c r="B37" s="61" t="s">
        <v>55</v>
      </c>
      <c r="C37" s="60">
        <v>33187.288999999997</v>
      </c>
      <c r="D37" s="60" t="s">
        <v>91</v>
      </c>
      <c r="E37" s="40">
        <f t="shared" si="0"/>
        <v>3069.7411484027107</v>
      </c>
      <c r="F37" s="10">
        <f t="shared" si="1"/>
        <v>3069.5</v>
      </c>
      <c r="G37" s="10">
        <f t="shared" si="2"/>
        <v>0.22075399999448564</v>
      </c>
      <c r="H37" s="10">
        <f t="shared" si="5"/>
        <v>0.22075399999448564</v>
      </c>
      <c r="I37" s="10"/>
      <c r="J37" s="10"/>
      <c r="L37" s="10"/>
      <c r="M37" s="10"/>
      <c r="N37" s="10"/>
      <c r="O37" s="10">
        <f t="shared" ca="1" si="3"/>
        <v>4.7548280938731494E-2</v>
      </c>
      <c r="P37" s="10"/>
      <c r="Q37" s="11">
        <f t="shared" si="4"/>
        <v>18168.788999999997</v>
      </c>
      <c r="X37" s="10"/>
      <c r="Y37" s="10"/>
      <c r="Z37" s="10"/>
      <c r="AA37" s="10"/>
      <c r="AB37" s="10" t="s">
        <v>32</v>
      </c>
      <c r="AC37" s="10">
        <v>11</v>
      </c>
      <c r="AD37" s="10"/>
      <c r="AE37" s="10" t="s">
        <v>34</v>
      </c>
      <c r="AF37" s="10"/>
      <c r="AG37" s="10" t="s">
        <v>36</v>
      </c>
    </row>
    <row r="38" spans="1:33" x14ac:dyDescent="0.2">
      <c r="A38" s="60" t="s">
        <v>105</v>
      </c>
      <c r="B38" s="61" t="s">
        <v>55</v>
      </c>
      <c r="C38" s="60">
        <v>33276.300999999999</v>
      </c>
      <c r="D38" s="60" t="s">
        <v>91</v>
      </c>
      <c r="E38" s="40">
        <f t="shared" si="0"/>
        <v>3166.9765399354173</v>
      </c>
      <c r="F38" s="10">
        <f t="shared" si="1"/>
        <v>3167</v>
      </c>
      <c r="G38" s="10">
        <f t="shared" si="2"/>
        <v>-2.1476000001712237E-2</v>
      </c>
      <c r="H38" s="10">
        <f t="shared" si="5"/>
        <v>-2.1476000001712237E-2</v>
      </c>
      <c r="I38" s="10"/>
      <c r="J38" s="10"/>
      <c r="L38" s="10"/>
      <c r="M38" s="10"/>
      <c r="N38" s="10"/>
      <c r="O38" s="10">
        <f t="shared" ca="1" si="3"/>
        <v>4.7221404934321448E-2</v>
      </c>
      <c r="P38" s="10"/>
      <c r="Q38" s="11">
        <f t="shared" si="4"/>
        <v>18257.800999999999</v>
      </c>
      <c r="X38" s="10"/>
      <c r="Y38" s="10"/>
      <c r="Z38" s="10"/>
      <c r="AA38" s="10"/>
      <c r="AB38" s="10" t="s">
        <v>32</v>
      </c>
      <c r="AC38" s="10">
        <v>7</v>
      </c>
      <c r="AD38" s="10"/>
      <c r="AE38" s="10" t="s">
        <v>37</v>
      </c>
      <c r="AF38" s="10"/>
      <c r="AG38" s="10" t="s">
        <v>36</v>
      </c>
    </row>
    <row r="39" spans="1:33" x14ac:dyDescent="0.2">
      <c r="A39" s="60" t="s">
        <v>105</v>
      </c>
      <c r="B39" s="61" t="s">
        <v>55</v>
      </c>
      <c r="C39" s="60">
        <v>33601.307999999997</v>
      </c>
      <c r="D39" s="60" t="s">
        <v>91</v>
      </c>
      <c r="E39" s="40">
        <f t="shared" si="0"/>
        <v>3522.0093770345643</v>
      </c>
      <c r="F39" s="10">
        <f t="shared" si="1"/>
        <v>3522</v>
      </c>
      <c r="G39" s="10">
        <f t="shared" si="2"/>
        <v>8.5839999956078827E-3</v>
      </c>
      <c r="H39" s="10">
        <f t="shared" si="5"/>
        <v>8.5839999956078827E-3</v>
      </c>
      <c r="I39" s="10"/>
      <c r="J39" s="10"/>
      <c r="L39" s="10"/>
      <c r="M39" s="10"/>
      <c r="N39" s="10"/>
      <c r="O39" s="10">
        <f t="shared" ca="1" si="3"/>
        <v>4.6031241020828451E-2</v>
      </c>
      <c r="P39" s="10"/>
      <c r="Q39" s="11">
        <f t="shared" si="4"/>
        <v>18582.807999999997</v>
      </c>
      <c r="X39" s="10"/>
      <c r="Y39" s="10"/>
      <c r="Z39" s="10"/>
      <c r="AA39" s="10"/>
      <c r="AB39" s="10" t="s">
        <v>32</v>
      </c>
      <c r="AC39" s="10">
        <v>9</v>
      </c>
      <c r="AD39" s="10"/>
      <c r="AE39" s="10" t="s">
        <v>38</v>
      </c>
      <c r="AF39" s="10"/>
      <c r="AG39" s="10" t="s">
        <v>36</v>
      </c>
    </row>
    <row r="40" spans="1:33" x14ac:dyDescent="0.2">
      <c r="A40" s="60" t="s">
        <v>105</v>
      </c>
      <c r="B40" s="61" t="s">
        <v>55</v>
      </c>
      <c r="C40" s="60">
        <v>34090.127</v>
      </c>
      <c r="D40" s="60" t="s">
        <v>91</v>
      </c>
      <c r="E40" s="40">
        <f t="shared" si="0"/>
        <v>4055.9880187191129</v>
      </c>
      <c r="F40" s="10">
        <f t="shared" si="1"/>
        <v>4056</v>
      </c>
      <c r="G40" s="10">
        <f t="shared" si="2"/>
        <v>-1.0968000002321787E-2</v>
      </c>
      <c r="H40" s="10">
        <f t="shared" si="5"/>
        <v>-1.0968000002321787E-2</v>
      </c>
      <c r="I40" s="10"/>
      <c r="J40" s="10"/>
      <c r="L40" s="10"/>
      <c r="M40" s="10"/>
      <c r="N40" s="10"/>
      <c r="O40" s="10">
        <f t="shared" ca="1" si="3"/>
        <v>4.4240966288982657E-2</v>
      </c>
      <c r="P40" s="10"/>
      <c r="Q40" s="11">
        <f t="shared" si="4"/>
        <v>19071.627</v>
      </c>
      <c r="X40" s="10"/>
      <c r="Y40" s="10"/>
      <c r="Z40" s="10"/>
      <c r="AA40" s="10"/>
      <c r="AB40" s="10" t="s">
        <v>32</v>
      </c>
      <c r="AC40" s="10">
        <v>11</v>
      </c>
      <c r="AD40" s="10"/>
      <c r="AE40" s="10" t="s">
        <v>34</v>
      </c>
      <c r="AF40" s="10"/>
      <c r="AG40" s="10" t="s">
        <v>36</v>
      </c>
    </row>
    <row r="41" spans="1:33" x14ac:dyDescent="0.2">
      <c r="A41" s="60" t="s">
        <v>159</v>
      </c>
      <c r="B41" s="61" t="s">
        <v>55</v>
      </c>
      <c r="C41" s="60">
        <v>35477.010999999999</v>
      </c>
      <c r="D41" s="60" t="s">
        <v>91</v>
      </c>
      <c r="E41" s="40">
        <f t="shared" si="0"/>
        <v>5570.9995761545397</v>
      </c>
      <c r="F41" s="10">
        <f t="shared" si="1"/>
        <v>5571</v>
      </c>
      <c r="G41" s="10">
        <f t="shared" si="2"/>
        <v>-3.8800000038463622E-4</v>
      </c>
      <c r="H41" s="10"/>
      <c r="I41" s="10">
        <f t="shared" ref="I41:I52" si="6">+G41</f>
        <v>-3.8800000038463622E-4</v>
      </c>
      <c r="J41" s="10"/>
      <c r="L41" s="10"/>
      <c r="M41" s="10"/>
      <c r="O41" s="10">
        <f t="shared" ca="1" si="3"/>
        <v>3.9161816066611149E-2</v>
      </c>
      <c r="P41" s="10"/>
      <c r="Q41" s="11">
        <f t="shared" si="4"/>
        <v>20458.510999999999</v>
      </c>
    </row>
    <row r="42" spans="1:33" x14ac:dyDescent="0.2">
      <c r="A42" s="60" t="s">
        <v>159</v>
      </c>
      <c r="B42" s="61" t="s">
        <v>55</v>
      </c>
      <c r="C42" s="60">
        <v>36750.372000000003</v>
      </c>
      <c r="D42" s="60" t="s">
        <v>91</v>
      </c>
      <c r="E42" s="40">
        <f t="shared" si="0"/>
        <v>6962.0002883896959</v>
      </c>
      <c r="F42" s="10">
        <f t="shared" si="1"/>
        <v>6962</v>
      </c>
      <c r="G42" s="10">
        <f t="shared" si="2"/>
        <v>2.6400000206194818E-4</v>
      </c>
      <c r="H42" s="10"/>
      <c r="I42" s="10">
        <f t="shared" si="6"/>
        <v>2.6400000206194818E-4</v>
      </c>
      <c r="J42" s="10"/>
      <c r="L42" s="10"/>
      <c r="M42" s="10"/>
      <c r="O42" s="10">
        <f t="shared" ca="1" si="3"/>
        <v>3.4498385070361133E-2</v>
      </c>
      <c r="P42" s="10"/>
      <c r="Q42" s="11">
        <f t="shared" si="4"/>
        <v>21731.872000000003</v>
      </c>
    </row>
    <row r="43" spans="1:33" s="10" customFormat="1" x14ac:dyDescent="0.2">
      <c r="A43" s="10" t="s">
        <v>28</v>
      </c>
      <c r="C43" s="12">
        <v>40926.557000000001</v>
      </c>
      <c r="D43" s="12"/>
      <c r="E43" s="10">
        <f t="shared" si="0"/>
        <v>11524.002980026829</v>
      </c>
      <c r="F43" s="10">
        <f t="shared" si="1"/>
        <v>11524</v>
      </c>
      <c r="G43" s="10">
        <f t="shared" si="2"/>
        <v>2.727999999478925E-3</v>
      </c>
      <c r="I43" s="10">
        <f t="shared" si="6"/>
        <v>2.727999999478925E-3</v>
      </c>
      <c r="O43" s="10">
        <f t="shared" ca="1" si="3"/>
        <v>1.9203940638375112E-2</v>
      </c>
      <c r="Q43" s="11">
        <f t="shared" si="4"/>
        <v>25908.057000000001</v>
      </c>
      <c r="AB43" s="10" t="s">
        <v>32</v>
      </c>
      <c r="AC43" s="10">
        <v>16</v>
      </c>
      <c r="AE43" s="10" t="s">
        <v>38</v>
      </c>
      <c r="AG43" s="10" t="s">
        <v>36</v>
      </c>
    </row>
    <row r="44" spans="1:33" s="10" customFormat="1" x14ac:dyDescent="0.2">
      <c r="A44" s="10" t="s">
        <v>30</v>
      </c>
      <c r="C44" s="12">
        <v>40994.300000000003</v>
      </c>
      <c r="D44" s="12"/>
      <c r="E44" s="10">
        <f t="shared" si="0"/>
        <v>11598.004430714378</v>
      </c>
      <c r="F44" s="10">
        <f t="shared" si="1"/>
        <v>11598</v>
      </c>
      <c r="G44" s="10">
        <f t="shared" si="2"/>
        <v>4.0560000052209944E-3</v>
      </c>
      <c r="I44" s="10">
        <f t="shared" si="6"/>
        <v>4.0560000052209944E-3</v>
      </c>
      <c r="O44" s="10">
        <f t="shared" ca="1" si="3"/>
        <v>1.8955850132463897E-2</v>
      </c>
      <c r="Q44" s="11">
        <f t="shared" si="4"/>
        <v>25975.800000000003</v>
      </c>
      <c r="AB44" s="10" t="s">
        <v>32</v>
      </c>
      <c r="AC44" s="10">
        <v>13</v>
      </c>
      <c r="AE44" s="10" t="s">
        <v>38</v>
      </c>
      <c r="AG44" s="10" t="s">
        <v>36</v>
      </c>
    </row>
    <row r="45" spans="1:33" s="10" customFormat="1" x14ac:dyDescent="0.2">
      <c r="A45" s="10" t="s">
        <v>31</v>
      </c>
      <c r="C45" s="12">
        <v>41250.625</v>
      </c>
      <c r="D45" s="12"/>
      <c r="E45" s="10">
        <f t="shared" si="0"/>
        <v>11878.010067422014</v>
      </c>
      <c r="F45" s="10">
        <f t="shared" si="1"/>
        <v>11878</v>
      </c>
      <c r="G45" s="10">
        <f t="shared" si="2"/>
        <v>9.2159999985597096E-3</v>
      </c>
      <c r="I45" s="10">
        <f t="shared" si="6"/>
        <v>9.2159999985597096E-3</v>
      </c>
      <c r="O45" s="10">
        <f t="shared" ca="1" si="3"/>
        <v>1.8017129299286325E-2</v>
      </c>
      <c r="Q45" s="11">
        <f t="shared" si="4"/>
        <v>26232.125</v>
      </c>
      <c r="AB45" s="10" t="s">
        <v>32</v>
      </c>
      <c r="AC45" s="10">
        <v>13</v>
      </c>
      <c r="AE45" s="10" t="s">
        <v>51</v>
      </c>
      <c r="AG45" s="10" t="s">
        <v>29</v>
      </c>
    </row>
    <row r="46" spans="1:33" s="10" customFormat="1" x14ac:dyDescent="0.2">
      <c r="A46" s="10" t="s">
        <v>33</v>
      </c>
      <c r="C46" s="12">
        <v>41596.620000000003</v>
      </c>
      <c r="D46" s="12"/>
      <c r="E46" s="10">
        <f t="shared" si="0"/>
        <v>12255.969885124774</v>
      </c>
      <c r="F46" s="10">
        <f t="shared" si="1"/>
        <v>12256</v>
      </c>
      <c r="G46" s="10">
        <f t="shared" si="2"/>
        <v>-2.7567999997700099E-2</v>
      </c>
      <c r="I46" s="10">
        <f t="shared" si="6"/>
        <v>-2.7567999997700099E-2</v>
      </c>
      <c r="J46"/>
      <c r="O46" s="10">
        <f t="shared" ca="1" si="3"/>
        <v>1.6749856174496605E-2</v>
      </c>
      <c r="Q46" s="11">
        <f t="shared" si="4"/>
        <v>26578.120000000003</v>
      </c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0" t="s">
        <v>35</v>
      </c>
      <c r="C47" s="12">
        <v>43098.851999999999</v>
      </c>
      <c r="D47" s="12"/>
      <c r="E47" s="10">
        <f t="shared" si="0"/>
        <v>13896.98589075274</v>
      </c>
      <c r="F47" s="10">
        <f t="shared" si="1"/>
        <v>13897</v>
      </c>
      <c r="G47" s="10">
        <f t="shared" si="2"/>
        <v>-1.2915999999677297E-2</v>
      </c>
      <c r="I47" s="10">
        <f t="shared" si="6"/>
        <v>-1.2915999999677297E-2</v>
      </c>
      <c r="O47" s="10">
        <f t="shared" ca="1" si="3"/>
        <v>1.1248281577195186E-2</v>
      </c>
      <c r="Q47" s="11">
        <f t="shared" si="4"/>
        <v>28080.351999999999</v>
      </c>
      <c r="AB47" s="10" t="s">
        <v>32</v>
      </c>
      <c r="AC47" s="10">
        <v>15</v>
      </c>
      <c r="AE47" s="10" t="s">
        <v>43</v>
      </c>
      <c r="AG47" s="10" t="s">
        <v>36</v>
      </c>
    </row>
    <row r="48" spans="1:33" s="10" customFormat="1" x14ac:dyDescent="0.2">
      <c r="A48" s="10" t="s">
        <v>35</v>
      </c>
      <c r="C48" s="12">
        <v>43143.701999999997</v>
      </c>
      <c r="D48" s="12"/>
      <c r="E48" s="10">
        <f t="shared" si="0"/>
        <v>13945.979367028316</v>
      </c>
      <c r="F48" s="10">
        <f t="shared" si="1"/>
        <v>13946</v>
      </c>
      <c r="G48" s="10">
        <f t="shared" si="2"/>
        <v>-1.8887999998696614E-2</v>
      </c>
      <c r="I48" s="10">
        <f t="shared" si="6"/>
        <v>-1.8887999998696614E-2</v>
      </c>
      <c r="O48" s="10">
        <f t="shared" ca="1" si="3"/>
        <v>1.1084005431389113E-2</v>
      </c>
      <c r="Q48" s="11">
        <f t="shared" si="4"/>
        <v>28125.201999999997</v>
      </c>
      <c r="AB48" s="10" t="s">
        <v>32</v>
      </c>
      <c r="AC48" s="10">
        <v>16</v>
      </c>
      <c r="AE48" s="10" t="s">
        <v>38</v>
      </c>
      <c r="AG48" s="10" t="s">
        <v>36</v>
      </c>
    </row>
    <row r="49" spans="1:33" s="10" customFormat="1" x14ac:dyDescent="0.2">
      <c r="A49" s="10" t="s">
        <v>35</v>
      </c>
      <c r="C49" s="12">
        <v>43143.718000000001</v>
      </c>
      <c r="D49" s="12"/>
      <c r="E49" s="10">
        <f t="shared" si="0"/>
        <v>13945.996845191539</v>
      </c>
      <c r="F49" s="10">
        <f t="shared" si="1"/>
        <v>13946</v>
      </c>
      <c r="G49" s="10">
        <f t="shared" si="2"/>
        <v>-2.887999995436985E-3</v>
      </c>
      <c r="I49" s="10">
        <f t="shared" si="6"/>
        <v>-2.887999995436985E-3</v>
      </c>
      <c r="O49" s="10">
        <f t="shared" ca="1" si="3"/>
        <v>1.1084005431389113E-2</v>
      </c>
      <c r="Q49" s="11">
        <f t="shared" si="4"/>
        <v>28125.218000000001</v>
      </c>
      <c r="AB49" s="10" t="s">
        <v>32</v>
      </c>
      <c r="AC49" s="10">
        <v>15</v>
      </c>
      <c r="AE49" s="10" t="s">
        <v>42</v>
      </c>
      <c r="AG49" s="10" t="s">
        <v>36</v>
      </c>
    </row>
    <row r="50" spans="1:33" s="10" customFormat="1" x14ac:dyDescent="0.2">
      <c r="A50" s="10" t="s">
        <v>35</v>
      </c>
      <c r="C50" s="12">
        <v>43154.701999999997</v>
      </c>
      <c r="D50" s="12"/>
      <c r="E50" s="10">
        <f t="shared" si="0"/>
        <v>13957.995604241947</v>
      </c>
      <c r="F50" s="10">
        <f t="shared" si="1"/>
        <v>13958</v>
      </c>
      <c r="G50" s="10">
        <f t="shared" si="2"/>
        <v>-4.0240000016638078E-3</v>
      </c>
      <c r="I50" s="10">
        <f t="shared" si="6"/>
        <v>-4.0240000016638078E-3</v>
      </c>
      <c r="O50" s="10">
        <f t="shared" ca="1" si="3"/>
        <v>1.1043774538538643E-2</v>
      </c>
      <c r="Q50" s="11">
        <f t="shared" si="4"/>
        <v>28136.201999999997</v>
      </c>
      <c r="AB50" s="10" t="s">
        <v>32</v>
      </c>
      <c r="AC50" s="10">
        <v>18</v>
      </c>
      <c r="AE50" s="10" t="s">
        <v>38</v>
      </c>
      <c r="AG50" s="10" t="s">
        <v>36</v>
      </c>
    </row>
    <row r="51" spans="1:33" s="10" customFormat="1" x14ac:dyDescent="0.2">
      <c r="A51" s="40" t="s">
        <v>35</v>
      </c>
      <c r="B51" s="40"/>
      <c r="C51" s="37">
        <v>43154.703999999998</v>
      </c>
      <c r="D51" s="37"/>
      <c r="E51" s="40">
        <f t="shared" si="0"/>
        <v>13957.99778901235</v>
      </c>
      <c r="F51" s="10">
        <f t="shared" si="1"/>
        <v>13958</v>
      </c>
      <c r="G51" s="10">
        <f t="shared" si="2"/>
        <v>-2.0240000012563542E-3</v>
      </c>
      <c r="I51" s="10">
        <f t="shared" si="6"/>
        <v>-2.0240000012563542E-3</v>
      </c>
      <c r="O51" s="10">
        <f t="shared" ca="1" si="3"/>
        <v>1.1043774538538643E-2</v>
      </c>
      <c r="Q51" s="11">
        <f t="shared" si="4"/>
        <v>28136.203999999998</v>
      </c>
      <c r="AB51" s="10" t="s">
        <v>32</v>
      </c>
      <c r="AC51" s="10">
        <v>13</v>
      </c>
      <c r="AE51" s="10" t="s">
        <v>38</v>
      </c>
      <c r="AG51" s="10" t="s">
        <v>36</v>
      </c>
    </row>
    <row r="52" spans="1:33" s="10" customFormat="1" x14ac:dyDescent="0.2">
      <c r="A52" s="40" t="s">
        <v>35</v>
      </c>
      <c r="B52" s="40"/>
      <c r="C52" s="37">
        <v>44191.885000000002</v>
      </c>
      <c r="D52" s="37"/>
      <c r="E52" s="40">
        <f t="shared" si="0"/>
        <v>15090.998964418832</v>
      </c>
      <c r="F52" s="10">
        <f t="shared" si="1"/>
        <v>15091</v>
      </c>
      <c r="G52" s="10">
        <f t="shared" si="2"/>
        <v>-9.4800000078976154E-4</v>
      </c>
      <c r="I52" s="10">
        <f t="shared" si="6"/>
        <v>-9.4800000078976154E-4</v>
      </c>
      <c r="O52" s="10">
        <f t="shared" ca="1" si="3"/>
        <v>7.2453077385736808E-3</v>
      </c>
      <c r="Q52" s="11">
        <f t="shared" si="4"/>
        <v>29173.385000000002</v>
      </c>
      <c r="AB52" s="10" t="s">
        <v>39</v>
      </c>
      <c r="AG52" s="10" t="s">
        <v>41</v>
      </c>
    </row>
    <row r="53" spans="1:33" x14ac:dyDescent="0.2">
      <c r="A53" s="30" t="s">
        <v>40</v>
      </c>
      <c r="B53" s="39" t="s">
        <v>55</v>
      </c>
      <c r="C53" s="30">
        <v>44226.66347</v>
      </c>
      <c r="D53" s="30" t="s">
        <v>73</v>
      </c>
      <c r="E53" s="40">
        <f t="shared" ref="E53:E84" si="7">+(C53-C$7)/C$8</f>
        <v>15128.99045036857</v>
      </c>
      <c r="F53" s="10">
        <f t="shared" ref="F53:F84" si="8">ROUND(2*E53,0)/2</f>
        <v>15129</v>
      </c>
      <c r="G53" s="10">
        <f t="shared" ref="G53:G71" si="9">+C53-(C$7+F53*C$8)</f>
        <v>-8.7420000054407865E-3</v>
      </c>
      <c r="H53" s="10"/>
      <c r="I53" s="10"/>
      <c r="J53" s="10">
        <f>+G54</f>
        <v>-8.7120000025606714E-3</v>
      </c>
      <c r="K53" s="10"/>
      <c r="L53" s="10"/>
      <c r="M53" s="10"/>
      <c r="N53" s="10"/>
      <c r="O53" s="10">
        <f t="shared" ref="O53:O84" ca="1" si="10">+C$11+C$12*$F53</f>
        <v>7.1179099112138669E-3</v>
      </c>
      <c r="P53" s="10"/>
      <c r="Q53" s="11">
        <f t="shared" ref="Q53:Q84" si="11">+C53-15018.5</f>
        <v>29208.16347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x14ac:dyDescent="0.2">
      <c r="A54" s="30" t="s">
        <v>40</v>
      </c>
      <c r="B54" s="61" t="s">
        <v>55</v>
      </c>
      <c r="C54" s="60">
        <v>44226.663500000002</v>
      </c>
      <c r="D54" s="60" t="s">
        <v>91</v>
      </c>
      <c r="E54" s="40">
        <f t="shared" si="7"/>
        <v>15128.990483140129</v>
      </c>
      <c r="F54" s="10">
        <f t="shared" si="8"/>
        <v>15129</v>
      </c>
      <c r="G54" s="10">
        <f t="shared" si="9"/>
        <v>-8.7120000025606714E-3</v>
      </c>
      <c r="H54" s="10"/>
      <c r="I54" s="10"/>
      <c r="J54" s="10">
        <f>+G55</f>
        <v>-1.0366000002250075E-2</v>
      </c>
      <c r="K54" s="10"/>
      <c r="L54" s="10"/>
      <c r="M54" s="10"/>
      <c r="N54" s="10"/>
      <c r="O54" s="10">
        <f t="shared" ca="1" si="10"/>
        <v>7.1179099112138669E-3</v>
      </c>
      <c r="P54" s="10"/>
      <c r="Q54" s="11">
        <f t="shared" si="11"/>
        <v>29208.163500000002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 x14ac:dyDescent="0.2">
      <c r="A55" s="30" t="s">
        <v>40</v>
      </c>
      <c r="B55" s="61" t="s">
        <v>74</v>
      </c>
      <c r="C55" s="60">
        <v>44231.6967</v>
      </c>
      <c r="D55" s="60" t="s">
        <v>91</v>
      </c>
      <c r="E55" s="40">
        <f t="shared" si="7"/>
        <v>15134.488676335004</v>
      </c>
      <c r="F55" s="10">
        <f t="shared" si="8"/>
        <v>15134.5</v>
      </c>
      <c r="G55" s="10">
        <f t="shared" si="9"/>
        <v>-1.0366000002250075E-2</v>
      </c>
      <c r="H55" s="10"/>
      <c r="I55" s="10"/>
      <c r="J55" s="10">
        <f>+G56</f>
        <v>-1.0315999999875203E-2</v>
      </c>
      <c r="K55" s="10"/>
      <c r="L55" s="10"/>
      <c r="M55" s="10"/>
      <c r="N55" s="10"/>
      <c r="O55" s="10">
        <f t="shared" ca="1" si="10"/>
        <v>7.0994707519907371E-3</v>
      </c>
      <c r="P55" s="10"/>
      <c r="Q55" s="11">
        <f t="shared" si="11"/>
        <v>29213.1967</v>
      </c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1:33" x14ac:dyDescent="0.2">
      <c r="A56" s="30" t="s">
        <v>40</v>
      </c>
      <c r="B56" s="39" t="s">
        <v>74</v>
      </c>
      <c r="C56" s="30">
        <v>44231.696750000003</v>
      </c>
      <c r="D56" s="30" t="s">
        <v>73</v>
      </c>
      <c r="E56" s="40">
        <f t="shared" si="7"/>
        <v>15134.488730954266</v>
      </c>
      <c r="F56" s="10">
        <f t="shared" si="8"/>
        <v>15134.5</v>
      </c>
      <c r="G56" s="10">
        <f t="shared" si="9"/>
        <v>-1.0315999999875203E-2</v>
      </c>
      <c r="H56" s="10"/>
      <c r="I56" s="10"/>
      <c r="J56" s="10">
        <f>+G57</f>
        <v>-3.4800000139512122E-4</v>
      </c>
      <c r="L56" s="10"/>
      <c r="M56" s="10"/>
      <c r="N56" s="10"/>
      <c r="O56" s="10">
        <f t="shared" ca="1" si="10"/>
        <v>7.0994707519907371E-3</v>
      </c>
      <c r="P56" s="10"/>
      <c r="Q56" s="11">
        <f t="shared" si="11"/>
        <v>29213.196750000003</v>
      </c>
    </row>
    <row r="57" spans="1:33" s="10" customFormat="1" x14ac:dyDescent="0.2">
      <c r="A57" s="40" t="s">
        <v>35</v>
      </c>
      <c r="B57" s="40"/>
      <c r="C57" s="37">
        <v>44237.656999999999</v>
      </c>
      <c r="D57" s="37"/>
      <c r="E57" s="40">
        <f t="shared" si="7"/>
        <v>15140.999619849948</v>
      </c>
      <c r="F57" s="10">
        <f t="shared" si="8"/>
        <v>15141</v>
      </c>
      <c r="G57" s="10">
        <f t="shared" si="9"/>
        <v>-3.4800000139512122E-4</v>
      </c>
      <c r="I57" s="10">
        <f t="shared" ref="I57:I63" si="12">+G57</f>
        <v>-3.4800000139512122E-4</v>
      </c>
      <c r="O57" s="10">
        <f t="shared" ca="1" si="10"/>
        <v>7.0776790183633975E-3</v>
      </c>
      <c r="Q57" s="11">
        <f t="shared" si="11"/>
        <v>29219.156999999999</v>
      </c>
      <c r="AB57" s="10" t="s">
        <v>32</v>
      </c>
      <c r="AC57" s="10">
        <v>13</v>
      </c>
      <c r="AE57" s="10" t="s">
        <v>38</v>
      </c>
      <c r="AG57" s="10" t="s">
        <v>36</v>
      </c>
    </row>
    <row r="58" spans="1:33" s="10" customFormat="1" x14ac:dyDescent="0.2">
      <c r="A58" s="40" t="s">
        <v>35</v>
      </c>
      <c r="B58" s="40"/>
      <c r="C58" s="37">
        <v>44237.663</v>
      </c>
      <c r="D58" s="37"/>
      <c r="E58" s="40">
        <f t="shared" si="7"/>
        <v>15141.006174161157</v>
      </c>
      <c r="F58" s="10">
        <f t="shared" si="8"/>
        <v>15141</v>
      </c>
      <c r="G58" s="10">
        <f t="shared" si="9"/>
        <v>5.6519999998272397E-3</v>
      </c>
      <c r="I58" s="10">
        <f t="shared" si="12"/>
        <v>5.6519999998272397E-3</v>
      </c>
      <c r="O58" s="10">
        <f t="shared" ca="1" si="10"/>
        <v>7.0776790183633975E-3</v>
      </c>
      <c r="Q58" s="11">
        <f t="shared" si="11"/>
        <v>29219.163</v>
      </c>
      <c r="AB58" s="10" t="s">
        <v>39</v>
      </c>
      <c r="AG58" s="10" t="s">
        <v>41</v>
      </c>
    </row>
    <row r="59" spans="1:33" s="10" customFormat="1" x14ac:dyDescent="0.2">
      <c r="A59" s="40" t="s">
        <v>35</v>
      </c>
      <c r="B59" s="40"/>
      <c r="C59" s="37">
        <v>44291.648000000001</v>
      </c>
      <c r="D59" s="37"/>
      <c r="E59" s="40">
        <f t="shared" si="7"/>
        <v>15199.978589250057</v>
      </c>
      <c r="F59" s="10">
        <f t="shared" si="8"/>
        <v>15200</v>
      </c>
      <c r="G59" s="10">
        <f t="shared" si="9"/>
        <v>-1.9599999999627471E-2</v>
      </c>
      <c r="I59" s="10">
        <f t="shared" si="12"/>
        <v>-1.9599999999627471E-2</v>
      </c>
      <c r="O59" s="10">
        <f t="shared" ca="1" si="10"/>
        <v>6.8798771285152674E-3</v>
      </c>
      <c r="Q59" s="11">
        <f t="shared" si="11"/>
        <v>29273.148000000001</v>
      </c>
      <c r="AB59" s="10" t="s">
        <v>39</v>
      </c>
      <c r="AG59" s="10" t="s">
        <v>41</v>
      </c>
    </row>
    <row r="60" spans="1:33" s="10" customFormat="1" x14ac:dyDescent="0.2">
      <c r="A60" s="40" t="s">
        <v>35</v>
      </c>
      <c r="B60" s="40"/>
      <c r="C60" s="37">
        <v>44593.749000000003</v>
      </c>
      <c r="D60" s="37"/>
      <c r="E60" s="40">
        <f t="shared" si="7"/>
        <v>15529.989250929622</v>
      </c>
      <c r="F60" s="10">
        <f t="shared" si="8"/>
        <v>15530</v>
      </c>
      <c r="G60" s="10">
        <f t="shared" si="9"/>
        <v>-9.8399999988032505E-3</v>
      </c>
      <c r="I60" s="10">
        <f t="shared" si="12"/>
        <v>-9.8399999988032505E-3</v>
      </c>
      <c r="O60" s="10">
        <f t="shared" ca="1" si="10"/>
        <v>5.7735275751274115E-3</v>
      </c>
      <c r="Q60" s="11">
        <f t="shared" si="11"/>
        <v>29575.249000000003</v>
      </c>
      <c r="AB60" s="10" t="s">
        <v>39</v>
      </c>
      <c r="AG60" s="10" t="s">
        <v>41</v>
      </c>
    </row>
    <row r="61" spans="1:33" s="10" customFormat="1" x14ac:dyDescent="0.2">
      <c r="A61" s="40" t="s">
        <v>35</v>
      </c>
      <c r="B61" s="40"/>
      <c r="C61" s="37">
        <v>44616.639000000003</v>
      </c>
      <c r="D61" s="37"/>
      <c r="E61" s="40">
        <f t="shared" si="7"/>
        <v>15554.993948185987</v>
      </c>
      <c r="F61" s="10">
        <f t="shared" si="8"/>
        <v>15555</v>
      </c>
      <c r="G61" s="10">
        <f t="shared" si="9"/>
        <v>-5.5399999982910231E-3</v>
      </c>
      <c r="I61" s="10">
        <f t="shared" si="12"/>
        <v>-5.5399999982910231E-3</v>
      </c>
      <c r="O61" s="10">
        <f t="shared" ca="1" si="10"/>
        <v>5.6897132150222768E-3</v>
      </c>
      <c r="Q61" s="11">
        <f t="shared" si="11"/>
        <v>29598.139000000003</v>
      </c>
      <c r="AB61" s="10" t="s">
        <v>32</v>
      </c>
      <c r="AC61" s="10">
        <v>15</v>
      </c>
      <c r="AE61" s="10" t="s">
        <v>38</v>
      </c>
      <c r="AG61" s="10" t="s">
        <v>36</v>
      </c>
    </row>
    <row r="62" spans="1:33" s="10" customFormat="1" x14ac:dyDescent="0.2">
      <c r="A62" s="40" t="s">
        <v>35</v>
      </c>
      <c r="B62" s="40"/>
      <c r="C62" s="37">
        <v>45352.656000000003</v>
      </c>
      <c r="D62" s="37"/>
      <c r="E62" s="40">
        <f t="shared" si="7"/>
        <v>16359.008026846461</v>
      </c>
      <c r="F62" s="10">
        <f t="shared" si="8"/>
        <v>16359</v>
      </c>
      <c r="G62" s="10">
        <f t="shared" si="9"/>
        <v>7.3479999991832301E-3</v>
      </c>
      <c r="I62" s="10">
        <f t="shared" si="12"/>
        <v>7.3479999991832301E-3</v>
      </c>
      <c r="O62" s="10">
        <f t="shared" ca="1" si="10"/>
        <v>2.9942433940409602E-3</v>
      </c>
      <c r="Q62" s="11">
        <f t="shared" si="11"/>
        <v>30334.156000000003</v>
      </c>
      <c r="AB62" s="10" t="s">
        <v>32</v>
      </c>
      <c r="AC62" s="10">
        <v>10</v>
      </c>
      <c r="AE62" s="10" t="s">
        <v>38</v>
      </c>
      <c r="AG62" s="10" t="s">
        <v>36</v>
      </c>
    </row>
    <row r="63" spans="1:33" s="10" customFormat="1" x14ac:dyDescent="0.2">
      <c r="A63" s="40" t="s">
        <v>35</v>
      </c>
      <c r="B63" s="40"/>
      <c r="C63" s="37">
        <v>45373.707999999999</v>
      </c>
      <c r="D63" s="37"/>
      <c r="E63" s="40">
        <f t="shared" si="7"/>
        <v>16382.004920102945</v>
      </c>
      <c r="F63" s="10">
        <f t="shared" si="8"/>
        <v>16382</v>
      </c>
      <c r="G63" s="10">
        <f t="shared" si="9"/>
        <v>4.5039999968139455E-3</v>
      </c>
      <c r="I63" s="10">
        <f t="shared" si="12"/>
        <v>4.5039999968139455E-3</v>
      </c>
      <c r="O63" s="10">
        <f t="shared" ca="1" si="10"/>
        <v>2.9171341827442313E-3</v>
      </c>
      <c r="Q63" s="11">
        <f t="shared" si="11"/>
        <v>30355.207999999999</v>
      </c>
      <c r="AB63" s="10" t="s">
        <v>39</v>
      </c>
      <c r="AG63" s="10" t="s">
        <v>41</v>
      </c>
    </row>
    <row r="64" spans="1:33" s="10" customFormat="1" x14ac:dyDescent="0.2">
      <c r="A64" s="40" t="s">
        <v>44</v>
      </c>
      <c r="B64" s="40"/>
      <c r="C64" s="37">
        <v>45715.153400000003</v>
      </c>
      <c r="D64" s="37"/>
      <c r="E64" s="40">
        <f t="shared" si="7"/>
        <v>16754.994822094148</v>
      </c>
      <c r="F64" s="10">
        <f t="shared" si="8"/>
        <v>16755</v>
      </c>
      <c r="G64" s="10">
        <f t="shared" si="9"/>
        <v>-4.7399999966728501E-3</v>
      </c>
      <c r="J64" s="10">
        <f>+G64</f>
        <v>-4.7399999966728501E-3</v>
      </c>
      <c r="O64" s="10">
        <f t="shared" ca="1" si="10"/>
        <v>1.6666239299755331E-3</v>
      </c>
      <c r="Q64" s="11">
        <f t="shared" si="11"/>
        <v>30696.653400000003</v>
      </c>
      <c r="AB64" s="10" t="s">
        <v>32</v>
      </c>
      <c r="AC64" s="10">
        <v>16</v>
      </c>
      <c r="AE64" s="10" t="s">
        <v>38</v>
      </c>
      <c r="AG64" s="10" t="s">
        <v>36</v>
      </c>
    </row>
    <row r="65" spans="1:33" s="10" customFormat="1" x14ac:dyDescent="0.2">
      <c r="A65" s="40" t="s">
        <v>35</v>
      </c>
      <c r="B65" s="40"/>
      <c r="C65" s="37">
        <v>45753.591999999997</v>
      </c>
      <c r="D65" s="37"/>
      <c r="E65" s="40">
        <f t="shared" si="7"/>
        <v>16796.984579890493</v>
      </c>
      <c r="F65" s="10">
        <f t="shared" si="8"/>
        <v>16797</v>
      </c>
      <c r="G65" s="10">
        <f t="shared" si="9"/>
        <v>-1.4116000005742535E-2</v>
      </c>
      <c r="I65" s="10">
        <f>+G65</f>
        <v>-1.4116000005742535E-2</v>
      </c>
      <c r="O65" s="10">
        <f t="shared" ca="1" si="10"/>
        <v>1.5258158049989007E-3</v>
      </c>
      <c r="Q65" s="11">
        <f t="shared" si="11"/>
        <v>30735.091999999997</v>
      </c>
      <c r="AB65" s="10" t="s">
        <v>32</v>
      </c>
      <c r="AC65" s="10">
        <v>10</v>
      </c>
      <c r="AE65" s="10" t="s">
        <v>45</v>
      </c>
      <c r="AG65" s="10" t="s">
        <v>29</v>
      </c>
    </row>
    <row r="66" spans="1:33" s="10" customFormat="1" x14ac:dyDescent="0.2">
      <c r="A66" s="40" t="s">
        <v>44</v>
      </c>
      <c r="B66" s="40"/>
      <c r="C66" s="37">
        <v>46027.315000000002</v>
      </c>
      <c r="D66" s="37"/>
      <c r="E66" s="40">
        <f t="shared" si="7"/>
        <v>17095.9955343293</v>
      </c>
      <c r="F66" s="10">
        <f t="shared" si="8"/>
        <v>17096</v>
      </c>
      <c r="G66" s="10">
        <f t="shared" si="9"/>
        <v>-4.0880000015022233E-3</v>
      </c>
      <c r="J66" s="10">
        <f>+G66</f>
        <v>-4.0880000015022233E-3</v>
      </c>
      <c r="N66"/>
      <c r="O66" s="10">
        <f t="shared" ca="1" si="10"/>
        <v>5.2339605814141765E-4</v>
      </c>
      <c r="Q66" s="11">
        <f t="shared" si="11"/>
        <v>31008.815000000002</v>
      </c>
      <c r="X66"/>
      <c r="Y66"/>
      <c r="Z66"/>
      <c r="AA66"/>
      <c r="AB66"/>
      <c r="AC66"/>
      <c r="AD66"/>
      <c r="AE66"/>
      <c r="AF66"/>
      <c r="AG66"/>
    </row>
    <row r="67" spans="1:33" s="10" customFormat="1" x14ac:dyDescent="0.2">
      <c r="A67" s="40" t="s">
        <v>44</v>
      </c>
      <c r="B67" s="40"/>
      <c r="C67" s="37">
        <v>46049.282399999996</v>
      </c>
      <c r="D67" s="37"/>
      <c r="E67" s="40">
        <f t="shared" si="7"/>
        <v>17119.992396998994</v>
      </c>
      <c r="F67" s="10">
        <f t="shared" si="8"/>
        <v>17120</v>
      </c>
      <c r="G67" s="10">
        <f t="shared" si="9"/>
        <v>-6.9600000060745515E-3</v>
      </c>
      <c r="J67" s="10">
        <f>+G67</f>
        <v>-6.9600000060745515E-3</v>
      </c>
      <c r="N67"/>
      <c r="O67" s="10">
        <f t="shared" ca="1" si="10"/>
        <v>4.4293427244048583E-4</v>
      </c>
      <c r="Q67" s="11">
        <f t="shared" si="11"/>
        <v>31030.782399999996</v>
      </c>
      <c r="X67"/>
      <c r="Y67"/>
      <c r="Z67"/>
      <c r="AA67"/>
      <c r="AB67"/>
      <c r="AC67"/>
      <c r="AD67"/>
      <c r="AE67"/>
      <c r="AF67"/>
      <c r="AG67"/>
    </row>
    <row r="68" spans="1:33" s="10" customFormat="1" x14ac:dyDescent="0.2">
      <c r="A68" s="40" t="s">
        <v>44</v>
      </c>
      <c r="B68" s="40"/>
      <c r="C68" s="37">
        <v>46050.199000000001</v>
      </c>
      <c r="D68" s="37"/>
      <c r="E68" s="40">
        <f t="shared" si="7"/>
        <v>17120.993677274455</v>
      </c>
      <c r="F68" s="10">
        <f t="shared" si="8"/>
        <v>17121</v>
      </c>
      <c r="G68" s="10">
        <f t="shared" si="9"/>
        <v>-5.7880000022123568E-3</v>
      </c>
      <c r="J68" s="10">
        <f>+G68</f>
        <v>-5.7880000022123568E-3</v>
      </c>
      <c r="N68"/>
      <c r="O68" s="10">
        <f t="shared" ca="1" si="10"/>
        <v>4.39581698036276E-4</v>
      </c>
      <c r="Q68" s="11">
        <f t="shared" si="11"/>
        <v>31031.699000000001</v>
      </c>
      <c r="X68"/>
      <c r="Y68"/>
      <c r="Z68"/>
      <c r="AA68"/>
      <c r="AB68"/>
      <c r="AC68"/>
      <c r="AD68"/>
      <c r="AE68"/>
      <c r="AF68"/>
      <c r="AG68"/>
    </row>
    <row r="69" spans="1:33" s="10" customFormat="1" x14ac:dyDescent="0.2">
      <c r="A69" s="40" t="s">
        <v>35</v>
      </c>
      <c r="B69" s="40"/>
      <c r="C69" s="37">
        <v>46445.667000000001</v>
      </c>
      <c r="D69" s="37"/>
      <c r="E69" s="40">
        <f t="shared" si="7"/>
        <v>17552.997068038119</v>
      </c>
      <c r="F69" s="10">
        <f t="shared" si="8"/>
        <v>17553</v>
      </c>
      <c r="G69" s="10">
        <f t="shared" si="9"/>
        <v>-2.683999999135267E-3</v>
      </c>
      <c r="I69" s="10">
        <f>+G69</f>
        <v>-2.683999999135267E-3</v>
      </c>
      <c r="O69" s="10">
        <f t="shared" ca="1" si="10"/>
        <v>-1.0087304445805453E-3</v>
      </c>
      <c r="Q69" s="11">
        <f t="shared" si="11"/>
        <v>31427.167000000001</v>
      </c>
      <c r="AB69" s="10" t="s">
        <v>39</v>
      </c>
      <c r="AG69" s="10" t="s">
        <v>41</v>
      </c>
    </row>
    <row r="70" spans="1:33" s="10" customFormat="1" x14ac:dyDescent="0.2">
      <c r="A70" s="40" t="s">
        <v>35</v>
      </c>
      <c r="B70" s="40"/>
      <c r="C70" s="37">
        <v>46489.605000000003</v>
      </c>
      <c r="D70" s="37"/>
      <c r="E70" s="40">
        <f t="shared" si="7"/>
        <v>17600.99428901017</v>
      </c>
      <c r="F70" s="10">
        <f t="shared" si="8"/>
        <v>17601</v>
      </c>
      <c r="G70" s="10">
        <f t="shared" si="9"/>
        <v>-5.2280000018072315E-3</v>
      </c>
      <c r="I70" s="10">
        <f>+G70</f>
        <v>-5.2280000018072315E-3</v>
      </c>
      <c r="O70" s="10">
        <f t="shared" ca="1" si="10"/>
        <v>-1.1696540159824159E-3</v>
      </c>
      <c r="Q70" s="11">
        <f t="shared" si="11"/>
        <v>31471.105000000003</v>
      </c>
      <c r="AB70" s="10" t="s">
        <v>32</v>
      </c>
      <c r="AC70" s="10">
        <v>18</v>
      </c>
      <c r="AE70" s="10" t="s">
        <v>38</v>
      </c>
      <c r="AG70" s="10" t="s">
        <v>36</v>
      </c>
    </row>
    <row r="71" spans="1:33" s="10" customFormat="1" x14ac:dyDescent="0.2">
      <c r="A71" s="40" t="s">
        <v>44</v>
      </c>
      <c r="B71" s="40"/>
      <c r="C71" s="37">
        <v>46785.285100000001</v>
      </c>
      <c r="D71" s="37"/>
      <c r="E71" s="40">
        <f t="shared" si="7"/>
        <v>17923.990854551095</v>
      </c>
      <c r="F71" s="10">
        <f t="shared" si="8"/>
        <v>17924</v>
      </c>
      <c r="G71" s="10">
        <f t="shared" si="9"/>
        <v>-8.3720000038738362E-3</v>
      </c>
      <c r="J71" s="10">
        <f>+G71</f>
        <v>-8.3720000038738362E-3</v>
      </c>
      <c r="N71"/>
      <c r="O71" s="10">
        <f t="shared" ca="1" si="10"/>
        <v>-2.2525355485408308E-3</v>
      </c>
      <c r="Q71" s="11">
        <f t="shared" si="11"/>
        <v>31766.785100000001</v>
      </c>
      <c r="X71"/>
      <c r="Y71"/>
      <c r="Z71"/>
      <c r="AA71"/>
      <c r="AB71"/>
      <c r="AC71"/>
      <c r="AD71"/>
      <c r="AE71"/>
      <c r="AF71"/>
      <c r="AG71"/>
    </row>
    <row r="72" spans="1:33" s="10" customFormat="1" x14ac:dyDescent="0.2">
      <c r="A72" s="40" t="s">
        <v>46</v>
      </c>
      <c r="B72" s="40"/>
      <c r="C72" s="37">
        <v>46795.684999999998</v>
      </c>
      <c r="D72" s="37"/>
      <c r="E72" s="40">
        <f t="shared" si="7"/>
        <v>17935.35155140546</v>
      </c>
      <c r="F72" s="10">
        <f t="shared" si="8"/>
        <v>17935.5</v>
      </c>
      <c r="J72"/>
      <c r="O72" s="10">
        <f t="shared" ca="1" si="10"/>
        <v>-2.2910901541891918E-3</v>
      </c>
      <c r="Q72" s="11">
        <f t="shared" si="11"/>
        <v>31777.184999999998</v>
      </c>
      <c r="U72" s="42">
        <v>-0.13589400000637397</v>
      </c>
      <c r="X72"/>
      <c r="Y72"/>
      <c r="Z72"/>
      <c r="AA72"/>
      <c r="AB72"/>
      <c r="AC72"/>
      <c r="AD72"/>
      <c r="AE72"/>
      <c r="AF72"/>
      <c r="AG72"/>
    </row>
    <row r="73" spans="1:33" s="10" customFormat="1" x14ac:dyDescent="0.2">
      <c r="A73" s="40" t="s">
        <v>44</v>
      </c>
      <c r="B73" s="40"/>
      <c r="C73" s="37">
        <v>46797.186999999998</v>
      </c>
      <c r="D73" s="37"/>
      <c r="E73" s="40">
        <f t="shared" si="7"/>
        <v>17936.99231397772</v>
      </c>
      <c r="F73" s="10">
        <f t="shared" si="8"/>
        <v>17937</v>
      </c>
      <c r="G73" s="10">
        <f t="shared" ref="G73:G109" si="13">+C73-(C$7+F73*C$8)</f>
        <v>-7.0360000026994385E-3</v>
      </c>
      <c r="J73" s="10">
        <f>+G73</f>
        <v>-7.0360000026994385E-3</v>
      </c>
      <c r="O73" s="10">
        <f t="shared" ca="1" si="10"/>
        <v>-2.296119015795503E-3</v>
      </c>
      <c r="Q73" s="11">
        <f t="shared" si="11"/>
        <v>31778.686999999998</v>
      </c>
      <c r="AB73" s="10" t="s">
        <v>32</v>
      </c>
      <c r="AC73" s="10">
        <v>14</v>
      </c>
      <c r="AE73" s="10" t="s">
        <v>34</v>
      </c>
      <c r="AG73" s="10" t="s">
        <v>36</v>
      </c>
    </row>
    <row r="74" spans="1:33" s="10" customFormat="1" x14ac:dyDescent="0.2">
      <c r="A74" s="40" t="s">
        <v>35</v>
      </c>
      <c r="B74" s="40"/>
      <c r="C74" s="37">
        <v>46814.578999999998</v>
      </c>
      <c r="D74" s="37"/>
      <c r="E74" s="40">
        <f t="shared" si="7"/>
        <v>17955.991077397674</v>
      </c>
      <c r="F74" s="10">
        <f t="shared" si="8"/>
        <v>17956</v>
      </c>
      <c r="G74" s="10">
        <f t="shared" si="13"/>
        <v>-8.1680000002961606E-3</v>
      </c>
      <c r="I74" s="10">
        <f>+G74</f>
        <v>-8.1680000002961606E-3</v>
      </c>
      <c r="O74" s="10">
        <f t="shared" ca="1" si="10"/>
        <v>-2.3598179294754135E-3</v>
      </c>
      <c r="Q74" s="11">
        <f t="shared" si="11"/>
        <v>31796.078999999998</v>
      </c>
      <c r="AB74" s="10" t="s">
        <v>39</v>
      </c>
      <c r="AG74" s="10" t="s">
        <v>41</v>
      </c>
    </row>
    <row r="75" spans="1:33" s="10" customFormat="1" x14ac:dyDescent="0.2">
      <c r="A75" s="40" t="s">
        <v>44</v>
      </c>
      <c r="B75" s="40"/>
      <c r="C75" s="37">
        <v>46819.157899999998</v>
      </c>
      <c r="D75" s="37"/>
      <c r="E75" s="40">
        <f t="shared" si="7"/>
        <v>17960.992999995629</v>
      </c>
      <c r="F75" s="10">
        <f t="shared" si="8"/>
        <v>17961</v>
      </c>
      <c r="G75" s="10">
        <f t="shared" si="13"/>
        <v>-6.4080000011017546E-3</v>
      </c>
      <c r="J75" s="10">
        <f>+G75</f>
        <v>-6.4080000011017546E-3</v>
      </c>
      <c r="O75" s="10">
        <f t="shared" ca="1" si="10"/>
        <v>-2.3765808014964349E-3</v>
      </c>
      <c r="Q75" s="11">
        <f t="shared" si="11"/>
        <v>31800.657899999998</v>
      </c>
      <c r="AC75" s="10">
        <v>12</v>
      </c>
      <c r="AE75" s="10" t="s">
        <v>42</v>
      </c>
      <c r="AG75" s="10" t="s">
        <v>36</v>
      </c>
    </row>
    <row r="76" spans="1:33" s="10" customFormat="1" x14ac:dyDescent="0.2">
      <c r="A76" s="40" t="s">
        <v>35</v>
      </c>
      <c r="B76" s="40"/>
      <c r="C76" s="37">
        <v>46835.637000000002</v>
      </c>
      <c r="D76" s="37"/>
      <c r="E76" s="40">
        <f t="shared" si="7"/>
        <v>17978.994524965372</v>
      </c>
      <c r="F76" s="10">
        <f t="shared" si="8"/>
        <v>17979</v>
      </c>
      <c r="G76" s="10">
        <f t="shared" si="13"/>
        <v>-5.0119999941671267E-3</v>
      </c>
      <c r="I76" s="10">
        <f>+G76</f>
        <v>-5.0119999941671267E-3</v>
      </c>
      <c r="O76" s="10">
        <f t="shared" ca="1" si="10"/>
        <v>-2.4369271407721424E-3</v>
      </c>
      <c r="Q76" s="11">
        <f t="shared" si="11"/>
        <v>31817.137000000002</v>
      </c>
      <c r="AB76" s="10" t="s">
        <v>32</v>
      </c>
      <c r="AC76" s="10">
        <v>16</v>
      </c>
      <c r="AE76" s="10" t="s">
        <v>38</v>
      </c>
      <c r="AG76" s="10" t="s">
        <v>36</v>
      </c>
    </row>
    <row r="77" spans="1:33" s="10" customFormat="1" x14ac:dyDescent="0.2">
      <c r="A77" s="40" t="s">
        <v>35</v>
      </c>
      <c r="B77" s="40"/>
      <c r="C77" s="37">
        <v>46857.610999999997</v>
      </c>
      <c r="D77" s="37"/>
      <c r="E77" s="40">
        <f t="shared" si="7"/>
        <v>18002.998597377398</v>
      </c>
      <c r="F77" s="10">
        <f t="shared" si="8"/>
        <v>18003</v>
      </c>
      <c r="G77" s="10">
        <f t="shared" si="13"/>
        <v>-1.2840000053984113E-3</v>
      </c>
      <c r="I77" s="10">
        <f>+G77</f>
        <v>-1.2840000053984113E-3</v>
      </c>
      <c r="O77" s="10">
        <f t="shared" ca="1" si="10"/>
        <v>-2.5173889264730742E-3</v>
      </c>
      <c r="Q77" s="11">
        <f t="shared" si="11"/>
        <v>31839.110999999997</v>
      </c>
      <c r="AB77" s="10" t="s">
        <v>32</v>
      </c>
      <c r="AC77" s="10">
        <v>18</v>
      </c>
      <c r="AE77" s="10" t="s">
        <v>38</v>
      </c>
      <c r="AG77" s="10" t="s">
        <v>36</v>
      </c>
    </row>
    <row r="78" spans="1:33" s="10" customFormat="1" x14ac:dyDescent="0.2">
      <c r="A78" s="40" t="s">
        <v>35</v>
      </c>
      <c r="B78" s="40"/>
      <c r="C78" s="37">
        <v>47170.678</v>
      </c>
      <c r="D78" s="37"/>
      <c r="E78" s="40">
        <f t="shared" si="7"/>
        <v>18344.988355173755</v>
      </c>
      <c r="F78" s="10">
        <f t="shared" si="8"/>
        <v>18345</v>
      </c>
      <c r="G78" s="10">
        <f t="shared" si="13"/>
        <v>-1.0659999999916181E-2</v>
      </c>
      <c r="I78" s="10">
        <f>+G78</f>
        <v>-1.0659999999916181E-2</v>
      </c>
      <c r="O78" s="10">
        <f t="shared" ca="1" si="10"/>
        <v>-3.6639693727113926E-3</v>
      </c>
      <c r="Q78" s="11">
        <f t="shared" si="11"/>
        <v>32152.178</v>
      </c>
      <c r="AB78" s="10" t="s">
        <v>32</v>
      </c>
      <c r="AC78" s="10">
        <v>17</v>
      </c>
      <c r="AE78" s="10" t="s">
        <v>38</v>
      </c>
      <c r="AG78" s="10" t="s">
        <v>36</v>
      </c>
    </row>
    <row r="79" spans="1:33" s="10" customFormat="1" x14ac:dyDescent="0.2">
      <c r="A79" s="40" t="s">
        <v>47</v>
      </c>
      <c r="B79" s="40"/>
      <c r="C79" s="37">
        <v>47472.7736</v>
      </c>
      <c r="D79" s="37"/>
      <c r="E79" s="40">
        <f t="shared" si="7"/>
        <v>18674.99311797323</v>
      </c>
      <c r="F79" s="10">
        <f t="shared" si="8"/>
        <v>18675</v>
      </c>
      <c r="G79" s="10">
        <f t="shared" si="13"/>
        <v>-6.300000000919681E-3</v>
      </c>
      <c r="K79"/>
      <c r="O79" s="10">
        <f t="shared" ca="1" si="10"/>
        <v>-4.7703189260992485E-3</v>
      </c>
      <c r="Q79" s="11">
        <f t="shared" si="11"/>
        <v>32454.2736</v>
      </c>
      <c r="R79"/>
      <c r="X79"/>
      <c r="Y79"/>
      <c r="Z79"/>
      <c r="AA79"/>
      <c r="AB79"/>
      <c r="AC79"/>
      <c r="AD79"/>
      <c r="AE79"/>
      <c r="AF79"/>
      <c r="AG79"/>
    </row>
    <row r="80" spans="1:33" s="10" customFormat="1" x14ac:dyDescent="0.2">
      <c r="A80" s="40" t="s">
        <v>35</v>
      </c>
      <c r="B80" s="40"/>
      <c r="C80" s="37">
        <v>47539.61</v>
      </c>
      <c r="D80" s="37"/>
      <c r="E80" s="40">
        <f t="shared" si="7"/>
        <v>18748.004212237334</v>
      </c>
      <c r="F80" s="10">
        <f t="shared" si="8"/>
        <v>18748</v>
      </c>
      <c r="G80" s="10">
        <f t="shared" si="13"/>
        <v>3.8559999957215041E-3</v>
      </c>
      <c r="I80" s="10">
        <f t="shared" ref="I80:I88" si="14">+G80</f>
        <v>3.8559999957215041E-3</v>
      </c>
      <c r="O80" s="10">
        <f t="shared" ca="1" si="10"/>
        <v>-5.0150568576062537E-3</v>
      </c>
      <c r="Q80" s="11">
        <f t="shared" si="11"/>
        <v>32521.11</v>
      </c>
      <c r="AB80" s="10" t="s">
        <v>39</v>
      </c>
      <c r="AG80" s="10" t="s">
        <v>41</v>
      </c>
    </row>
    <row r="81" spans="1:33" s="10" customFormat="1" x14ac:dyDescent="0.2">
      <c r="A81" s="40" t="s">
        <v>50</v>
      </c>
      <c r="B81" s="40"/>
      <c r="C81" s="37">
        <v>47564.34</v>
      </c>
      <c r="D81" s="37"/>
      <c r="E81" s="40">
        <f t="shared" si="7"/>
        <v>18775.018898263977</v>
      </c>
      <c r="F81" s="10">
        <f t="shared" si="8"/>
        <v>18775</v>
      </c>
      <c r="G81" s="10">
        <f t="shared" si="13"/>
        <v>1.729999999224674E-2</v>
      </c>
      <c r="I81" s="10">
        <f t="shared" si="14"/>
        <v>1.729999999224674E-2</v>
      </c>
      <c r="J81"/>
      <c r="O81" s="10">
        <f t="shared" ca="1" si="10"/>
        <v>-5.1055763665198151E-3</v>
      </c>
      <c r="Q81" s="11">
        <f t="shared" si="11"/>
        <v>32545.839999999997</v>
      </c>
      <c r="X81"/>
      <c r="Y81"/>
      <c r="Z81"/>
      <c r="AA81"/>
      <c r="AB81"/>
      <c r="AC81"/>
      <c r="AD81"/>
      <c r="AE81"/>
      <c r="AF81"/>
      <c r="AG81"/>
    </row>
    <row r="82" spans="1:33" s="10" customFormat="1" x14ac:dyDescent="0.2">
      <c r="A82" s="40" t="s">
        <v>35</v>
      </c>
      <c r="B82" s="40"/>
      <c r="C82" s="37">
        <v>47950.622000000003</v>
      </c>
      <c r="D82" s="37"/>
      <c r="E82" s="40">
        <f t="shared" si="7"/>
        <v>19196.987638569066</v>
      </c>
      <c r="F82" s="10">
        <f t="shared" si="8"/>
        <v>19197</v>
      </c>
      <c r="G82" s="10">
        <f t="shared" si="13"/>
        <v>-1.1315999996440951E-2</v>
      </c>
      <c r="I82" s="10">
        <f t="shared" si="14"/>
        <v>-1.1315999996440951E-2</v>
      </c>
      <c r="O82" s="10">
        <f t="shared" ca="1" si="10"/>
        <v>-6.5203627650945867E-3</v>
      </c>
      <c r="Q82" s="11">
        <f t="shared" si="11"/>
        <v>32932.122000000003</v>
      </c>
      <c r="AB82" s="10" t="s">
        <v>32</v>
      </c>
      <c r="AC82" s="10">
        <v>13</v>
      </c>
      <c r="AE82" s="10" t="s">
        <v>38</v>
      </c>
      <c r="AG82" s="10" t="s">
        <v>36</v>
      </c>
    </row>
    <row r="83" spans="1:33" s="10" customFormat="1" x14ac:dyDescent="0.2">
      <c r="A83" s="40" t="s">
        <v>35</v>
      </c>
      <c r="B83" s="40"/>
      <c r="C83" s="37">
        <v>48219.766000000003</v>
      </c>
      <c r="D83" s="37"/>
      <c r="E83" s="40">
        <f t="shared" si="7"/>
        <v>19490.996561171389</v>
      </c>
      <c r="F83" s="10">
        <f t="shared" si="8"/>
        <v>19491</v>
      </c>
      <c r="G83" s="10">
        <f t="shared" si="13"/>
        <v>-3.1479999961447902E-3</v>
      </c>
      <c r="I83" s="10">
        <f t="shared" si="14"/>
        <v>-3.1479999961447902E-3</v>
      </c>
      <c r="O83" s="10">
        <f t="shared" ca="1" si="10"/>
        <v>-7.5060196399310275E-3</v>
      </c>
      <c r="Q83" s="11">
        <f t="shared" si="11"/>
        <v>33201.266000000003</v>
      </c>
      <c r="AA83" s="10" t="s">
        <v>48</v>
      </c>
      <c r="AB83" s="10" t="s">
        <v>32</v>
      </c>
      <c r="AC83" s="10">
        <v>26</v>
      </c>
      <c r="AE83" s="10" t="s">
        <v>49</v>
      </c>
      <c r="AG83" s="10" t="s">
        <v>29</v>
      </c>
    </row>
    <row r="84" spans="1:33" s="10" customFormat="1" x14ac:dyDescent="0.2">
      <c r="A84" s="40" t="s">
        <v>35</v>
      </c>
      <c r="B84" s="40"/>
      <c r="C84" s="37">
        <v>48976.828000000001</v>
      </c>
      <c r="D84" s="37"/>
      <c r="E84" s="40">
        <f t="shared" si="7"/>
        <v>20317.999886391939</v>
      </c>
      <c r="F84" s="10">
        <f t="shared" si="8"/>
        <v>20318</v>
      </c>
      <c r="G84" s="10">
        <f t="shared" si="13"/>
        <v>-1.0399999882793054E-4</v>
      </c>
      <c r="I84" s="10">
        <f t="shared" si="14"/>
        <v>-1.0399999882793054E-4</v>
      </c>
      <c r="O84" s="10">
        <f t="shared" ca="1" si="10"/>
        <v>-1.027859867220908E-2</v>
      </c>
      <c r="Q84" s="11">
        <f t="shared" si="11"/>
        <v>33958.328000000001</v>
      </c>
      <c r="AB84" s="10" t="s">
        <v>32</v>
      </c>
      <c r="AC84" s="10">
        <v>13</v>
      </c>
      <c r="AE84" s="10" t="s">
        <v>38</v>
      </c>
      <c r="AG84" s="10" t="s">
        <v>36</v>
      </c>
    </row>
    <row r="85" spans="1:33" s="10" customFormat="1" x14ac:dyDescent="0.2">
      <c r="A85" s="40" t="s">
        <v>52</v>
      </c>
      <c r="B85" s="40"/>
      <c r="C85" s="37">
        <v>50096.373</v>
      </c>
      <c r="D85" s="37">
        <v>6.0000000000000001E-3</v>
      </c>
      <c r="E85" s="40">
        <f t="shared" ref="E85:E116" si="15">+(C85-C$7)/C$8</f>
        <v>21540.97427651328</v>
      </c>
      <c r="F85" s="10">
        <f t="shared" ref="F85:F116" si="16">ROUND(2*E85,0)/2</f>
        <v>21541</v>
      </c>
      <c r="G85" s="10">
        <f t="shared" si="13"/>
        <v>-2.3548000004666392E-2</v>
      </c>
      <c r="I85" s="10">
        <f t="shared" si="14"/>
        <v>-2.3548000004666392E-2</v>
      </c>
      <c r="O85" s="10">
        <f t="shared" ref="O85:O116" ca="1" si="17">+C$11+C$12*$F85</f>
        <v>-1.4378797168552546E-2</v>
      </c>
      <c r="Q85" s="11">
        <f t="shared" ref="Q85:Q116" si="18">+C85-15018.5</f>
        <v>35077.873</v>
      </c>
      <c r="AB85" s="10" t="s">
        <v>32</v>
      </c>
      <c r="AC85" s="10">
        <v>12</v>
      </c>
      <c r="AE85" s="10" t="s">
        <v>51</v>
      </c>
      <c r="AG85" s="10" t="s">
        <v>29</v>
      </c>
    </row>
    <row r="86" spans="1:33" s="10" customFormat="1" x14ac:dyDescent="0.2">
      <c r="A86" s="40" t="s">
        <v>53</v>
      </c>
      <c r="B86" s="40"/>
      <c r="C86" s="37">
        <v>50464.387999999999</v>
      </c>
      <c r="D86" s="37">
        <v>3.0000000000000001E-3</v>
      </c>
      <c r="E86" s="40">
        <f t="shared" si="15"/>
        <v>21942.988416347325</v>
      </c>
      <c r="F86" s="10">
        <f t="shared" si="16"/>
        <v>21943</v>
      </c>
      <c r="G86" s="10">
        <f t="shared" si="13"/>
        <v>-1.0604000002786051E-2</v>
      </c>
      <c r="I86" s="10">
        <f t="shared" si="14"/>
        <v>-1.0604000002786051E-2</v>
      </c>
      <c r="J86"/>
      <c r="O86" s="10">
        <f t="shared" ca="1" si="17"/>
        <v>-1.5726532079043204E-2</v>
      </c>
      <c r="Q86" s="11">
        <f t="shared" si="18"/>
        <v>35445.887999999999</v>
      </c>
      <c r="X86"/>
      <c r="Y86"/>
      <c r="Z86"/>
      <c r="AA86"/>
      <c r="AB86"/>
      <c r="AC86"/>
      <c r="AD86"/>
      <c r="AE86"/>
      <c r="AF86"/>
      <c r="AG86"/>
    </row>
    <row r="87" spans="1:33" x14ac:dyDescent="0.2">
      <c r="A87" s="60" t="s">
        <v>280</v>
      </c>
      <c r="B87" s="61" t="s">
        <v>55</v>
      </c>
      <c r="C87" s="60">
        <v>51510.733999999997</v>
      </c>
      <c r="D87" s="60" t="s">
        <v>91</v>
      </c>
      <c r="E87" s="40">
        <f t="shared" si="15"/>
        <v>23086.001302123157</v>
      </c>
      <c r="F87" s="10">
        <f t="shared" si="16"/>
        <v>23086</v>
      </c>
      <c r="G87" s="10">
        <f t="shared" si="13"/>
        <v>1.1919999960809946E-3</v>
      </c>
      <c r="I87" s="10">
        <f t="shared" si="14"/>
        <v>1.1919999960809946E-3</v>
      </c>
      <c r="J87" s="10"/>
      <c r="L87" s="10"/>
      <c r="M87" s="10"/>
      <c r="O87" s="10">
        <f t="shared" ca="1" si="17"/>
        <v>-1.9558524623050216E-2</v>
      </c>
      <c r="P87" s="10"/>
      <c r="Q87" s="11">
        <f t="shared" si="18"/>
        <v>36492.233999999997</v>
      </c>
    </row>
    <row r="88" spans="1:33" x14ac:dyDescent="0.2">
      <c r="A88" s="60" t="s">
        <v>280</v>
      </c>
      <c r="B88" s="61" t="s">
        <v>55</v>
      </c>
      <c r="C88" s="60">
        <v>51576.633999999998</v>
      </c>
      <c r="D88" s="60" t="s">
        <v>91</v>
      </c>
      <c r="E88" s="40">
        <f t="shared" si="15"/>
        <v>23157.989486884821</v>
      </c>
      <c r="F88" s="10">
        <f t="shared" si="16"/>
        <v>23158</v>
      </c>
      <c r="G88" s="10">
        <f t="shared" si="13"/>
        <v>-9.624000005715061E-3</v>
      </c>
      <c r="I88" s="10">
        <f t="shared" si="14"/>
        <v>-9.624000005715061E-3</v>
      </c>
      <c r="J88" s="10"/>
      <c r="L88" s="10"/>
      <c r="M88" s="10"/>
      <c r="O88" s="10">
        <f t="shared" ca="1" si="17"/>
        <v>-1.9799909980153019E-2</v>
      </c>
      <c r="P88" s="10"/>
      <c r="Q88" s="11">
        <f t="shared" si="18"/>
        <v>36558.133999999998</v>
      </c>
    </row>
    <row r="89" spans="1:33" x14ac:dyDescent="0.2">
      <c r="A89" s="60" t="s">
        <v>287</v>
      </c>
      <c r="B89" s="61" t="s">
        <v>55</v>
      </c>
      <c r="C89" s="60">
        <v>51908.006600000001</v>
      </c>
      <c r="D89" s="60" t="s">
        <v>91</v>
      </c>
      <c r="E89" s="40">
        <f t="shared" si="15"/>
        <v>23519.976011220981</v>
      </c>
      <c r="F89" s="10">
        <f t="shared" si="16"/>
        <v>23520</v>
      </c>
      <c r="G89" s="10">
        <f t="shared" si="13"/>
        <v>-2.1960000005492475E-2</v>
      </c>
      <c r="H89" s="10"/>
      <c r="I89" s="10"/>
      <c r="J89" s="10"/>
      <c r="K89" s="10">
        <f>+G89</f>
        <v>-2.1960000005492475E-2</v>
      </c>
      <c r="L89" s="10"/>
      <c r="M89" s="10"/>
      <c r="O89" s="10">
        <f t="shared" ca="1" si="17"/>
        <v>-2.1013541914475464E-2</v>
      </c>
      <c r="P89" s="10"/>
      <c r="Q89" s="11">
        <f t="shared" si="18"/>
        <v>36889.506600000001</v>
      </c>
    </row>
    <row r="90" spans="1:33" x14ac:dyDescent="0.2">
      <c r="A90" s="60" t="s">
        <v>292</v>
      </c>
      <c r="B90" s="61" t="s">
        <v>74</v>
      </c>
      <c r="C90" s="60">
        <v>51913.0717</v>
      </c>
      <c r="D90" s="60" t="s">
        <v>91</v>
      </c>
      <c r="E90" s="40">
        <f t="shared" si="15"/>
        <v>23525.509051503777</v>
      </c>
      <c r="F90" s="10">
        <f t="shared" si="16"/>
        <v>23525.5</v>
      </c>
      <c r="G90" s="10">
        <f t="shared" si="13"/>
        <v>8.2859999965876341E-3</v>
      </c>
      <c r="H90" s="10"/>
      <c r="I90" s="10"/>
      <c r="J90" s="10"/>
      <c r="K90" s="10">
        <f>+G90</f>
        <v>8.2859999965876341E-3</v>
      </c>
      <c r="L90" s="10"/>
      <c r="M90" s="10"/>
      <c r="O90" s="10">
        <f t="shared" ca="1" si="17"/>
        <v>-2.1031981073698594E-2</v>
      </c>
      <c r="P90" s="10"/>
      <c r="Q90" s="11">
        <f t="shared" si="18"/>
        <v>36894.5717</v>
      </c>
    </row>
    <row r="91" spans="1:33" x14ac:dyDescent="0.2">
      <c r="A91" s="60" t="s">
        <v>280</v>
      </c>
      <c r="B91" s="61" t="s">
        <v>55</v>
      </c>
      <c r="C91" s="60">
        <v>52312.646999999997</v>
      </c>
      <c r="D91" s="60" t="s">
        <v>91</v>
      </c>
      <c r="E91" s="40">
        <f t="shared" si="15"/>
        <v>23961.999196004486</v>
      </c>
      <c r="F91" s="10">
        <f t="shared" si="16"/>
        <v>23962</v>
      </c>
      <c r="G91" s="10">
        <f t="shared" si="13"/>
        <v>-7.3600000177975744E-4</v>
      </c>
      <c r="H91" s="10"/>
      <c r="I91" s="10">
        <f>+G91</f>
        <v>-7.3600000177975744E-4</v>
      </c>
      <c r="J91" s="10"/>
      <c r="L91" s="10"/>
      <c r="M91" s="10"/>
      <c r="N91" s="10"/>
      <c r="O91" s="10">
        <f t="shared" ca="1" si="17"/>
        <v>-2.2495379801134335E-2</v>
      </c>
      <c r="P91" s="10"/>
      <c r="Q91" s="11">
        <f t="shared" si="18"/>
        <v>37294.146999999997</v>
      </c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spans="1:33" s="10" customFormat="1" x14ac:dyDescent="0.2">
      <c r="A92" s="33" t="s">
        <v>54</v>
      </c>
      <c r="B92" s="34" t="s">
        <v>55</v>
      </c>
      <c r="C92" s="35">
        <v>52672.388899999998</v>
      </c>
      <c r="D92" s="35">
        <v>1.6999999999999999E-3</v>
      </c>
      <c r="E92" s="40">
        <f t="shared" si="15"/>
        <v>24354.975923830163</v>
      </c>
      <c r="F92" s="10">
        <f t="shared" si="16"/>
        <v>24355</v>
      </c>
      <c r="G92" s="10">
        <f t="shared" si="13"/>
        <v>-2.2040000003471505E-2</v>
      </c>
      <c r="K92" s="10">
        <f t="shared" ref="K92:K102" si="19">+G92</f>
        <v>-2.2040000003471505E-2</v>
      </c>
      <c r="O92" s="10">
        <f t="shared" ca="1" si="17"/>
        <v>-2.3812941541987154E-2</v>
      </c>
      <c r="Q92" s="11">
        <f t="shared" si="18"/>
        <v>37653.888899999998</v>
      </c>
      <c r="R92"/>
      <c r="X92"/>
      <c r="Y92"/>
      <c r="Z92"/>
      <c r="AA92"/>
      <c r="AB92"/>
      <c r="AC92"/>
      <c r="AD92"/>
      <c r="AE92"/>
      <c r="AF92"/>
      <c r="AG92"/>
    </row>
    <row r="93" spans="1:33" x14ac:dyDescent="0.2">
      <c r="A93" s="60" t="s">
        <v>280</v>
      </c>
      <c r="B93" s="61" t="s">
        <v>55</v>
      </c>
      <c r="C93" s="60">
        <v>52681.542800000003</v>
      </c>
      <c r="D93" s="60" t="s">
        <v>91</v>
      </c>
      <c r="E93" s="40">
        <f t="shared" si="15"/>
        <v>24364.97550872379</v>
      </c>
      <c r="F93" s="10">
        <f t="shared" si="16"/>
        <v>24365</v>
      </c>
      <c r="G93" s="10">
        <f t="shared" si="13"/>
        <v>-2.2420000001147855E-2</v>
      </c>
      <c r="H93" s="10"/>
      <c r="I93" s="10"/>
      <c r="J93" s="10"/>
      <c r="K93" s="10">
        <f t="shared" si="19"/>
        <v>-2.2420000001147855E-2</v>
      </c>
      <c r="L93" s="10"/>
      <c r="M93" s="10"/>
      <c r="O93" s="10">
        <f t="shared" ca="1" si="17"/>
        <v>-2.384646728602921E-2</v>
      </c>
      <c r="P93" s="10"/>
      <c r="Q93" s="11">
        <f t="shared" si="18"/>
        <v>37663.042800000003</v>
      </c>
    </row>
    <row r="94" spans="1:33" s="10" customFormat="1" x14ac:dyDescent="0.2">
      <c r="A94" s="30" t="s">
        <v>56</v>
      </c>
      <c r="B94" s="31" t="s">
        <v>55</v>
      </c>
      <c r="C94" s="32">
        <v>53016.591999999997</v>
      </c>
      <c r="D94" s="30">
        <v>2E-3</v>
      </c>
      <c r="E94" s="40">
        <f t="shared" si="15"/>
        <v>24730.978296490819</v>
      </c>
      <c r="F94" s="10">
        <f t="shared" si="16"/>
        <v>24731</v>
      </c>
      <c r="G94" s="10">
        <f t="shared" si="13"/>
        <v>-1.9868000003043562E-2</v>
      </c>
      <c r="K94" s="10">
        <f t="shared" si="19"/>
        <v>-1.9868000003043562E-2</v>
      </c>
      <c r="O94" s="10">
        <f t="shared" ca="1" si="17"/>
        <v>-2.5073509517968454E-2</v>
      </c>
      <c r="Q94" s="11">
        <f t="shared" si="18"/>
        <v>37998.091999999997</v>
      </c>
      <c r="R94"/>
    </row>
    <row r="95" spans="1:33" s="10" customFormat="1" x14ac:dyDescent="0.2">
      <c r="A95" s="33" t="s">
        <v>54</v>
      </c>
      <c r="B95" s="34" t="s">
        <v>55</v>
      </c>
      <c r="C95" s="35">
        <v>53029.406300000002</v>
      </c>
      <c r="D95" s="35">
        <v>4.0000000000000001E-3</v>
      </c>
      <c r="E95" s="40">
        <f t="shared" si="15"/>
        <v>24744.976448175064</v>
      </c>
      <c r="F95" s="10">
        <f t="shared" si="16"/>
        <v>24745</v>
      </c>
      <c r="G95" s="10">
        <f t="shared" si="13"/>
        <v>-2.1559999993769452E-2</v>
      </c>
      <c r="K95" s="10">
        <f t="shared" si="19"/>
        <v>-2.1559999993769452E-2</v>
      </c>
      <c r="O95" s="10">
        <f t="shared" ca="1" si="17"/>
        <v>-2.5120445559627336E-2</v>
      </c>
      <c r="Q95" s="11">
        <f t="shared" si="18"/>
        <v>38010.906300000002</v>
      </c>
      <c r="R95"/>
      <c r="X95"/>
      <c r="Y95"/>
      <c r="Z95"/>
      <c r="AA95"/>
      <c r="AB95"/>
      <c r="AC95"/>
      <c r="AD95"/>
      <c r="AE95"/>
      <c r="AF95"/>
      <c r="AG95"/>
    </row>
    <row r="96" spans="1:33" x14ac:dyDescent="0.2">
      <c r="A96" s="60" t="s">
        <v>280</v>
      </c>
      <c r="B96" s="61" t="s">
        <v>55</v>
      </c>
      <c r="C96" s="60">
        <v>53305.8632</v>
      </c>
      <c r="D96" s="60" t="s">
        <v>91</v>
      </c>
      <c r="E96" s="40">
        <f t="shared" si="15"/>
        <v>25046.973874515526</v>
      </c>
      <c r="F96" s="10">
        <f t="shared" si="16"/>
        <v>25047</v>
      </c>
      <c r="G96" s="10">
        <f t="shared" si="13"/>
        <v>-2.3915999998280313E-2</v>
      </c>
      <c r="H96" s="10"/>
      <c r="I96" s="10"/>
      <c r="J96" s="10"/>
      <c r="K96" s="10">
        <f t="shared" si="19"/>
        <v>-2.3915999998280313E-2</v>
      </c>
      <c r="L96" s="10"/>
      <c r="M96" s="10"/>
      <c r="O96" s="10">
        <f t="shared" ca="1" si="17"/>
        <v>-2.6132923029697441E-2</v>
      </c>
      <c r="P96" s="10"/>
      <c r="Q96" s="11">
        <f t="shared" si="18"/>
        <v>38287.3632</v>
      </c>
    </row>
    <row r="97" spans="1:33" x14ac:dyDescent="0.2">
      <c r="A97" s="60" t="s">
        <v>317</v>
      </c>
      <c r="B97" s="61" t="s">
        <v>74</v>
      </c>
      <c r="C97" s="60">
        <v>53331.051399999997</v>
      </c>
      <c r="D97" s="60" t="s">
        <v>91</v>
      </c>
      <c r="E97" s="40">
        <f t="shared" si="15"/>
        <v>25074.489091441377</v>
      </c>
      <c r="F97" s="10">
        <f t="shared" si="16"/>
        <v>25074.5</v>
      </c>
      <c r="G97" s="10">
        <f t="shared" si="13"/>
        <v>-9.9860000045737252E-3</v>
      </c>
      <c r="H97" s="10"/>
      <c r="I97" s="10"/>
      <c r="J97" s="10"/>
      <c r="K97" s="10">
        <f t="shared" si="19"/>
        <v>-9.9860000045737252E-3</v>
      </c>
      <c r="L97" s="10"/>
      <c r="M97" s="10"/>
      <c r="O97" s="10">
        <f t="shared" ca="1" si="17"/>
        <v>-2.622511882581309E-2</v>
      </c>
      <c r="P97" s="10"/>
      <c r="Q97" s="11">
        <f t="shared" si="18"/>
        <v>38312.551399999997</v>
      </c>
    </row>
    <row r="98" spans="1:33" x14ac:dyDescent="0.2">
      <c r="A98" s="60" t="s">
        <v>280</v>
      </c>
      <c r="B98" s="61" t="s">
        <v>55</v>
      </c>
      <c r="C98" s="60">
        <v>53406.558299999997</v>
      </c>
      <c r="D98" s="60" t="s">
        <v>84</v>
      </c>
      <c r="E98" s="40">
        <f t="shared" si="15"/>
        <v>25156.971711592825</v>
      </c>
      <c r="F98" s="10">
        <f t="shared" si="16"/>
        <v>25157</v>
      </c>
      <c r="G98" s="10">
        <f t="shared" si="13"/>
        <v>-2.5895999999193009E-2</v>
      </c>
      <c r="H98" s="10"/>
      <c r="I98" s="10"/>
      <c r="J98" s="10"/>
      <c r="K98" s="10">
        <f t="shared" si="19"/>
        <v>-2.5895999999193009E-2</v>
      </c>
      <c r="L98" s="10"/>
      <c r="M98" s="10"/>
      <c r="O98" s="10">
        <f t="shared" ca="1" si="17"/>
        <v>-2.6501706214160051E-2</v>
      </c>
      <c r="P98" s="10"/>
      <c r="Q98" s="11">
        <f t="shared" si="18"/>
        <v>38388.058299999997</v>
      </c>
    </row>
    <row r="99" spans="1:33" s="10" customFormat="1" x14ac:dyDescent="0.2">
      <c r="A99" s="37" t="s">
        <v>60</v>
      </c>
      <c r="B99" s="34" t="s">
        <v>55</v>
      </c>
      <c r="C99" s="35">
        <v>53409.306199999999</v>
      </c>
      <c r="D99" s="35">
        <v>8.0000000000000004E-4</v>
      </c>
      <c r="E99" s="40">
        <f t="shared" si="15"/>
        <v>25159.973476887313</v>
      </c>
      <c r="F99" s="10">
        <f t="shared" si="16"/>
        <v>25160</v>
      </c>
      <c r="G99" s="10">
        <f t="shared" si="13"/>
        <v>-2.4280000005092006E-2</v>
      </c>
      <c r="K99" s="10">
        <f t="shared" si="19"/>
        <v>-2.4280000005092006E-2</v>
      </c>
      <c r="O99" s="10">
        <f t="shared" ca="1" si="17"/>
        <v>-2.6511763937372673E-2</v>
      </c>
      <c r="Q99" s="11">
        <f t="shared" si="18"/>
        <v>38390.806199999999</v>
      </c>
      <c r="R99"/>
      <c r="X99"/>
      <c r="Y99"/>
      <c r="Z99"/>
      <c r="AA99"/>
      <c r="AB99"/>
      <c r="AC99"/>
      <c r="AD99"/>
      <c r="AE99"/>
      <c r="AF99"/>
      <c r="AG99"/>
    </row>
    <row r="100" spans="1:33" x14ac:dyDescent="0.2">
      <c r="A100" s="60" t="s">
        <v>280</v>
      </c>
      <c r="B100" s="61" t="s">
        <v>55</v>
      </c>
      <c r="C100" s="60">
        <v>53438.597800000003</v>
      </c>
      <c r="D100" s="60" t="s">
        <v>84</v>
      </c>
      <c r="E100" s="40">
        <f t="shared" si="15"/>
        <v>25191.971187247935</v>
      </c>
      <c r="F100" s="10">
        <f t="shared" si="16"/>
        <v>25192</v>
      </c>
      <c r="G100" s="10">
        <f t="shared" si="13"/>
        <v>-2.6375999994343147E-2</v>
      </c>
      <c r="H100" s="10"/>
      <c r="I100" s="10"/>
      <c r="J100" s="10"/>
      <c r="K100" s="10">
        <f t="shared" si="19"/>
        <v>-2.6375999994343147E-2</v>
      </c>
      <c r="L100" s="10"/>
      <c r="M100" s="10"/>
      <c r="O100" s="10">
        <f t="shared" ca="1" si="17"/>
        <v>-2.6619046318307249E-2</v>
      </c>
      <c r="P100" s="10"/>
      <c r="Q100" s="11">
        <f t="shared" si="18"/>
        <v>38420.097800000003</v>
      </c>
    </row>
    <row r="101" spans="1:33" x14ac:dyDescent="0.2">
      <c r="A101" s="60" t="s">
        <v>333</v>
      </c>
      <c r="B101" s="61" t="s">
        <v>55</v>
      </c>
      <c r="C101" s="60">
        <v>53737.027600000001</v>
      </c>
      <c r="D101" s="60" t="s">
        <v>73</v>
      </c>
      <c r="E101" s="40">
        <f t="shared" si="15"/>
        <v>25517.971484376707</v>
      </c>
      <c r="F101" s="10">
        <f t="shared" si="16"/>
        <v>25518</v>
      </c>
      <c r="G101" s="10">
        <f t="shared" si="13"/>
        <v>-2.6104000004124828E-2</v>
      </c>
      <c r="H101" s="10"/>
      <c r="I101" s="10"/>
      <c r="J101" s="10"/>
      <c r="K101" s="10">
        <f t="shared" si="19"/>
        <v>-2.6104000004124828E-2</v>
      </c>
      <c r="L101" s="10"/>
      <c r="M101" s="10"/>
      <c r="O101" s="10">
        <f t="shared" ca="1" si="17"/>
        <v>-2.7711985574078279E-2</v>
      </c>
      <c r="P101" s="10"/>
      <c r="Q101" s="11">
        <f t="shared" si="18"/>
        <v>38718.527600000001</v>
      </c>
    </row>
    <row r="102" spans="1:33" s="10" customFormat="1" x14ac:dyDescent="0.2">
      <c r="A102" s="38" t="s">
        <v>61</v>
      </c>
      <c r="B102" s="36" t="s">
        <v>55</v>
      </c>
      <c r="C102" s="37">
        <v>54043.697800000002</v>
      </c>
      <c r="D102" s="37">
        <v>5.0000000000000001E-4</v>
      </c>
      <c r="E102" s="40">
        <f t="shared" si="15"/>
        <v>25852.973472517773</v>
      </c>
      <c r="F102" s="10">
        <f t="shared" si="16"/>
        <v>25853</v>
      </c>
      <c r="G102" s="10">
        <f t="shared" si="13"/>
        <v>-2.4283999999170192E-2</v>
      </c>
      <c r="K102" s="10">
        <f t="shared" si="19"/>
        <v>-2.4283999999170192E-2</v>
      </c>
      <c r="O102" s="10">
        <f t="shared" ca="1" si="17"/>
        <v>-2.8835097999487164E-2</v>
      </c>
      <c r="Q102" s="11">
        <f t="shared" si="18"/>
        <v>39025.197800000002</v>
      </c>
      <c r="R102"/>
      <c r="X102"/>
      <c r="Y102"/>
      <c r="Z102"/>
      <c r="AA102"/>
      <c r="AB102"/>
      <c r="AC102"/>
      <c r="AD102"/>
      <c r="AE102"/>
      <c r="AF102"/>
      <c r="AG102"/>
    </row>
    <row r="103" spans="1:33" x14ac:dyDescent="0.2">
      <c r="A103" s="60" t="s">
        <v>280</v>
      </c>
      <c r="B103" s="61" t="s">
        <v>55</v>
      </c>
      <c r="C103" s="60">
        <v>54085.807999999997</v>
      </c>
      <c r="D103" s="60" t="s">
        <v>91</v>
      </c>
      <c r="E103" s="40">
        <f t="shared" si="15"/>
        <v>25898.974031818991</v>
      </c>
      <c r="F103" s="10">
        <f t="shared" si="16"/>
        <v>25899</v>
      </c>
      <c r="G103" s="10">
        <f t="shared" si="13"/>
        <v>-2.3772000007738825E-2</v>
      </c>
      <c r="H103" s="10"/>
      <c r="I103" s="10">
        <f>+G103</f>
        <v>-2.3772000007738825E-2</v>
      </c>
      <c r="J103" s="10"/>
      <c r="L103" s="10"/>
      <c r="M103" s="10"/>
      <c r="O103" s="10">
        <f t="shared" ca="1" si="17"/>
        <v>-2.8989316422080622E-2</v>
      </c>
      <c r="P103" s="10"/>
      <c r="Q103" s="11">
        <f t="shared" si="18"/>
        <v>39067.307999999997</v>
      </c>
    </row>
    <row r="104" spans="1:33" x14ac:dyDescent="0.2">
      <c r="A104" s="60" t="s">
        <v>280</v>
      </c>
      <c r="B104" s="61" t="s">
        <v>55</v>
      </c>
      <c r="C104" s="60">
        <v>54108.690600000002</v>
      </c>
      <c r="D104" s="60" t="s">
        <v>91</v>
      </c>
      <c r="E104" s="40">
        <f t="shared" si="15"/>
        <v>25923.970645424874</v>
      </c>
      <c r="F104" s="10">
        <f t="shared" si="16"/>
        <v>25924</v>
      </c>
      <c r="G104" s="10">
        <f t="shared" si="13"/>
        <v>-2.6872000002185814E-2</v>
      </c>
      <c r="H104" s="10"/>
      <c r="I104" s="10"/>
      <c r="J104" s="10"/>
      <c r="K104" s="10">
        <f t="shared" ref="K104:K109" si="20">+G104</f>
        <v>-2.6872000002185814E-2</v>
      </c>
      <c r="L104" s="10"/>
      <c r="M104" s="10"/>
      <c r="O104" s="10">
        <f t="shared" ca="1" si="17"/>
        <v>-2.9073130782185763E-2</v>
      </c>
      <c r="P104" s="10"/>
      <c r="Q104" s="11">
        <f t="shared" si="18"/>
        <v>39090.190600000002</v>
      </c>
    </row>
    <row r="105" spans="1:33" s="10" customFormat="1" x14ac:dyDescent="0.2">
      <c r="A105" s="38" t="s">
        <v>75</v>
      </c>
      <c r="B105" s="36" t="s">
        <v>55</v>
      </c>
      <c r="C105" s="37">
        <v>54454.7186</v>
      </c>
      <c r="D105" s="37">
        <v>5.9999999999999995E-4</v>
      </c>
      <c r="E105" s="40">
        <f t="shared" si="15"/>
        <v>26301.96651183927</v>
      </c>
      <c r="F105" s="10">
        <f t="shared" si="16"/>
        <v>26302</v>
      </c>
      <c r="G105" s="10">
        <f t="shared" si="13"/>
        <v>-3.0655999995360617E-2</v>
      </c>
      <c r="K105" s="10">
        <f t="shared" si="20"/>
        <v>-3.0655999995360617E-2</v>
      </c>
      <c r="N105"/>
      <c r="O105" s="10">
        <f t="shared" ca="1" si="17"/>
        <v>-3.0340403906975483E-2</v>
      </c>
      <c r="Q105" s="11">
        <f t="shared" si="18"/>
        <v>39436.2186</v>
      </c>
      <c r="R105"/>
      <c r="X105"/>
      <c r="Y105"/>
      <c r="Z105"/>
      <c r="AA105"/>
      <c r="AB105"/>
      <c r="AC105"/>
      <c r="AD105"/>
      <c r="AE105"/>
      <c r="AF105"/>
      <c r="AG105"/>
    </row>
    <row r="106" spans="1:33" s="10" customFormat="1" x14ac:dyDescent="0.2">
      <c r="A106" s="38" t="s">
        <v>75</v>
      </c>
      <c r="B106" s="36" t="s">
        <v>55</v>
      </c>
      <c r="C106" s="37">
        <v>54465.7039</v>
      </c>
      <c r="D106" s="37">
        <v>2.9999999999999997E-4</v>
      </c>
      <c r="E106" s="40">
        <f t="shared" si="15"/>
        <v>26313.966690990444</v>
      </c>
      <c r="F106" s="10">
        <f t="shared" si="16"/>
        <v>26314</v>
      </c>
      <c r="G106" s="10">
        <f t="shared" si="13"/>
        <v>-3.0491999998048414E-2</v>
      </c>
      <c r="K106" s="10">
        <f t="shared" si="20"/>
        <v>-3.0491999998048414E-2</v>
      </c>
      <c r="O106" s="10">
        <f t="shared" ca="1" si="17"/>
        <v>-3.0380634799825945E-2</v>
      </c>
      <c r="Q106" s="11">
        <f t="shared" si="18"/>
        <v>39447.2039</v>
      </c>
      <c r="R106"/>
    </row>
    <row r="107" spans="1:33" x14ac:dyDescent="0.2">
      <c r="A107" s="38" t="s">
        <v>75</v>
      </c>
      <c r="B107" s="36" t="s">
        <v>55</v>
      </c>
      <c r="C107" s="37">
        <v>54487.673900000002</v>
      </c>
      <c r="D107" s="37">
        <v>6.9999999999999999E-4</v>
      </c>
      <c r="E107" s="40">
        <f t="shared" si="15"/>
        <v>26337.966393861669</v>
      </c>
      <c r="F107" s="10">
        <f t="shared" si="16"/>
        <v>26338</v>
      </c>
      <c r="G107" s="10">
        <f t="shared" si="13"/>
        <v>-3.0764000002818648E-2</v>
      </c>
      <c r="H107" s="10"/>
      <c r="I107" s="10"/>
      <c r="J107" s="10"/>
      <c r="K107" s="10">
        <f t="shared" si="20"/>
        <v>-3.0764000002818648E-2</v>
      </c>
      <c r="L107" s="10"/>
      <c r="M107" s="10"/>
      <c r="O107" s="10">
        <f t="shared" ca="1" si="17"/>
        <v>-3.0461096585526884E-2</v>
      </c>
      <c r="P107" s="10"/>
      <c r="Q107" s="11">
        <f t="shared" si="18"/>
        <v>39469.173900000002</v>
      </c>
    </row>
    <row r="108" spans="1:33" x14ac:dyDescent="0.2">
      <c r="A108" s="38" t="s">
        <v>75</v>
      </c>
      <c r="B108" s="36" t="s">
        <v>55</v>
      </c>
      <c r="C108" s="37">
        <v>54520.627099999998</v>
      </c>
      <c r="D108" s="37">
        <v>2.9999999999999997E-4</v>
      </c>
      <c r="E108" s="40">
        <f t="shared" si="15"/>
        <v>26373.963981875142</v>
      </c>
      <c r="F108" s="10">
        <f t="shared" si="16"/>
        <v>26374</v>
      </c>
      <c r="G108" s="10">
        <f t="shared" si="13"/>
        <v>-3.2972000000881962E-2</v>
      </c>
      <c r="H108" s="10"/>
      <c r="I108" s="10"/>
      <c r="J108" s="10"/>
      <c r="K108" s="10">
        <f t="shared" si="20"/>
        <v>-3.2972000000881962E-2</v>
      </c>
      <c r="L108" s="10"/>
      <c r="M108" s="10"/>
      <c r="O108" s="10">
        <f t="shared" ca="1" si="17"/>
        <v>-3.0581789264078285E-2</v>
      </c>
      <c r="P108" s="10"/>
      <c r="Q108" s="11">
        <f t="shared" si="18"/>
        <v>39502.127099999998</v>
      </c>
    </row>
    <row r="109" spans="1:33" s="10" customFormat="1" x14ac:dyDescent="0.2">
      <c r="A109" s="37" t="s">
        <v>62</v>
      </c>
      <c r="B109" s="36" t="s">
        <v>55</v>
      </c>
      <c r="C109" s="37">
        <v>54777.860699999997</v>
      </c>
      <c r="D109" s="37">
        <v>6.9999999999999999E-4</v>
      </c>
      <c r="E109" s="40">
        <f t="shared" si="15"/>
        <v>26654.962159776627</v>
      </c>
      <c r="F109" s="10">
        <f t="shared" si="16"/>
        <v>26655</v>
      </c>
      <c r="G109" s="10">
        <f t="shared" si="13"/>
        <v>-3.4640000005310867E-2</v>
      </c>
      <c r="K109" s="10">
        <f t="shared" si="20"/>
        <v>-3.4640000005310867E-2</v>
      </c>
      <c r="O109" s="10">
        <f t="shared" ca="1" si="17"/>
        <v>-3.1523862671660061E-2</v>
      </c>
      <c r="Q109" s="11">
        <f t="shared" si="18"/>
        <v>39759.360699999997</v>
      </c>
      <c r="R109"/>
    </row>
    <row r="110" spans="1:33" x14ac:dyDescent="0.2">
      <c r="A110" s="60" t="s">
        <v>377</v>
      </c>
      <c r="B110" s="61" t="s">
        <v>74</v>
      </c>
      <c r="C110" s="60">
        <v>54792.091999999997</v>
      </c>
      <c r="D110" s="60" t="s">
        <v>91</v>
      </c>
      <c r="E110" s="40">
        <f t="shared" si="15"/>
        <v>26670.50822129102</v>
      </c>
      <c r="F110" s="10">
        <f t="shared" si="16"/>
        <v>26670.5</v>
      </c>
      <c r="H110" s="10"/>
      <c r="I110" s="10"/>
      <c r="J110" s="10"/>
      <c r="K110" s="10"/>
      <c r="L110" s="10"/>
      <c r="M110" s="10"/>
      <c r="O110" s="10">
        <f t="shared" ca="1" si="17"/>
        <v>-3.1575827574925247E-2</v>
      </c>
      <c r="P110" s="10"/>
      <c r="Q110" s="11">
        <f t="shared" si="18"/>
        <v>39773.591999999997</v>
      </c>
      <c r="U110" s="10">
        <f>+C110-(C$7+F110*C$8)</f>
        <v>7.5259999939589761E-3</v>
      </c>
    </row>
    <row r="111" spans="1:33" x14ac:dyDescent="0.2">
      <c r="A111" s="38" t="s">
        <v>76</v>
      </c>
      <c r="B111" s="36" t="s">
        <v>55</v>
      </c>
      <c r="C111" s="37">
        <v>54856.588799999998</v>
      </c>
      <c r="D111" s="37">
        <v>4.0000000000000002E-4</v>
      </c>
      <c r="E111" s="40">
        <f t="shared" si="15"/>
        <v>26740.963571138305</v>
      </c>
      <c r="F111" s="10">
        <f t="shared" si="16"/>
        <v>26741</v>
      </c>
      <c r="G111" s="10">
        <f t="shared" ref="G111:G157" si="21">+C111-(C$7+F111*C$8)</f>
        <v>-3.3348000004480127E-2</v>
      </c>
      <c r="H111" s="10"/>
      <c r="I111" s="10"/>
      <c r="J111" s="10"/>
      <c r="K111" s="10">
        <f t="shared" ref="K111:K135" si="22">+G111</f>
        <v>-3.3348000004480127E-2</v>
      </c>
      <c r="L111" s="10"/>
      <c r="M111" s="10"/>
      <c r="O111" s="10">
        <f t="shared" ca="1" si="17"/>
        <v>-3.1812184070421745E-2</v>
      </c>
      <c r="P111" s="10"/>
      <c r="Q111" s="11">
        <f t="shared" si="18"/>
        <v>39838.088799999998</v>
      </c>
    </row>
    <row r="112" spans="1:33" x14ac:dyDescent="0.2">
      <c r="A112" s="60" t="s">
        <v>389</v>
      </c>
      <c r="B112" s="61" t="s">
        <v>55</v>
      </c>
      <c r="C112" s="60">
        <v>54862.997900000002</v>
      </c>
      <c r="D112" s="60" t="s">
        <v>91</v>
      </c>
      <c r="E112" s="40">
        <f t="shared" si="15"/>
        <v>26747.964777131572</v>
      </c>
      <c r="F112" s="10">
        <f t="shared" si="16"/>
        <v>26748</v>
      </c>
      <c r="G112" s="10">
        <f t="shared" si="21"/>
        <v>-3.2244000001810491E-2</v>
      </c>
      <c r="H112" s="10"/>
      <c r="I112" s="10"/>
      <c r="J112" s="10"/>
      <c r="K112" s="10">
        <f t="shared" si="22"/>
        <v>-3.2244000001810491E-2</v>
      </c>
      <c r="L112" s="10"/>
      <c r="M112" s="10"/>
      <c r="O112" s="10">
        <f t="shared" ca="1" si="17"/>
        <v>-3.1835652091251193E-2</v>
      </c>
      <c r="P112" s="10"/>
      <c r="Q112" s="11">
        <f t="shared" si="18"/>
        <v>39844.497900000002</v>
      </c>
    </row>
    <row r="113" spans="1:33" x14ac:dyDescent="0.2">
      <c r="A113" s="30" t="s">
        <v>69</v>
      </c>
      <c r="B113" s="39" t="s">
        <v>55</v>
      </c>
      <c r="C113" s="30">
        <v>55144.947699999997</v>
      </c>
      <c r="D113" s="30">
        <v>2.9999999999999997E-4</v>
      </c>
      <c r="E113" s="40">
        <f t="shared" si="15"/>
        <v>27055.96256614392</v>
      </c>
      <c r="F113" s="10">
        <f t="shared" si="16"/>
        <v>27056</v>
      </c>
      <c r="G113" s="10">
        <f t="shared" si="21"/>
        <v>-3.4268000003066845E-2</v>
      </c>
      <c r="H113" s="10"/>
      <c r="I113" s="10"/>
      <c r="J113" s="10"/>
      <c r="K113" s="10">
        <f t="shared" si="22"/>
        <v>-3.4268000003066845E-2</v>
      </c>
      <c r="L113" s="10"/>
      <c r="M113" s="10"/>
      <c r="N113" s="10"/>
      <c r="O113" s="10">
        <f t="shared" ca="1" si="17"/>
        <v>-3.2868245007746516E-2</v>
      </c>
      <c r="P113" s="10"/>
      <c r="Q113" s="11">
        <f t="shared" si="18"/>
        <v>40126.447699999997</v>
      </c>
    </row>
    <row r="114" spans="1:33" x14ac:dyDescent="0.2">
      <c r="A114" s="38" t="s">
        <v>77</v>
      </c>
      <c r="B114" s="36"/>
      <c r="C114" s="37">
        <v>55157.763899999998</v>
      </c>
      <c r="D114" s="37">
        <v>2.0000000000000001E-4</v>
      </c>
      <c r="E114" s="40">
        <f t="shared" si="15"/>
        <v>27069.962793360042</v>
      </c>
      <c r="F114" s="10">
        <f t="shared" si="16"/>
        <v>27070</v>
      </c>
      <c r="G114" s="10">
        <f t="shared" si="21"/>
        <v>-3.4059999998135027E-2</v>
      </c>
      <c r="H114" s="10"/>
      <c r="I114" s="10"/>
      <c r="J114" s="10"/>
      <c r="K114" s="10">
        <f t="shared" si="22"/>
        <v>-3.4059999998135027E-2</v>
      </c>
      <c r="L114" s="10"/>
      <c r="M114" s="10"/>
      <c r="O114" s="10">
        <f t="shared" ca="1" si="17"/>
        <v>-3.2915181049405398E-2</v>
      </c>
      <c r="P114" s="10"/>
      <c r="Q114" s="11">
        <f t="shared" si="18"/>
        <v>40139.263899999998</v>
      </c>
    </row>
    <row r="115" spans="1:33" x14ac:dyDescent="0.2">
      <c r="A115" s="38" t="s">
        <v>72</v>
      </c>
      <c r="B115" s="33"/>
      <c r="C115" s="37">
        <v>55513.8586</v>
      </c>
      <c r="D115" s="37">
        <v>2.0000000000000001E-4</v>
      </c>
      <c r="E115" s="40">
        <f t="shared" si="15"/>
        <v>27458.955373879759</v>
      </c>
      <c r="F115" s="10">
        <f t="shared" si="16"/>
        <v>27459</v>
      </c>
      <c r="G115" s="10">
        <f t="shared" si="21"/>
        <v>-4.0851999998267274E-2</v>
      </c>
      <c r="H115" s="10"/>
      <c r="I115" s="10"/>
      <c r="J115" s="10"/>
      <c r="K115" s="10">
        <f t="shared" si="22"/>
        <v>-4.0851999998267274E-2</v>
      </c>
      <c r="L115" s="10"/>
      <c r="M115" s="10"/>
      <c r="N115" s="10"/>
      <c r="O115" s="10">
        <f t="shared" ca="1" si="17"/>
        <v>-3.4219332492641377E-2</v>
      </c>
      <c r="P115" s="10"/>
      <c r="Q115" s="11">
        <f t="shared" si="18"/>
        <v>40495.3586</v>
      </c>
    </row>
    <row r="116" spans="1:33" x14ac:dyDescent="0.2">
      <c r="A116" s="60" t="s">
        <v>451</v>
      </c>
      <c r="B116" s="61" t="s">
        <v>55</v>
      </c>
      <c r="C116" s="60">
        <v>55953.267399999997</v>
      </c>
      <c r="D116" s="60" t="s">
        <v>91</v>
      </c>
      <c r="E116" s="40">
        <f t="shared" si="15"/>
        <v>27938.959044294032</v>
      </c>
      <c r="F116" s="10">
        <f t="shared" si="16"/>
        <v>27939</v>
      </c>
      <c r="G116" s="10">
        <f t="shared" si="21"/>
        <v>-3.749200000311248E-2</v>
      </c>
      <c r="H116" s="10"/>
      <c r="I116" s="10"/>
      <c r="J116" s="10"/>
      <c r="K116" s="10">
        <f t="shared" si="22"/>
        <v>-3.749200000311248E-2</v>
      </c>
      <c r="L116" s="10"/>
      <c r="M116" s="10"/>
      <c r="N116" s="10"/>
      <c r="O116" s="10">
        <f t="shared" ca="1" si="17"/>
        <v>-3.5828568206660083E-2</v>
      </c>
      <c r="P116" s="10"/>
      <c r="Q116" s="11">
        <f t="shared" si="18"/>
        <v>40934.767399999997</v>
      </c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spans="1:33" x14ac:dyDescent="0.2">
      <c r="A117" s="38" t="s">
        <v>80</v>
      </c>
      <c r="B117" s="36" t="s">
        <v>55</v>
      </c>
      <c r="C117" s="37">
        <v>55959.674200000001</v>
      </c>
      <c r="D117" s="37">
        <v>1E-4</v>
      </c>
      <c r="E117" s="40">
        <f t="shared" ref="E117:E148" si="23">+(C117-C$7)/C$8</f>
        <v>27945.957737801335</v>
      </c>
      <c r="F117" s="10">
        <f t="shared" ref="F117:F148" si="24">ROUND(2*E117,0)/2</f>
        <v>27946</v>
      </c>
      <c r="G117" s="10">
        <f t="shared" si="21"/>
        <v>-3.8688000000547618E-2</v>
      </c>
      <c r="H117" s="10"/>
      <c r="I117" s="10"/>
      <c r="J117" s="10"/>
      <c r="K117" s="10">
        <f t="shared" si="22"/>
        <v>-3.8688000000547618E-2</v>
      </c>
      <c r="L117" s="10"/>
      <c r="M117" s="10"/>
      <c r="O117" s="10">
        <f t="shared" ref="O117:O148" ca="1" si="25">+C$11+C$12*$F117</f>
        <v>-3.5852036227489517E-2</v>
      </c>
      <c r="P117" s="10"/>
      <c r="Q117" s="11">
        <f t="shared" ref="Q117:Q148" si="26">+C117-15018.5</f>
        <v>40941.174200000001</v>
      </c>
    </row>
    <row r="118" spans="1:33" x14ac:dyDescent="0.2">
      <c r="A118" s="38" t="s">
        <v>79</v>
      </c>
      <c r="B118" s="36" t="s">
        <v>55</v>
      </c>
      <c r="C118" s="37">
        <v>56238.8796</v>
      </c>
      <c r="D118" s="37">
        <v>3.0000000000000003E-4</v>
      </c>
      <c r="E118" s="40">
        <f t="shared" si="23"/>
        <v>28250.957584867407</v>
      </c>
      <c r="F118" s="10">
        <f t="shared" si="24"/>
        <v>28251</v>
      </c>
      <c r="G118" s="10">
        <f t="shared" si="21"/>
        <v>-3.8828000004286878E-2</v>
      </c>
      <c r="H118" s="10"/>
      <c r="I118" s="10"/>
      <c r="J118" s="10"/>
      <c r="K118" s="10">
        <f t="shared" si="22"/>
        <v>-3.8828000004286878E-2</v>
      </c>
      <c r="L118" s="10"/>
      <c r="M118" s="10"/>
      <c r="N118" s="10"/>
      <c r="O118" s="10">
        <f t="shared" ca="1" si="25"/>
        <v>-3.6874571420772231E-2</v>
      </c>
      <c r="P118" s="10"/>
      <c r="Q118" s="11">
        <f t="shared" si="26"/>
        <v>41220.3796</v>
      </c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spans="1:33" x14ac:dyDescent="0.2">
      <c r="A119" s="60" t="s">
        <v>426</v>
      </c>
      <c r="B119" s="61" t="s">
        <v>55</v>
      </c>
      <c r="C119" s="60">
        <v>56238.881200000003</v>
      </c>
      <c r="D119" s="60" t="s">
        <v>91</v>
      </c>
      <c r="E119" s="40">
        <f t="shared" si="23"/>
        <v>28250.959332683731</v>
      </c>
      <c r="F119" s="10">
        <f t="shared" si="24"/>
        <v>28251</v>
      </c>
      <c r="G119" s="10">
        <f t="shared" si="21"/>
        <v>-3.7228000001050532E-2</v>
      </c>
      <c r="H119" s="10"/>
      <c r="J119" s="10"/>
      <c r="K119" s="10">
        <f t="shared" si="22"/>
        <v>-3.7228000001050532E-2</v>
      </c>
      <c r="L119" s="10"/>
      <c r="M119" s="10"/>
      <c r="O119" s="10">
        <f t="shared" ca="1" si="25"/>
        <v>-3.6874571420772231E-2</v>
      </c>
      <c r="P119" s="10"/>
      <c r="Q119" s="11">
        <f t="shared" si="26"/>
        <v>41220.381200000003</v>
      </c>
    </row>
    <row r="120" spans="1:33" x14ac:dyDescent="0.2">
      <c r="A120" s="62" t="s">
        <v>442</v>
      </c>
      <c r="B120" s="63" t="s">
        <v>55</v>
      </c>
      <c r="C120" s="64">
        <v>56238.881200000003</v>
      </c>
      <c r="D120" s="64">
        <v>1E-3</v>
      </c>
      <c r="E120" s="40">
        <f t="shared" si="23"/>
        <v>28250.959332683731</v>
      </c>
      <c r="F120" s="10">
        <f t="shared" si="24"/>
        <v>28251</v>
      </c>
      <c r="G120" s="10">
        <f t="shared" si="21"/>
        <v>-3.7228000001050532E-2</v>
      </c>
      <c r="H120" s="10"/>
      <c r="I120" s="10"/>
      <c r="J120" s="10"/>
      <c r="K120" s="10">
        <f t="shared" si="22"/>
        <v>-3.7228000001050532E-2</v>
      </c>
      <c r="L120" s="10"/>
      <c r="M120" s="10"/>
      <c r="O120" s="10">
        <f t="shared" ca="1" si="25"/>
        <v>-3.6874571420772231E-2</v>
      </c>
      <c r="P120" s="10"/>
      <c r="Q120" s="11">
        <f t="shared" si="26"/>
        <v>41220.381200000003</v>
      </c>
    </row>
    <row r="121" spans="1:33" x14ac:dyDescent="0.2">
      <c r="A121" s="60" t="s">
        <v>430</v>
      </c>
      <c r="B121" s="61" t="s">
        <v>55</v>
      </c>
      <c r="C121" s="60">
        <v>56302.0455</v>
      </c>
      <c r="D121" s="60" t="s">
        <v>91</v>
      </c>
      <c r="E121" s="40">
        <f t="shared" si="23"/>
        <v>28319.959079250362</v>
      </c>
      <c r="F121" s="10">
        <f t="shared" si="24"/>
        <v>28320</v>
      </c>
      <c r="G121" s="10">
        <f t="shared" si="21"/>
        <v>-3.7459999999555293E-2</v>
      </c>
      <c r="H121" s="10"/>
      <c r="I121" s="10"/>
      <c r="J121" s="10"/>
      <c r="K121" s="10">
        <f t="shared" si="22"/>
        <v>-3.7459999999555293E-2</v>
      </c>
      <c r="L121" s="10"/>
      <c r="M121" s="10"/>
      <c r="O121" s="10">
        <f t="shared" ca="1" si="25"/>
        <v>-3.7105899054662411E-2</v>
      </c>
      <c r="P121" s="10"/>
      <c r="Q121" s="11">
        <f t="shared" si="26"/>
        <v>41283.5455</v>
      </c>
    </row>
    <row r="122" spans="1:33" x14ac:dyDescent="0.2">
      <c r="A122" s="60" t="s">
        <v>430</v>
      </c>
      <c r="B122" s="61" t="s">
        <v>55</v>
      </c>
      <c r="C122" s="60">
        <v>56302.045599999998</v>
      </c>
      <c r="D122" s="60" t="s">
        <v>91</v>
      </c>
      <c r="E122" s="40">
        <f t="shared" si="23"/>
        <v>28319.95918848888</v>
      </c>
      <c r="F122" s="10">
        <f t="shared" si="24"/>
        <v>28320</v>
      </c>
      <c r="G122" s="10">
        <f t="shared" si="21"/>
        <v>-3.7360000002081506E-2</v>
      </c>
      <c r="H122" s="10"/>
      <c r="I122" s="10"/>
      <c r="J122" s="10"/>
      <c r="K122" s="10">
        <f t="shared" si="22"/>
        <v>-3.7360000002081506E-2</v>
      </c>
      <c r="L122" s="10"/>
      <c r="M122" s="10"/>
      <c r="O122" s="10">
        <f t="shared" ca="1" si="25"/>
        <v>-3.7105899054662411E-2</v>
      </c>
      <c r="P122" s="10"/>
      <c r="Q122" s="11">
        <f t="shared" si="26"/>
        <v>41283.545599999998</v>
      </c>
    </row>
    <row r="123" spans="1:33" x14ac:dyDescent="0.2">
      <c r="A123" s="60" t="s">
        <v>430</v>
      </c>
      <c r="B123" s="61" t="s">
        <v>55</v>
      </c>
      <c r="C123" s="60">
        <v>56302.046399999999</v>
      </c>
      <c r="D123" s="60" t="s">
        <v>91</v>
      </c>
      <c r="E123" s="40">
        <f t="shared" si="23"/>
        <v>28319.96006239704</v>
      </c>
      <c r="F123" s="10">
        <f t="shared" si="24"/>
        <v>28320</v>
      </c>
      <c r="G123" s="10">
        <f t="shared" si="21"/>
        <v>-3.6560000000463333E-2</v>
      </c>
      <c r="H123" s="10"/>
      <c r="I123" s="10"/>
      <c r="J123" s="10"/>
      <c r="K123" s="10">
        <f t="shared" si="22"/>
        <v>-3.6560000000463333E-2</v>
      </c>
      <c r="L123" s="10"/>
      <c r="M123" s="10"/>
      <c r="O123" s="10">
        <f t="shared" ca="1" si="25"/>
        <v>-3.7105899054662411E-2</v>
      </c>
      <c r="P123" s="10"/>
      <c r="Q123" s="11">
        <f t="shared" si="26"/>
        <v>41283.546399999999</v>
      </c>
    </row>
    <row r="124" spans="1:33" x14ac:dyDescent="0.2">
      <c r="A124" s="43" t="s">
        <v>81</v>
      </c>
      <c r="B124" s="44" t="s">
        <v>55</v>
      </c>
      <c r="C124" s="45">
        <v>56651.737300000001</v>
      </c>
      <c r="D124" s="45">
        <v>2.0000000000000001E-4</v>
      </c>
      <c r="E124" s="40">
        <f t="shared" si="23"/>
        <v>28701.95722656506</v>
      </c>
      <c r="F124" s="10">
        <f t="shared" si="24"/>
        <v>28702</v>
      </c>
      <c r="G124" s="10">
        <f t="shared" si="21"/>
        <v>-3.9155999998911284E-2</v>
      </c>
      <c r="H124" s="10"/>
      <c r="I124" s="10"/>
      <c r="J124" s="10"/>
      <c r="K124" s="10">
        <f t="shared" si="22"/>
        <v>-3.9155999998911284E-2</v>
      </c>
      <c r="L124" s="10"/>
      <c r="M124" s="10"/>
      <c r="O124" s="10">
        <f t="shared" ca="1" si="25"/>
        <v>-3.8386582477068956E-2</v>
      </c>
      <c r="P124" s="10"/>
      <c r="Q124" s="11">
        <f t="shared" si="26"/>
        <v>41633.237300000001</v>
      </c>
    </row>
    <row r="125" spans="1:33" x14ac:dyDescent="0.2">
      <c r="A125" s="62" t="s">
        <v>443</v>
      </c>
      <c r="B125" s="63" t="s">
        <v>55</v>
      </c>
      <c r="C125" s="64">
        <v>57320.912799999998</v>
      </c>
      <c r="D125" s="64">
        <v>2.0000000000000001E-4</v>
      </c>
      <c r="E125" s="40">
        <f t="shared" si="23"/>
        <v>29432.954639796902</v>
      </c>
      <c r="F125" s="10">
        <f t="shared" si="24"/>
        <v>29433</v>
      </c>
      <c r="G125" s="10">
        <f t="shared" si="21"/>
        <v>-4.1524000007484574E-2</v>
      </c>
      <c r="H125" s="10"/>
      <c r="I125" s="10"/>
      <c r="J125" s="10"/>
      <c r="K125" s="10">
        <f t="shared" si="22"/>
        <v>-4.1524000007484574E-2</v>
      </c>
      <c r="L125" s="10"/>
      <c r="M125" s="10"/>
      <c r="O125" s="10">
        <f t="shared" ca="1" si="25"/>
        <v>-4.0837314366543268E-2</v>
      </c>
      <c r="P125" s="10"/>
      <c r="Q125" s="11">
        <f t="shared" si="26"/>
        <v>42302.412799999998</v>
      </c>
    </row>
    <row r="126" spans="1:33" x14ac:dyDescent="0.2">
      <c r="A126" s="62" t="s">
        <v>445</v>
      </c>
      <c r="B126" s="63" t="s">
        <v>55</v>
      </c>
      <c r="C126" s="64">
        <v>57356.615599999997</v>
      </c>
      <c r="D126" s="64">
        <v>2.0000000000000001E-4</v>
      </c>
      <c r="E126" s="40">
        <f t="shared" si="23"/>
        <v>29471.955850159702</v>
      </c>
      <c r="F126" s="10">
        <f t="shared" si="24"/>
        <v>29472</v>
      </c>
      <c r="G126" s="10">
        <f t="shared" si="21"/>
        <v>-4.0416000003460795E-2</v>
      </c>
      <c r="H126" s="10"/>
      <c r="I126" s="10"/>
      <c r="J126" s="10"/>
      <c r="K126" s="10">
        <f t="shared" si="22"/>
        <v>-4.0416000003460795E-2</v>
      </c>
      <c r="L126" s="10"/>
      <c r="M126" s="10"/>
      <c r="O126" s="10">
        <f t="shared" ca="1" si="25"/>
        <v>-4.0968064768307291E-2</v>
      </c>
      <c r="P126" s="10"/>
      <c r="Q126" s="11">
        <f t="shared" si="26"/>
        <v>42338.115599999997</v>
      </c>
    </row>
    <row r="127" spans="1:33" x14ac:dyDescent="0.2">
      <c r="A127" s="62" t="s">
        <v>444</v>
      </c>
      <c r="B127" s="63" t="s">
        <v>55</v>
      </c>
      <c r="C127" s="64">
        <v>57421.610800000002</v>
      </c>
      <c r="D127" s="64">
        <v>1E-4</v>
      </c>
      <c r="E127" s="40">
        <f t="shared" si="23"/>
        <v>29542.955644791291</v>
      </c>
      <c r="F127" s="10">
        <f t="shared" si="24"/>
        <v>29543</v>
      </c>
      <c r="G127" s="10">
        <f t="shared" si="21"/>
        <v>-4.0604000001621898E-2</v>
      </c>
      <c r="H127" s="10"/>
      <c r="I127" s="10"/>
      <c r="J127" s="10"/>
      <c r="K127" s="10">
        <f t="shared" si="22"/>
        <v>-4.0604000001621898E-2</v>
      </c>
      <c r="L127" s="10"/>
      <c r="M127" s="10"/>
      <c r="O127" s="10">
        <f t="shared" ca="1" si="25"/>
        <v>-4.1206097551005891E-2</v>
      </c>
      <c r="P127" s="10"/>
      <c r="Q127" s="11">
        <f t="shared" si="26"/>
        <v>42403.110800000002</v>
      </c>
    </row>
    <row r="128" spans="1:33" x14ac:dyDescent="0.2">
      <c r="A128" s="62" t="s">
        <v>446</v>
      </c>
      <c r="B128" s="63" t="s">
        <v>55</v>
      </c>
      <c r="C128" s="64">
        <v>57699.897700000001</v>
      </c>
      <c r="D128" s="64">
        <v>2.0000000000000001E-4</v>
      </c>
      <c r="E128" s="40">
        <f t="shared" si="23"/>
        <v>29846.952136050022</v>
      </c>
      <c r="F128" s="10">
        <f t="shared" si="24"/>
        <v>29847</v>
      </c>
      <c r="G128" s="10">
        <f t="shared" si="21"/>
        <v>-4.3816000004881062E-2</v>
      </c>
      <c r="H128" s="10"/>
      <c r="I128" s="10"/>
      <c r="J128" s="10"/>
      <c r="K128" s="10">
        <f t="shared" si="22"/>
        <v>-4.3816000004881062E-2</v>
      </c>
      <c r="L128" s="10"/>
      <c r="M128" s="10"/>
      <c r="O128" s="10">
        <f t="shared" ca="1" si="25"/>
        <v>-4.2225280169884388E-2</v>
      </c>
      <c r="P128" s="10"/>
      <c r="Q128" s="11">
        <f t="shared" si="26"/>
        <v>42681.397700000001</v>
      </c>
    </row>
    <row r="129" spans="1:17" x14ac:dyDescent="0.2">
      <c r="A129" s="67" t="s">
        <v>448</v>
      </c>
      <c r="B129" s="68" t="s">
        <v>74</v>
      </c>
      <c r="C129" s="69">
        <v>57758.943399999996</v>
      </c>
      <c r="D129" s="70" t="s">
        <v>375</v>
      </c>
      <c r="E129" s="40">
        <f t="shared" si="23"/>
        <v>29911.452784926827</v>
      </c>
      <c r="F129" s="10">
        <f t="shared" si="24"/>
        <v>29911.5</v>
      </c>
      <c r="G129" s="10">
        <f t="shared" si="21"/>
        <v>-4.3222000000241678E-2</v>
      </c>
      <c r="H129" s="10"/>
      <c r="I129" s="10"/>
      <c r="J129" s="10"/>
      <c r="K129" s="10">
        <f t="shared" si="22"/>
        <v>-4.3222000000241678E-2</v>
      </c>
      <c r="L129" s="10"/>
      <c r="M129" s="10"/>
      <c r="O129" s="10">
        <f t="shared" ca="1" si="25"/>
        <v>-4.2441521218955655E-2</v>
      </c>
      <c r="P129" s="10"/>
      <c r="Q129" s="11">
        <f t="shared" si="26"/>
        <v>42740.443399999996</v>
      </c>
    </row>
    <row r="130" spans="1:17" x14ac:dyDescent="0.2">
      <c r="A130" s="67" t="s">
        <v>448</v>
      </c>
      <c r="B130" s="68" t="s">
        <v>74</v>
      </c>
      <c r="C130" s="69">
        <v>57758.9522</v>
      </c>
      <c r="D130" s="70" t="s">
        <v>90</v>
      </c>
      <c r="E130" s="40">
        <f t="shared" si="23"/>
        <v>29911.462397916603</v>
      </c>
      <c r="F130" s="10">
        <f t="shared" si="24"/>
        <v>29911.5</v>
      </c>
      <c r="G130" s="10">
        <f t="shared" si="21"/>
        <v>-3.4421999996993691E-2</v>
      </c>
      <c r="H130" s="10"/>
      <c r="I130" s="10"/>
      <c r="J130" s="10"/>
      <c r="K130" s="10">
        <f t="shared" si="22"/>
        <v>-3.4421999996993691E-2</v>
      </c>
      <c r="L130" s="10"/>
      <c r="M130" s="10"/>
      <c r="O130" s="10">
        <f t="shared" ca="1" si="25"/>
        <v>-4.2441521218955655E-2</v>
      </c>
      <c r="P130" s="10"/>
      <c r="Q130" s="11">
        <f t="shared" si="26"/>
        <v>42740.4522</v>
      </c>
    </row>
    <row r="131" spans="1:17" x14ac:dyDescent="0.2">
      <c r="A131" s="67" t="s">
        <v>448</v>
      </c>
      <c r="B131" s="68" t="s">
        <v>74</v>
      </c>
      <c r="C131" s="69">
        <v>57758.956299999998</v>
      </c>
      <c r="D131" s="70" t="s">
        <v>29</v>
      </c>
      <c r="E131" s="40">
        <f t="shared" si="23"/>
        <v>29911.466876695926</v>
      </c>
      <c r="F131" s="10">
        <f t="shared" si="24"/>
        <v>29911.5</v>
      </c>
      <c r="G131" s="10">
        <f t="shared" si="21"/>
        <v>-3.0321999998704996E-2</v>
      </c>
      <c r="H131" s="10"/>
      <c r="I131" s="10"/>
      <c r="J131" s="10"/>
      <c r="K131" s="10">
        <f t="shared" si="22"/>
        <v>-3.0321999998704996E-2</v>
      </c>
      <c r="L131" s="10"/>
      <c r="M131" s="10"/>
      <c r="O131" s="10">
        <f t="shared" ca="1" si="25"/>
        <v>-4.2441521218955655E-2</v>
      </c>
      <c r="P131" s="10"/>
      <c r="Q131" s="11">
        <f t="shared" si="26"/>
        <v>42740.456299999998</v>
      </c>
    </row>
    <row r="132" spans="1:17" x14ac:dyDescent="0.2">
      <c r="A132" s="67" t="s">
        <v>448</v>
      </c>
      <c r="B132" s="68" t="s">
        <v>74</v>
      </c>
      <c r="C132" s="69">
        <v>58093.074000000001</v>
      </c>
      <c r="D132" s="70" t="s">
        <v>29</v>
      </c>
      <c r="E132" s="40">
        <f t="shared" si="23"/>
        <v>30276.452107648009</v>
      </c>
      <c r="F132" s="10">
        <f t="shared" si="24"/>
        <v>30276.5</v>
      </c>
      <c r="G132" s="10">
        <f t="shared" si="21"/>
        <v>-4.3841999999131076E-2</v>
      </c>
      <c r="H132" s="10"/>
      <c r="I132" s="10"/>
      <c r="J132" s="10"/>
      <c r="K132" s="10">
        <f t="shared" si="22"/>
        <v>-4.3841999999131076E-2</v>
      </c>
      <c r="L132" s="10"/>
      <c r="M132" s="10"/>
      <c r="O132" s="10">
        <f t="shared" ca="1" si="25"/>
        <v>-4.3665210876490709E-2</v>
      </c>
      <c r="P132" s="10"/>
      <c r="Q132" s="11">
        <f t="shared" si="26"/>
        <v>43074.574000000001</v>
      </c>
    </row>
    <row r="133" spans="1:17" x14ac:dyDescent="0.2">
      <c r="A133" s="67" t="s">
        <v>448</v>
      </c>
      <c r="B133" s="68" t="s">
        <v>74</v>
      </c>
      <c r="C133" s="69">
        <v>58093.074200000003</v>
      </c>
      <c r="D133" s="70" t="s">
        <v>90</v>
      </c>
      <c r="E133" s="40">
        <f t="shared" si="23"/>
        <v>30276.452326125051</v>
      </c>
      <c r="F133" s="10">
        <f t="shared" si="24"/>
        <v>30276.5</v>
      </c>
      <c r="G133" s="10">
        <f t="shared" si="21"/>
        <v>-4.3641999996907543E-2</v>
      </c>
      <c r="H133" s="10"/>
      <c r="I133" s="10"/>
      <c r="J133" s="10"/>
      <c r="K133" s="10">
        <f t="shared" si="22"/>
        <v>-4.3641999996907543E-2</v>
      </c>
      <c r="L133" s="10"/>
      <c r="M133" s="10"/>
      <c r="O133" s="10">
        <f t="shared" ca="1" si="25"/>
        <v>-4.3665210876490709E-2</v>
      </c>
      <c r="P133" s="10"/>
      <c r="Q133" s="11">
        <f t="shared" si="26"/>
        <v>43074.574200000003</v>
      </c>
    </row>
    <row r="134" spans="1:17" x14ac:dyDescent="0.2">
      <c r="A134" s="67" t="s">
        <v>448</v>
      </c>
      <c r="B134" s="68" t="s">
        <v>74</v>
      </c>
      <c r="C134" s="69">
        <v>58093.075299999997</v>
      </c>
      <c r="D134" s="70" t="s">
        <v>375</v>
      </c>
      <c r="E134" s="40">
        <f t="shared" si="23"/>
        <v>30276.453527748763</v>
      </c>
      <c r="F134" s="10">
        <f t="shared" si="24"/>
        <v>30276.5</v>
      </c>
      <c r="G134" s="10">
        <f t="shared" si="21"/>
        <v>-4.2542000002868008E-2</v>
      </c>
      <c r="H134" s="10"/>
      <c r="I134" s="10"/>
      <c r="J134" s="10"/>
      <c r="K134" s="10">
        <f t="shared" si="22"/>
        <v>-4.2542000002868008E-2</v>
      </c>
      <c r="L134" s="10"/>
      <c r="M134" s="10"/>
      <c r="O134" s="10">
        <f t="shared" ca="1" si="25"/>
        <v>-4.3665210876490709E-2</v>
      </c>
      <c r="P134" s="10"/>
      <c r="Q134" s="11">
        <f t="shared" si="26"/>
        <v>43074.575299999997</v>
      </c>
    </row>
    <row r="135" spans="1:17" x14ac:dyDescent="0.2">
      <c r="A135" s="65" t="s">
        <v>447</v>
      </c>
      <c r="B135" s="66" t="s">
        <v>55</v>
      </c>
      <c r="C135" s="65">
        <v>58123.739300000001</v>
      </c>
      <c r="D135" s="65">
        <v>1E-4</v>
      </c>
      <c r="E135" s="40">
        <f t="shared" si="23"/>
        <v>30309.950427559568</v>
      </c>
      <c r="F135" s="10">
        <f t="shared" si="24"/>
        <v>30310</v>
      </c>
      <c r="G135" s="10">
        <f t="shared" si="21"/>
        <v>-4.537999999593012E-2</v>
      </c>
      <c r="H135" s="10"/>
      <c r="I135" s="10"/>
      <c r="J135" s="10"/>
      <c r="K135" s="10">
        <f t="shared" si="22"/>
        <v>-4.537999999593012E-2</v>
      </c>
      <c r="L135" s="10"/>
      <c r="M135" s="10"/>
      <c r="O135" s="10">
        <f t="shared" ca="1" si="25"/>
        <v>-4.3777522119031589E-2</v>
      </c>
      <c r="P135" s="10"/>
      <c r="Q135" s="11">
        <f t="shared" si="26"/>
        <v>43105.239300000001</v>
      </c>
    </row>
    <row r="136" spans="1:17" x14ac:dyDescent="0.2">
      <c r="A136" s="81" t="s">
        <v>458</v>
      </c>
      <c r="B136" s="81" t="s">
        <v>55</v>
      </c>
      <c r="C136" s="82">
        <v>58439.562132371124</v>
      </c>
      <c r="D136" s="83">
        <v>1.5E-3</v>
      </c>
      <c r="E136" s="40">
        <f t="shared" si="23"/>
        <v>30654.950615855232</v>
      </c>
      <c r="F136" s="10">
        <f t="shared" si="24"/>
        <v>30655</v>
      </c>
      <c r="G136" s="10">
        <f t="shared" si="21"/>
        <v>-4.5207628878415562E-2</v>
      </c>
      <c r="H136" s="10"/>
      <c r="I136" s="10"/>
      <c r="J136" s="10"/>
      <c r="L136" s="10">
        <f>+G136</f>
        <v>-4.5207628878415562E-2</v>
      </c>
      <c r="M136" s="10"/>
      <c r="O136" s="10">
        <f t="shared" ca="1" si="25"/>
        <v>-4.493416028848253E-2</v>
      </c>
      <c r="P136" s="10"/>
      <c r="Q136" s="11">
        <f t="shared" si="26"/>
        <v>43421.062132371124</v>
      </c>
    </row>
    <row r="137" spans="1:17" x14ac:dyDescent="0.2">
      <c r="A137" s="81" t="s">
        <v>458</v>
      </c>
      <c r="B137" s="81" t="s">
        <v>74</v>
      </c>
      <c r="C137" s="82">
        <v>58440.024338364135</v>
      </c>
      <c r="D137" s="83">
        <v>4.0990000000000002E-3</v>
      </c>
      <c r="E137" s="40">
        <f t="shared" si="23"/>
        <v>30655.455522841923</v>
      </c>
      <c r="F137" s="10">
        <f t="shared" si="24"/>
        <v>30655.5</v>
      </c>
      <c r="G137" s="10">
        <f t="shared" si="21"/>
        <v>-4.0715635870583355E-2</v>
      </c>
      <c r="H137" s="10"/>
      <c r="I137" s="10"/>
      <c r="J137" s="10"/>
      <c r="L137" s="10">
        <f>+G137</f>
        <v>-4.0715635870583355E-2</v>
      </c>
      <c r="M137" s="10"/>
      <c r="O137" s="10">
        <f t="shared" ca="1" si="25"/>
        <v>-4.4935836575684632E-2</v>
      </c>
      <c r="P137" s="10"/>
      <c r="Q137" s="11">
        <f t="shared" si="26"/>
        <v>43421.524338364135</v>
      </c>
    </row>
    <row r="138" spans="1:17" x14ac:dyDescent="0.2">
      <c r="A138" s="81" t="s">
        <v>458</v>
      </c>
      <c r="B138" s="81" t="s">
        <v>55</v>
      </c>
      <c r="C138" s="82">
        <v>58448.718724203762</v>
      </c>
      <c r="D138" s="83">
        <v>1.505E-3</v>
      </c>
      <c r="E138" s="40">
        <f t="shared" si="23"/>
        <v>30664.953141266993</v>
      </c>
      <c r="F138" s="10">
        <f t="shared" si="24"/>
        <v>30665</v>
      </c>
      <c r="G138" s="10">
        <f t="shared" si="21"/>
        <v>-4.2895796243101358E-2</v>
      </c>
      <c r="H138" s="10"/>
      <c r="I138" s="10"/>
      <c r="J138" s="10"/>
      <c r="L138" s="10">
        <f>+G138</f>
        <v>-4.2895796243101358E-2</v>
      </c>
      <c r="M138" s="10"/>
      <c r="O138" s="10">
        <f t="shared" ca="1" si="25"/>
        <v>-4.4967686032524587E-2</v>
      </c>
      <c r="P138" s="10"/>
      <c r="Q138" s="11">
        <f t="shared" si="26"/>
        <v>43430.218724203762</v>
      </c>
    </row>
    <row r="139" spans="1:17" x14ac:dyDescent="0.2">
      <c r="A139" s="81" t="s">
        <v>458</v>
      </c>
      <c r="B139" s="81" t="s">
        <v>74</v>
      </c>
      <c r="C139" s="82">
        <v>58449.175059359986</v>
      </c>
      <c r="D139" s="83">
        <v>2.3159999999999999E-3</v>
      </c>
      <c r="E139" s="40">
        <f t="shared" si="23"/>
        <v>30665.451635038458</v>
      </c>
      <c r="F139" s="10">
        <f t="shared" si="24"/>
        <v>30665.5</v>
      </c>
      <c r="G139" s="10">
        <f t="shared" si="21"/>
        <v>-4.4274640014918987E-2</v>
      </c>
      <c r="H139" s="10"/>
      <c r="I139" s="10"/>
      <c r="J139" s="10"/>
      <c r="L139" s="10">
        <f>+G139</f>
        <v>-4.4274640014918987E-2</v>
      </c>
      <c r="M139" s="10"/>
      <c r="O139" s="10">
        <f t="shared" ca="1" si="25"/>
        <v>-4.4969362319726688E-2</v>
      </c>
      <c r="P139" s="10"/>
      <c r="Q139" s="11">
        <f t="shared" si="26"/>
        <v>43430.675059359986</v>
      </c>
    </row>
    <row r="140" spans="1:17" x14ac:dyDescent="0.2">
      <c r="A140" s="71" t="s">
        <v>1</v>
      </c>
      <c r="B140" s="72" t="s">
        <v>74</v>
      </c>
      <c r="C140" s="71">
        <v>58450.084999999963</v>
      </c>
      <c r="D140" s="71" t="s">
        <v>16</v>
      </c>
      <c r="E140" s="40">
        <f t="shared" si="23"/>
        <v>30666.445640727576</v>
      </c>
      <c r="F140" s="10">
        <f t="shared" si="24"/>
        <v>30666.5</v>
      </c>
      <c r="G140" s="10">
        <f t="shared" si="21"/>
        <v>-4.9762000038754195E-2</v>
      </c>
      <c r="H140" s="10"/>
      <c r="I140" s="10"/>
      <c r="J140" s="10"/>
      <c r="K140" s="10">
        <f>+G140</f>
        <v>-4.9762000038754195E-2</v>
      </c>
      <c r="L140" s="10"/>
      <c r="M140" s="10"/>
      <c r="O140" s="10">
        <f t="shared" ca="1" si="25"/>
        <v>-4.4972714894130891E-2</v>
      </c>
      <c r="P140" s="10"/>
      <c r="Q140" s="11">
        <f t="shared" si="26"/>
        <v>43431.584999999963</v>
      </c>
    </row>
    <row r="141" spans="1:17" x14ac:dyDescent="0.2">
      <c r="A141" s="71" t="s">
        <v>1</v>
      </c>
      <c r="B141" s="72" t="s">
        <v>74</v>
      </c>
      <c r="C141" s="71">
        <v>58450.089999999851</v>
      </c>
      <c r="D141" s="71" t="s">
        <v>16</v>
      </c>
      <c r="E141" s="40">
        <f t="shared" si="23"/>
        <v>30666.45110265346</v>
      </c>
      <c r="F141" s="10">
        <f t="shared" si="24"/>
        <v>30666.5</v>
      </c>
      <c r="G141" s="10">
        <f t="shared" si="21"/>
        <v>-4.4762000150512904E-2</v>
      </c>
      <c r="H141" s="10"/>
      <c r="I141" s="10"/>
      <c r="J141" s="10"/>
      <c r="K141" s="10">
        <f>+G141</f>
        <v>-4.4762000150512904E-2</v>
      </c>
      <c r="L141" s="10"/>
      <c r="M141" s="10"/>
      <c r="O141" s="10">
        <f t="shared" ca="1" si="25"/>
        <v>-4.4972714894130891E-2</v>
      </c>
      <c r="P141" s="10"/>
      <c r="Q141" s="11">
        <f t="shared" si="26"/>
        <v>43431.589999999851</v>
      </c>
    </row>
    <row r="142" spans="1:17" x14ac:dyDescent="0.2">
      <c r="A142" s="71" t="s">
        <v>1</v>
      </c>
      <c r="B142" s="72" t="s">
        <v>74</v>
      </c>
      <c r="C142" s="71">
        <v>58450.092000000179</v>
      </c>
      <c r="D142" s="71" t="s">
        <v>16</v>
      </c>
      <c r="E142" s="40">
        <f t="shared" si="23"/>
        <v>30666.453287424218</v>
      </c>
      <c r="F142" s="10">
        <f t="shared" si="24"/>
        <v>30666.5</v>
      </c>
      <c r="G142" s="10">
        <f t="shared" si="21"/>
        <v>-4.2761999822687358E-2</v>
      </c>
      <c r="H142" s="10"/>
      <c r="I142" s="10"/>
      <c r="J142" s="10"/>
      <c r="K142" s="10">
        <f>+G142</f>
        <v>-4.2761999822687358E-2</v>
      </c>
      <c r="L142" s="10"/>
      <c r="M142" s="10"/>
      <c r="O142" s="10">
        <f t="shared" ca="1" si="25"/>
        <v>-4.4972714894130891E-2</v>
      </c>
      <c r="P142" s="10"/>
      <c r="Q142" s="11">
        <f t="shared" si="26"/>
        <v>43431.592000000179</v>
      </c>
    </row>
    <row r="143" spans="1:17" x14ac:dyDescent="0.2">
      <c r="A143" s="81" t="s">
        <v>458</v>
      </c>
      <c r="B143" s="81" t="s">
        <v>55</v>
      </c>
      <c r="C143" s="82">
        <v>58462.449155234266</v>
      </c>
      <c r="D143" s="83">
        <v>8.1700000000000002E-4</v>
      </c>
      <c r="E143" s="40">
        <f t="shared" si="23"/>
        <v>30679.952060931351</v>
      </c>
      <c r="F143" s="10">
        <f t="shared" si="24"/>
        <v>30680</v>
      </c>
      <c r="G143" s="10">
        <f t="shared" si="21"/>
        <v>-4.3884765735128894E-2</v>
      </c>
      <c r="H143" s="10"/>
      <c r="I143" s="10"/>
      <c r="J143" s="10"/>
      <c r="L143" s="10">
        <f>+G143</f>
        <v>-4.3884765735128894E-2</v>
      </c>
      <c r="M143" s="10"/>
      <c r="O143" s="10">
        <f t="shared" ca="1" si="25"/>
        <v>-4.5017974648587672E-2</v>
      </c>
      <c r="P143" s="10"/>
      <c r="Q143" s="11">
        <f t="shared" si="26"/>
        <v>43443.949155234266</v>
      </c>
    </row>
    <row r="144" spans="1:17" x14ac:dyDescent="0.2">
      <c r="A144" s="81" t="s">
        <v>458</v>
      </c>
      <c r="B144" s="81" t="s">
        <v>74</v>
      </c>
      <c r="C144" s="82">
        <v>58462.90225554537</v>
      </c>
      <c r="D144" s="83">
        <v>3.3960000000000001E-3</v>
      </c>
      <c r="E144" s="40">
        <f t="shared" si="23"/>
        <v>30680.447021005879</v>
      </c>
      <c r="F144" s="10">
        <f t="shared" si="24"/>
        <v>30680.5</v>
      </c>
      <c r="G144" s="10">
        <f t="shared" si="21"/>
        <v>-4.8498454634682275E-2</v>
      </c>
      <c r="H144" s="10"/>
      <c r="I144" s="10"/>
      <c r="J144" s="10"/>
      <c r="L144" s="10">
        <f>+G144</f>
        <v>-4.8498454634682275E-2</v>
      </c>
      <c r="M144" s="10"/>
      <c r="O144" s="10">
        <f t="shared" ca="1" si="25"/>
        <v>-4.5019650935789773E-2</v>
      </c>
      <c r="P144" s="10"/>
      <c r="Q144" s="11">
        <f t="shared" si="26"/>
        <v>43444.40225554537</v>
      </c>
    </row>
    <row r="145" spans="1:17" x14ac:dyDescent="0.2">
      <c r="A145" s="71" t="s">
        <v>0</v>
      </c>
      <c r="B145" s="72" t="s">
        <v>55</v>
      </c>
      <c r="C145" s="71">
        <v>58470.686099999999</v>
      </c>
      <c r="D145" s="71">
        <v>2.0000000000000001E-4</v>
      </c>
      <c r="E145" s="40">
        <f t="shared" si="23"/>
        <v>30688.949977496864</v>
      </c>
      <c r="F145" s="10">
        <f t="shared" si="24"/>
        <v>30689</v>
      </c>
      <c r="G145" s="10">
        <f t="shared" si="21"/>
        <v>-4.5791999997163657E-2</v>
      </c>
      <c r="H145" s="10"/>
      <c r="I145" s="10"/>
      <c r="J145" s="10"/>
      <c r="K145" s="10">
        <f t="shared" ref="K145:K157" si="27">+G145</f>
        <v>-4.5791999997163657E-2</v>
      </c>
      <c r="L145" s="10"/>
      <c r="M145" s="10"/>
      <c r="O145" s="10">
        <f t="shared" ca="1" si="25"/>
        <v>-4.5048147818225526E-2</v>
      </c>
      <c r="P145" s="10"/>
      <c r="Q145" s="11">
        <f t="shared" si="26"/>
        <v>43452.186099999999</v>
      </c>
    </row>
    <row r="146" spans="1:17" x14ac:dyDescent="0.2">
      <c r="A146" s="71" t="s">
        <v>0</v>
      </c>
      <c r="B146" s="72" t="s">
        <v>55</v>
      </c>
      <c r="C146" s="71">
        <v>58494.489399999999</v>
      </c>
      <c r="D146" s="71">
        <v>2.0000000000000001E-4</v>
      </c>
      <c r="E146" s="40">
        <f t="shared" si="23"/>
        <v>30714.95235015752</v>
      </c>
      <c r="F146" s="10">
        <f t="shared" si="24"/>
        <v>30715</v>
      </c>
      <c r="G146" s="10">
        <f t="shared" si="21"/>
        <v>-4.3620000004011672E-2</v>
      </c>
      <c r="H146" s="10"/>
      <c r="I146" s="10"/>
      <c r="J146" s="10"/>
      <c r="K146" s="10">
        <f t="shared" si="27"/>
        <v>-4.3620000004011672E-2</v>
      </c>
      <c r="L146" s="10"/>
      <c r="M146" s="10"/>
      <c r="O146" s="10">
        <f t="shared" ca="1" si="25"/>
        <v>-4.513531475273487E-2</v>
      </c>
      <c r="P146" s="10"/>
      <c r="Q146" s="11">
        <f t="shared" si="26"/>
        <v>43475.989399999999</v>
      </c>
    </row>
    <row r="147" spans="1:17" ht="12" customHeight="1" x14ac:dyDescent="0.2">
      <c r="A147" s="71" t="s">
        <v>0</v>
      </c>
      <c r="B147" s="72" t="s">
        <v>55</v>
      </c>
      <c r="C147" s="71">
        <v>58495.4012</v>
      </c>
      <c r="D147" s="71">
        <v>1E-4</v>
      </c>
      <c r="E147" s="40">
        <f t="shared" si="23"/>
        <v>30715.948386984011</v>
      </c>
      <c r="F147" s="10">
        <f t="shared" si="24"/>
        <v>30716</v>
      </c>
      <c r="G147" s="10">
        <f t="shared" si="21"/>
        <v>-4.72479999953066E-2</v>
      </c>
      <c r="H147" s="10"/>
      <c r="I147" s="10"/>
      <c r="J147" s="10"/>
      <c r="K147" s="10">
        <f t="shared" si="27"/>
        <v>-4.72479999953066E-2</v>
      </c>
      <c r="L147" s="10"/>
      <c r="M147" s="10"/>
      <c r="O147" s="10">
        <f t="shared" ca="1" si="25"/>
        <v>-4.5138667327139073E-2</v>
      </c>
      <c r="P147" s="10"/>
      <c r="Q147" s="11">
        <f t="shared" si="26"/>
        <v>43476.9012</v>
      </c>
    </row>
    <row r="148" spans="1:17" s="86" customFormat="1" ht="12" customHeight="1" x14ac:dyDescent="0.2">
      <c r="A148" s="73" t="s">
        <v>452</v>
      </c>
      <c r="B148" s="72" t="s">
        <v>55</v>
      </c>
      <c r="C148" s="71">
        <v>58792.9179</v>
      </c>
      <c r="D148" s="71">
        <v>1E-4</v>
      </c>
      <c r="E148" s="40">
        <f t="shared" si="23"/>
        <v>31040.951227185535</v>
      </c>
      <c r="F148" s="86">
        <f t="shared" si="24"/>
        <v>31041</v>
      </c>
      <c r="G148" s="86">
        <f t="shared" si="21"/>
        <v>-4.4647999995504506E-2</v>
      </c>
      <c r="K148" s="86">
        <f t="shared" si="27"/>
        <v>-4.4647999995504506E-2</v>
      </c>
      <c r="O148" s="86">
        <f t="shared" ca="1" si="25"/>
        <v>-4.6228254008505901E-2</v>
      </c>
      <c r="Q148" s="87">
        <f t="shared" si="26"/>
        <v>43774.4179</v>
      </c>
    </row>
    <row r="149" spans="1:17" s="86" customFormat="1" ht="12" customHeight="1" x14ac:dyDescent="0.2">
      <c r="A149" s="73" t="s">
        <v>454</v>
      </c>
      <c r="B149" s="72" t="s">
        <v>55</v>
      </c>
      <c r="C149" s="71">
        <v>58868.891000000003</v>
      </c>
      <c r="D149" s="71" t="s">
        <v>90</v>
      </c>
      <c r="E149" s="40">
        <f t="shared" ref="E149:E157" si="28">+(C149-C$7)/C$8</f>
        <v>31123.943117317805</v>
      </c>
      <c r="F149" s="86">
        <f t="shared" ref="F149:F159" si="29">ROUND(2*E149,0)/2</f>
        <v>31124</v>
      </c>
      <c r="G149" s="86">
        <f t="shared" si="21"/>
        <v>-5.2071999998588581E-2</v>
      </c>
      <c r="K149" s="86">
        <f t="shared" si="27"/>
        <v>-5.2071999998588581E-2</v>
      </c>
      <c r="O149" s="86">
        <f t="shared" ref="O149:O157" ca="1" si="30">+C$11+C$12*$F149</f>
        <v>-4.6506517684054963E-2</v>
      </c>
      <c r="Q149" s="87">
        <f t="shared" ref="Q149:Q157" si="31">+C149-15018.5</f>
        <v>43850.391000000003</v>
      </c>
    </row>
    <row r="150" spans="1:17" s="86" customFormat="1" ht="12" customHeight="1" x14ac:dyDescent="0.2">
      <c r="A150" s="73" t="s">
        <v>454</v>
      </c>
      <c r="B150" s="72" t="s">
        <v>55</v>
      </c>
      <c r="C150" s="71">
        <v>58868.894099999998</v>
      </c>
      <c r="D150" s="71" t="s">
        <v>375</v>
      </c>
      <c r="E150" s="40">
        <f t="shared" si="28"/>
        <v>31123.946503711923</v>
      </c>
      <c r="F150" s="86">
        <f t="shared" si="29"/>
        <v>31124</v>
      </c>
      <c r="G150" s="86">
        <f t="shared" si="21"/>
        <v>-4.8972000004141591E-2</v>
      </c>
      <c r="K150" s="86">
        <f t="shared" si="27"/>
        <v>-4.8972000004141591E-2</v>
      </c>
      <c r="O150" s="86">
        <f t="shared" ca="1" si="30"/>
        <v>-4.6506517684054963E-2</v>
      </c>
      <c r="Q150" s="87">
        <f t="shared" si="31"/>
        <v>43850.394099999998</v>
      </c>
    </row>
    <row r="151" spans="1:17" s="86" customFormat="1" ht="12" customHeight="1" x14ac:dyDescent="0.2">
      <c r="A151" s="73" t="s">
        <v>454</v>
      </c>
      <c r="B151" s="72" t="s">
        <v>55</v>
      </c>
      <c r="C151" s="71">
        <v>58868.894999999997</v>
      </c>
      <c r="D151" s="71" t="s">
        <v>455</v>
      </c>
      <c r="E151" s="40">
        <f t="shared" si="28"/>
        <v>31123.9474868586</v>
      </c>
      <c r="F151" s="86">
        <f t="shared" si="29"/>
        <v>31124</v>
      </c>
      <c r="G151" s="86">
        <f t="shared" si="21"/>
        <v>-4.8072000005049631E-2</v>
      </c>
      <c r="K151" s="86">
        <f t="shared" si="27"/>
        <v>-4.8072000005049631E-2</v>
      </c>
      <c r="O151" s="86">
        <f t="shared" ca="1" si="30"/>
        <v>-4.6506517684054963E-2</v>
      </c>
      <c r="Q151" s="87">
        <f t="shared" si="31"/>
        <v>43850.394999999997</v>
      </c>
    </row>
    <row r="152" spans="1:17" s="86" customFormat="1" ht="12" customHeight="1" x14ac:dyDescent="0.2">
      <c r="A152" s="73" t="s">
        <v>454</v>
      </c>
      <c r="B152" s="72" t="s">
        <v>55</v>
      </c>
      <c r="C152" s="71">
        <v>58868.898500000003</v>
      </c>
      <c r="D152" s="71" t="s">
        <v>29</v>
      </c>
      <c r="E152" s="40">
        <f t="shared" si="28"/>
        <v>31123.951310206812</v>
      </c>
      <c r="F152" s="86">
        <f t="shared" si="29"/>
        <v>31124</v>
      </c>
      <c r="G152" s="86">
        <f t="shared" si="21"/>
        <v>-4.4571999998879619E-2</v>
      </c>
      <c r="K152" s="86">
        <f t="shared" si="27"/>
        <v>-4.4571999998879619E-2</v>
      </c>
      <c r="O152" s="86">
        <f t="shared" ca="1" si="30"/>
        <v>-4.6506517684054963E-2</v>
      </c>
      <c r="Q152" s="87">
        <f t="shared" si="31"/>
        <v>43850.398500000003</v>
      </c>
    </row>
    <row r="153" spans="1:17" s="86" customFormat="1" ht="12" customHeight="1" x14ac:dyDescent="0.2">
      <c r="A153" s="73" t="s">
        <v>453</v>
      </c>
      <c r="B153" s="72" t="s">
        <v>55</v>
      </c>
      <c r="C153" s="71">
        <v>58885.375599999999</v>
      </c>
      <c r="D153" s="71">
        <v>2.0000000000000001E-4</v>
      </c>
      <c r="E153" s="40">
        <f t="shared" si="28"/>
        <v>31141.950650406146</v>
      </c>
      <c r="F153" s="86">
        <f t="shared" si="29"/>
        <v>31142</v>
      </c>
      <c r="G153" s="86">
        <f t="shared" si="21"/>
        <v>-4.5175999999628402E-2</v>
      </c>
      <c r="K153" s="86">
        <f t="shared" si="27"/>
        <v>-4.5175999999628402E-2</v>
      </c>
      <c r="O153" s="86">
        <f t="shared" ca="1" si="30"/>
        <v>-4.656686402333067E-2</v>
      </c>
      <c r="Q153" s="87">
        <f t="shared" si="31"/>
        <v>43866.875599999999</v>
      </c>
    </row>
    <row r="154" spans="1:17" s="86" customFormat="1" ht="12" customHeight="1" x14ac:dyDescent="0.2">
      <c r="A154" s="73" t="s">
        <v>453</v>
      </c>
      <c r="B154" s="72" t="s">
        <v>55</v>
      </c>
      <c r="C154" s="71">
        <v>58896.359600000003</v>
      </c>
      <c r="D154" s="71">
        <v>2.9999999999999997E-4</v>
      </c>
      <c r="E154" s="40">
        <f t="shared" si="28"/>
        <v>31153.949409456563</v>
      </c>
      <c r="F154" s="86">
        <f t="shared" si="29"/>
        <v>31154</v>
      </c>
      <c r="G154" s="86">
        <f t="shared" si="21"/>
        <v>-4.6311999998579267E-2</v>
      </c>
      <c r="K154" s="86">
        <f t="shared" si="27"/>
        <v>-4.6311999998579267E-2</v>
      </c>
      <c r="O154" s="86">
        <f t="shared" ca="1" si="30"/>
        <v>-4.6607094916181133E-2</v>
      </c>
      <c r="Q154" s="87">
        <f t="shared" si="31"/>
        <v>43877.859600000003</v>
      </c>
    </row>
    <row r="155" spans="1:17" s="86" customFormat="1" ht="12" customHeight="1" x14ac:dyDescent="0.2">
      <c r="A155" s="74" t="s">
        <v>456</v>
      </c>
      <c r="B155" s="75" t="s">
        <v>74</v>
      </c>
      <c r="C155" s="76">
        <v>59192.042759999997</v>
      </c>
      <c r="D155" s="76">
        <v>1.67E-3</v>
      </c>
      <c r="E155" s="40">
        <f t="shared" si="28"/>
        <v>31476.949317696199</v>
      </c>
      <c r="F155" s="86">
        <f t="shared" si="29"/>
        <v>31477</v>
      </c>
      <c r="G155" s="86">
        <f t="shared" si="21"/>
        <v>-4.6396000005188398E-2</v>
      </c>
      <c r="K155" s="86">
        <f t="shared" si="27"/>
        <v>-4.6396000005188398E-2</v>
      </c>
      <c r="O155" s="86">
        <f t="shared" ca="1" si="30"/>
        <v>-4.7689976448739541E-2</v>
      </c>
      <c r="Q155" s="87">
        <f t="shared" si="31"/>
        <v>44173.542759999997</v>
      </c>
    </row>
    <row r="156" spans="1:17" s="86" customFormat="1" ht="12" customHeight="1" x14ac:dyDescent="0.2">
      <c r="A156" s="77" t="s">
        <v>457</v>
      </c>
      <c r="B156" s="78" t="s">
        <v>55</v>
      </c>
      <c r="C156" s="79">
        <v>59518.841500000002</v>
      </c>
      <c r="D156" s="80">
        <v>8.0000000000000004E-4</v>
      </c>
      <c r="E156" s="40">
        <f t="shared" si="28"/>
        <v>31833.939425055822</v>
      </c>
      <c r="F156" s="86">
        <f t="shared" si="29"/>
        <v>31834</v>
      </c>
      <c r="G156" s="86">
        <f t="shared" si="21"/>
        <v>-5.5451999993238132E-2</v>
      </c>
      <c r="K156" s="86">
        <f t="shared" si="27"/>
        <v>-5.5451999993238132E-2</v>
      </c>
      <c r="O156" s="86">
        <f t="shared" ca="1" si="30"/>
        <v>-4.8886845511040958E-2</v>
      </c>
      <c r="Q156" s="87">
        <f t="shared" si="31"/>
        <v>44500.341500000002</v>
      </c>
    </row>
    <row r="157" spans="1:17" s="86" customFormat="1" ht="12" customHeight="1" x14ac:dyDescent="0.2">
      <c r="A157" s="77" t="s">
        <v>457</v>
      </c>
      <c r="B157" s="78" t="s">
        <v>55</v>
      </c>
      <c r="C157" s="79">
        <v>59610.3891</v>
      </c>
      <c r="D157" s="80">
        <v>1E-4</v>
      </c>
      <c r="E157" s="40">
        <f t="shared" si="28"/>
        <v>31933.944668504788</v>
      </c>
      <c r="F157" s="86">
        <f t="shared" si="29"/>
        <v>31934</v>
      </c>
      <c r="G157" s="86">
        <f t="shared" si="21"/>
        <v>-5.0652000005356967E-2</v>
      </c>
      <c r="K157" s="86">
        <f t="shared" si="27"/>
        <v>-5.0652000005356967E-2</v>
      </c>
      <c r="O157" s="86">
        <f t="shared" ca="1" si="30"/>
        <v>-4.922210295146151E-2</v>
      </c>
      <c r="Q157" s="87">
        <f t="shared" si="31"/>
        <v>44591.8891</v>
      </c>
    </row>
    <row r="158" spans="1:17" s="86" customFormat="1" ht="12" customHeight="1" x14ac:dyDescent="0.2">
      <c r="A158" s="84" t="s">
        <v>460</v>
      </c>
      <c r="B158" s="85" t="s">
        <v>55</v>
      </c>
      <c r="C158" s="79">
        <v>59843.8272</v>
      </c>
      <c r="D158" s="80">
        <v>5.9999999999999995E-4</v>
      </c>
      <c r="E158" s="40">
        <f t="shared" ref="E158:E159" si="32">+(C158-C$7)/C$8</f>
        <v>32188.948994350183</v>
      </c>
      <c r="F158" s="86">
        <f t="shared" si="29"/>
        <v>32189</v>
      </c>
      <c r="G158" s="86">
        <f t="shared" ref="G158:G159" si="33">+C158-(C$7+F158*C$8)</f>
        <v>-4.6692000003531575E-2</v>
      </c>
      <c r="K158" s="86">
        <f t="shared" ref="K158:K159" si="34">+G158</f>
        <v>-4.6692000003531575E-2</v>
      </c>
      <c r="O158" s="86">
        <f t="shared" ref="O158:O159" ca="1" si="35">+C$11+C$12*$F158</f>
        <v>-5.0077009424533941E-2</v>
      </c>
      <c r="Q158" s="87">
        <f t="shared" ref="Q158:Q159" si="36">+C158-15018.5</f>
        <v>44825.3272</v>
      </c>
    </row>
    <row r="159" spans="1:17" s="86" customFormat="1" ht="12" customHeight="1" x14ac:dyDescent="0.2">
      <c r="A159" s="84" t="s">
        <v>460</v>
      </c>
      <c r="B159" s="85" t="s">
        <v>55</v>
      </c>
      <c r="C159" s="79">
        <v>59875.863700000002</v>
      </c>
      <c r="D159" s="80">
        <v>2.9999999999999997E-4</v>
      </c>
      <c r="E159" s="40">
        <f t="shared" si="32"/>
        <v>32223.945192849686</v>
      </c>
      <c r="F159" s="86">
        <f t="shared" si="29"/>
        <v>32224</v>
      </c>
      <c r="G159" s="86">
        <f t="shared" si="33"/>
        <v>-5.0172000002930872E-2</v>
      </c>
      <c r="K159" s="86">
        <f t="shared" si="34"/>
        <v>-5.0172000002930872E-2</v>
      </c>
      <c r="O159" s="86">
        <f t="shared" ca="1" si="35"/>
        <v>-5.019434952868114E-2</v>
      </c>
      <c r="Q159" s="87">
        <f t="shared" si="36"/>
        <v>44857.363700000002</v>
      </c>
    </row>
    <row r="160" spans="1:17" s="86" customFormat="1" ht="12" customHeight="1" x14ac:dyDescent="0.2">
      <c r="A160" s="89" t="s">
        <v>461</v>
      </c>
      <c r="B160" s="89" t="s">
        <v>55</v>
      </c>
      <c r="C160" s="90">
        <v>59956.421999999788</v>
      </c>
      <c r="D160" s="80">
        <v>3.0000000000000001E-3</v>
      </c>
      <c r="E160" s="40">
        <f t="shared" ref="E160" si="37">+(C160-C$7)/C$8</f>
        <v>32311.945887606438</v>
      </c>
      <c r="F160" s="86">
        <f t="shared" ref="F160" si="38">ROUND(2*E160,0)/2</f>
        <v>32312</v>
      </c>
      <c r="G160" s="86">
        <f t="shared" ref="G160" si="39">+C160-(C$7+F160*C$8)</f>
        <v>-4.9536000209627673E-2</v>
      </c>
      <c r="K160" s="86">
        <f t="shared" ref="K160" si="40">+G160</f>
        <v>-4.9536000209627673E-2</v>
      </c>
      <c r="O160" s="86">
        <f t="shared" ref="O160" ca="1" si="41">+C$11+C$12*$F160</f>
        <v>-5.048937607625123E-2</v>
      </c>
      <c r="Q160" s="87">
        <f t="shared" ref="Q160" si="42">+C160-15018.5</f>
        <v>44937.921999999788</v>
      </c>
    </row>
    <row r="161" spans="2:2" s="86" customFormat="1" ht="12" customHeight="1" x14ac:dyDescent="0.2">
      <c r="B161" s="88"/>
    </row>
    <row r="162" spans="2:2" s="86" customFormat="1" ht="12" customHeight="1" x14ac:dyDescent="0.2">
      <c r="B162" s="88"/>
    </row>
    <row r="163" spans="2:2" s="86" customFormat="1" ht="12" customHeight="1" x14ac:dyDescent="0.2">
      <c r="B163" s="88"/>
    </row>
    <row r="164" spans="2:2" s="86" customFormat="1" ht="12" customHeight="1" x14ac:dyDescent="0.2">
      <c r="B164" s="88"/>
    </row>
    <row r="165" spans="2:2" s="86" customFormat="1" ht="12" customHeight="1" x14ac:dyDescent="0.2">
      <c r="B165" s="88"/>
    </row>
    <row r="166" spans="2:2" s="86" customFormat="1" ht="12" customHeight="1" x14ac:dyDescent="0.2">
      <c r="B166" s="88"/>
    </row>
    <row r="167" spans="2:2" s="86" customFormat="1" ht="12" customHeight="1" x14ac:dyDescent="0.2">
      <c r="B167" s="88"/>
    </row>
    <row r="168" spans="2:2" s="86" customFormat="1" ht="12" customHeight="1" x14ac:dyDescent="0.2">
      <c r="B168" s="88"/>
    </row>
    <row r="169" spans="2:2" s="86" customFormat="1" ht="12" customHeight="1" x14ac:dyDescent="0.2">
      <c r="B169" s="88"/>
    </row>
    <row r="170" spans="2:2" s="86" customFormat="1" ht="12" customHeight="1" x14ac:dyDescent="0.2">
      <c r="B170" s="88"/>
    </row>
    <row r="171" spans="2:2" s="86" customFormat="1" ht="12" customHeight="1" x14ac:dyDescent="0.2">
      <c r="B171" s="88"/>
    </row>
    <row r="172" spans="2:2" s="86" customFormat="1" ht="12" customHeight="1" x14ac:dyDescent="0.2">
      <c r="B172" s="88"/>
    </row>
    <row r="173" spans="2:2" s="86" customFormat="1" ht="12" customHeight="1" x14ac:dyDescent="0.2">
      <c r="B173" s="88"/>
    </row>
    <row r="174" spans="2:2" s="86" customFormat="1" ht="12" customHeight="1" x14ac:dyDescent="0.2">
      <c r="B174" s="88"/>
    </row>
    <row r="175" spans="2:2" s="86" customFormat="1" ht="12" customHeight="1" x14ac:dyDescent="0.2">
      <c r="B175" s="88"/>
    </row>
    <row r="176" spans="2:2" s="86" customFormat="1" ht="12" customHeight="1" x14ac:dyDescent="0.2">
      <c r="B176" s="88"/>
    </row>
    <row r="177" spans="2:2" s="86" customFormat="1" ht="12" customHeight="1" x14ac:dyDescent="0.2">
      <c r="B177" s="88"/>
    </row>
    <row r="178" spans="2:2" s="86" customFormat="1" ht="12" customHeight="1" x14ac:dyDescent="0.2">
      <c r="B178" s="88"/>
    </row>
    <row r="179" spans="2:2" s="86" customFormat="1" ht="12" customHeight="1" x14ac:dyDescent="0.2">
      <c r="B179" s="88"/>
    </row>
    <row r="180" spans="2:2" s="86" customFormat="1" ht="12" customHeight="1" x14ac:dyDescent="0.2">
      <c r="B180" s="88"/>
    </row>
    <row r="181" spans="2:2" s="86" customFormat="1" ht="12" customHeight="1" x14ac:dyDescent="0.2">
      <c r="B181" s="88"/>
    </row>
    <row r="182" spans="2:2" s="86" customFormat="1" ht="12" customHeight="1" x14ac:dyDescent="0.2">
      <c r="B182" s="88"/>
    </row>
    <row r="183" spans="2:2" s="86" customFormat="1" ht="12" customHeight="1" x14ac:dyDescent="0.2">
      <c r="B183" s="88"/>
    </row>
    <row r="184" spans="2:2" s="86" customFormat="1" ht="12" customHeight="1" x14ac:dyDescent="0.2">
      <c r="B184" s="88"/>
    </row>
    <row r="185" spans="2:2" s="86" customFormat="1" ht="12" customHeight="1" x14ac:dyDescent="0.2">
      <c r="B185" s="88"/>
    </row>
    <row r="186" spans="2:2" s="86" customFormat="1" ht="12" customHeight="1" x14ac:dyDescent="0.2">
      <c r="B186" s="88"/>
    </row>
    <row r="187" spans="2:2" s="86" customFormat="1" ht="12" customHeight="1" x14ac:dyDescent="0.2">
      <c r="B187" s="88"/>
    </row>
    <row r="188" spans="2:2" s="86" customFormat="1" ht="12" customHeight="1" x14ac:dyDescent="0.2">
      <c r="B188" s="88"/>
    </row>
    <row r="189" spans="2:2" s="86" customFormat="1" ht="12" customHeight="1" x14ac:dyDescent="0.2">
      <c r="B189" s="88"/>
    </row>
    <row r="190" spans="2:2" s="86" customFormat="1" ht="12" customHeight="1" x14ac:dyDescent="0.2">
      <c r="B190" s="88"/>
    </row>
    <row r="191" spans="2:2" s="86" customFormat="1" ht="12" customHeight="1" x14ac:dyDescent="0.2">
      <c r="B191" s="88"/>
    </row>
    <row r="192" spans="2:2" s="86" customFormat="1" ht="12" customHeight="1" x14ac:dyDescent="0.2">
      <c r="B192" s="88"/>
    </row>
    <row r="193" spans="2:2" s="86" customFormat="1" ht="12" customHeight="1" x14ac:dyDescent="0.2">
      <c r="B193" s="88"/>
    </row>
    <row r="194" spans="2:2" s="86" customFormat="1" ht="12" customHeight="1" x14ac:dyDescent="0.2">
      <c r="B194" s="88"/>
    </row>
    <row r="195" spans="2:2" s="86" customFormat="1" ht="12" customHeight="1" x14ac:dyDescent="0.2">
      <c r="B195" s="88"/>
    </row>
    <row r="196" spans="2:2" s="86" customFormat="1" ht="12" customHeight="1" x14ac:dyDescent="0.2">
      <c r="B196" s="88"/>
    </row>
    <row r="197" spans="2:2" s="86" customFormat="1" ht="12" customHeight="1" x14ac:dyDescent="0.2">
      <c r="B197" s="88"/>
    </row>
    <row r="198" spans="2:2" s="86" customFormat="1" ht="12" customHeight="1" x14ac:dyDescent="0.2">
      <c r="B198" s="88"/>
    </row>
    <row r="199" spans="2:2" s="86" customFormat="1" ht="12" customHeight="1" x14ac:dyDescent="0.2">
      <c r="B199" s="88"/>
    </row>
    <row r="200" spans="2:2" s="86" customFormat="1" ht="12" customHeight="1" x14ac:dyDescent="0.2">
      <c r="B200" s="88"/>
    </row>
    <row r="201" spans="2:2" s="86" customFormat="1" ht="12" customHeight="1" x14ac:dyDescent="0.2">
      <c r="B201" s="88"/>
    </row>
    <row r="202" spans="2:2" s="86" customFormat="1" ht="12" customHeight="1" x14ac:dyDescent="0.2">
      <c r="B202" s="88"/>
    </row>
    <row r="203" spans="2:2" s="86" customFormat="1" ht="12" customHeight="1" x14ac:dyDescent="0.2">
      <c r="B203" s="88"/>
    </row>
    <row r="204" spans="2:2" s="86" customFormat="1" ht="12" customHeight="1" x14ac:dyDescent="0.2">
      <c r="B204" s="88"/>
    </row>
    <row r="205" spans="2:2" s="86" customFormat="1" ht="12" customHeight="1" x14ac:dyDescent="0.2">
      <c r="B205" s="88"/>
    </row>
    <row r="206" spans="2:2" s="86" customFormat="1" ht="12" customHeight="1" x14ac:dyDescent="0.2">
      <c r="B206" s="88"/>
    </row>
    <row r="207" spans="2:2" s="86" customFormat="1" ht="12" customHeight="1" x14ac:dyDescent="0.2">
      <c r="B207" s="88"/>
    </row>
    <row r="208" spans="2:2" s="86" customFormat="1" ht="12" customHeight="1" x14ac:dyDescent="0.2">
      <c r="B208" s="88"/>
    </row>
    <row r="209" spans="2:2" s="86" customFormat="1" ht="12" customHeight="1" x14ac:dyDescent="0.2">
      <c r="B209" s="88"/>
    </row>
    <row r="210" spans="2:2" s="86" customFormat="1" ht="12" customHeight="1" x14ac:dyDescent="0.2">
      <c r="B210" s="88"/>
    </row>
    <row r="211" spans="2:2" x14ac:dyDescent="0.2">
      <c r="B211" s="16"/>
    </row>
    <row r="212" spans="2:2" x14ac:dyDescent="0.2">
      <c r="B212" s="16"/>
    </row>
    <row r="213" spans="2:2" x14ac:dyDescent="0.2">
      <c r="B213" s="16"/>
    </row>
    <row r="214" spans="2:2" x14ac:dyDescent="0.2">
      <c r="B214" s="16"/>
    </row>
    <row r="215" spans="2:2" x14ac:dyDescent="0.2">
      <c r="B215" s="16"/>
    </row>
    <row r="216" spans="2:2" x14ac:dyDescent="0.2">
      <c r="B216" s="16"/>
    </row>
    <row r="217" spans="2:2" x14ac:dyDescent="0.2">
      <c r="B217" s="16"/>
    </row>
    <row r="218" spans="2:2" x14ac:dyDescent="0.2">
      <c r="B218" s="16"/>
    </row>
    <row r="219" spans="2:2" x14ac:dyDescent="0.2">
      <c r="B219" s="16"/>
    </row>
    <row r="220" spans="2:2" x14ac:dyDescent="0.2">
      <c r="B220" s="16"/>
    </row>
    <row r="221" spans="2:2" x14ac:dyDescent="0.2">
      <c r="B221" s="16"/>
    </row>
    <row r="222" spans="2:2" x14ac:dyDescent="0.2">
      <c r="B222" s="16"/>
    </row>
    <row r="223" spans="2:2" x14ac:dyDescent="0.2">
      <c r="B223" s="16"/>
    </row>
    <row r="224" spans="2:2" x14ac:dyDescent="0.2">
      <c r="B224" s="16"/>
    </row>
    <row r="225" spans="2:2" x14ac:dyDescent="0.2">
      <c r="B225" s="16"/>
    </row>
    <row r="226" spans="2:2" x14ac:dyDescent="0.2">
      <c r="B226" s="16"/>
    </row>
    <row r="227" spans="2:2" x14ac:dyDescent="0.2">
      <c r="B227" s="16"/>
    </row>
    <row r="228" spans="2:2" x14ac:dyDescent="0.2">
      <c r="B228" s="16"/>
    </row>
    <row r="229" spans="2:2" x14ac:dyDescent="0.2">
      <c r="B229" s="16"/>
    </row>
    <row r="230" spans="2:2" x14ac:dyDescent="0.2">
      <c r="B230" s="16"/>
    </row>
    <row r="231" spans="2:2" x14ac:dyDescent="0.2">
      <c r="B231" s="16"/>
    </row>
    <row r="232" spans="2:2" x14ac:dyDescent="0.2">
      <c r="B232" s="16"/>
    </row>
    <row r="233" spans="2:2" x14ac:dyDescent="0.2">
      <c r="B233" s="16"/>
    </row>
    <row r="234" spans="2:2" x14ac:dyDescent="0.2">
      <c r="B234" s="16"/>
    </row>
    <row r="235" spans="2:2" x14ac:dyDescent="0.2">
      <c r="B235" s="16"/>
    </row>
    <row r="236" spans="2:2" x14ac:dyDescent="0.2">
      <c r="B236" s="16"/>
    </row>
    <row r="237" spans="2:2" x14ac:dyDescent="0.2">
      <c r="B237" s="16"/>
    </row>
    <row r="238" spans="2:2" x14ac:dyDescent="0.2">
      <c r="B238" s="16"/>
    </row>
    <row r="239" spans="2:2" x14ac:dyDescent="0.2">
      <c r="B239" s="16"/>
    </row>
    <row r="240" spans="2:2" x14ac:dyDescent="0.2">
      <c r="B240" s="16"/>
    </row>
    <row r="241" spans="2:2" x14ac:dyDescent="0.2">
      <c r="B241" s="16"/>
    </row>
    <row r="242" spans="2:2" x14ac:dyDescent="0.2">
      <c r="B242" s="16"/>
    </row>
    <row r="243" spans="2:2" x14ac:dyDescent="0.2">
      <c r="B243" s="16"/>
    </row>
    <row r="244" spans="2:2" x14ac:dyDescent="0.2">
      <c r="B244" s="16"/>
    </row>
    <row r="245" spans="2:2" x14ac:dyDescent="0.2">
      <c r="B245" s="16"/>
    </row>
    <row r="246" spans="2:2" x14ac:dyDescent="0.2">
      <c r="B246" s="16"/>
    </row>
    <row r="247" spans="2:2" x14ac:dyDescent="0.2">
      <c r="B247" s="16"/>
    </row>
    <row r="248" spans="2:2" x14ac:dyDescent="0.2">
      <c r="B248" s="16"/>
    </row>
    <row r="249" spans="2:2" x14ac:dyDescent="0.2">
      <c r="B249" s="16"/>
    </row>
    <row r="250" spans="2:2" x14ac:dyDescent="0.2">
      <c r="B250" s="16"/>
    </row>
    <row r="251" spans="2:2" x14ac:dyDescent="0.2">
      <c r="B251" s="16"/>
    </row>
    <row r="252" spans="2:2" x14ac:dyDescent="0.2">
      <c r="B252" s="16"/>
    </row>
    <row r="253" spans="2:2" x14ac:dyDescent="0.2">
      <c r="B253" s="16"/>
    </row>
    <row r="254" spans="2:2" x14ac:dyDescent="0.2">
      <c r="B254" s="16"/>
    </row>
    <row r="255" spans="2:2" x14ac:dyDescent="0.2">
      <c r="B255" s="16"/>
    </row>
    <row r="256" spans="2:2" x14ac:dyDescent="0.2">
      <c r="B256" s="16"/>
    </row>
    <row r="257" spans="2:2" x14ac:dyDescent="0.2">
      <c r="B257" s="16"/>
    </row>
    <row r="258" spans="2:2" x14ac:dyDescent="0.2">
      <c r="B258" s="16"/>
    </row>
    <row r="259" spans="2:2" x14ac:dyDescent="0.2">
      <c r="B259" s="16"/>
    </row>
    <row r="260" spans="2:2" x14ac:dyDescent="0.2">
      <c r="B260" s="16"/>
    </row>
    <row r="261" spans="2:2" x14ac:dyDescent="0.2">
      <c r="B261" s="16"/>
    </row>
    <row r="262" spans="2:2" x14ac:dyDescent="0.2">
      <c r="B262" s="16"/>
    </row>
    <row r="263" spans="2:2" x14ac:dyDescent="0.2">
      <c r="B263" s="16"/>
    </row>
    <row r="264" spans="2:2" x14ac:dyDescent="0.2">
      <c r="B264" s="16"/>
    </row>
    <row r="265" spans="2:2" x14ac:dyDescent="0.2">
      <c r="B265" s="16"/>
    </row>
    <row r="266" spans="2:2" x14ac:dyDescent="0.2">
      <c r="B266" s="16"/>
    </row>
    <row r="267" spans="2:2" x14ac:dyDescent="0.2">
      <c r="B267" s="16"/>
    </row>
    <row r="268" spans="2:2" x14ac:dyDescent="0.2">
      <c r="B268" s="16"/>
    </row>
    <row r="269" spans="2:2" x14ac:dyDescent="0.2">
      <c r="B269" s="16"/>
    </row>
    <row r="270" spans="2:2" x14ac:dyDescent="0.2">
      <c r="B270" s="16"/>
    </row>
    <row r="271" spans="2:2" x14ac:dyDescent="0.2">
      <c r="B271" s="16"/>
    </row>
    <row r="272" spans="2:2" x14ac:dyDescent="0.2">
      <c r="B272" s="16"/>
    </row>
    <row r="273" spans="2:2" x14ac:dyDescent="0.2">
      <c r="B273" s="16"/>
    </row>
    <row r="274" spans="2:2" x14ac:dyDescent="0.2">
      <c r="B274" s="16"/>
    </row>
    <row r="275" spans="2:2" x14ac:dyDescent="0.2">
      <c r="B275" s="16"/>
    </row>
    <row r="276" spans="2:2" x14ac:dyDescent="0.2">
      <c r="B276" s="16"/>
    </row>
    <row r="277" spans="2:2" x14ac:dyDescent="0.2">
      <c r="B277" s="16"/>
    </row>
    <row r="278" spans="2:2" x14ac:dyDescent="0.2">
      <c r="B278" s="16"/>
    </row>
    <row r="279" spans="2:2" x14ac:dyDescent="0.2">
      <c r="B279" s="16"/>
    </row>
    <row r="280" spans="2:2" x14ac:dyDescent="0.2">
      <c r="B280" s="16"/>
    </row>
    <row r="281" spans="2:2" x14ac:dyDescent="0.2">
      <c r="B281" s="16"/>
    </row>
    <row r="282" spans="2:2" x14ac:dyDescent="0.2">
      <c r="B282" s="16"/>
    </row>
    <row r="283" spans="2:2" x14ac:dyDescent="0.2">
      <c r="B283" s="16"/>
    </row>
    <row r="284" spans="2:2" x14ac:dyDescent="0.2">
      <c r="B284" s="16"/>
    </row>
    <row r="285" spans="2:2" x14ac:dyDescent="0.2">
      <c r="B285" s="16"/>
    </row>
    <row r="286" spans="2:2" x14ac:dyDescent="0.2">
      <c r="B286" s="16"/>
    </row>
    <row r="287" spans="2:2" x14ac:dyDescent="0.2">
      <c r="B287" s="16"/>
    </row>
    <row r="288" spans="2:2" x14ac:dyDescent="0.2">
      <c r="B288" s="16"/>
    </row>
    <row r="289" spans="2:2" x14ac:dyDescent="0.2">
      <c r="B289" s="16"/>
    </row>
  </sheetData>
  <protectedRanges>
    <protectedRange sqref="A142:D147" name="Range1"/>
  </protectedRanges>
  <sortState xmlns:xlrd2="http://schemas.microsoft.com/office/spreadsheetml/2017/richdata2" ref="A21:AK157">
    <sortCondition ref="C21:C157"/>
  </sortState>
  <phoneticPr fontId="8" type="noConversion"/>
  <hyperlinks>
    <hyperlink ref="H64007" r:id="rId1" display="http://vsolj.cetus-net.org/bulletin.html" xr:uid="{00000000-0004-0000-0000-000000000000}"/>
    <hyperlink ref="H64000" r:id="rId2" display="https://www.aavso.org/ejaavso" xr:uid="{00000000-0004-0000-0000-000001000000}"/>
    <hyperlink ref="I64007" r:id="rId3" display="http://vsolj.cetus-net.org/bulletin.html" xr:uid="{00000000-0004-0000-0000-000002000000}"/>
    <hyperlink ref="AQ57658" r:id="rId4" display="http://cdsbib.u-strasbg.fr/cgi-bin/cdsbib?1990RMxAA..21..381G" xr:uid="{00000000-0004-0000-0000-000003000000}"/>
    <hyperlink ref="H64004" r:id="rId5" display="https://www.aavso.org/ejaavso" xr:uid="{00000000-0004-0000-0000-000004000000}"/>
    <hyperlink ref="AP5022" r:id="rId6" display="http://cdsbib.u-strasbg.fr/cgi-bin/cdsbib?1990RMxAA..21..381G" xr:uid="{00000000-0004-0000-0000-000005000000}"/>
    <hyperlink ref="AP5025" r:id="rId7" display="http://cdsbib.u-strasbg.fr/cgi-bin/cdsbib?1990RMxAA..21..381G" xr:uid="{00000000-0004-0000-0000-000006000000}"/>
    <hyperlink ref="AP5023" r:id="rId8" display="http://cdsbib.u-strasbg.fr/cgi-bin/cdsbib?1990RMxAA..21..381G" xr:uid="{00000000-0004-0000-0000-000007000000}"/>
    <hyperlink ref="AP5007" r:id="rId9" display="http://cdsbib.u-strasbg.fr/cgi-bin/cdsbib?1990RMxAA..21..381G" xr:uid="{00000000-0004-0000-0000-000008000000}"/>
    <hyperlink ref="AQ5236" r:id="rId10" display="http://cdsbib.u-strasbg.fr/cgi-bin/cdsbib?1990RMxAA..21..381G" xr:uid="{00000000-0004-0000-0000-000009000000}"/>
    <hyperlink ref="AQ5240" r:id="rId11" display="http://cdsbib.u-strasbg.fr/cgi-bin/cdsbib?1990RMxAA..21..381G" xr:uid="{00000000-0004-0000-0000-00000A000000}"/>
    <hyperlink ref="AQ64920" r:id="rId12" display="http://cdsbib.u-strasbg.fr/cgi-bin/cdsbib?1990RMxAA..21..381G" xr:uid="{00000000-0004-0000-0000-00000B000000}"/>
    <hyperlink ref="I2128" r:id="rId13" display="http://vsolj.cetus-net.org/bulletin.html" xr:uid="{00000000-0004-0000-0000-00000C000000}"/>
    <hyperlink ref="H2128" r:id="rId14" display="http://vsolj.cetus-net.org/bulletin.html" xr:uid="{00000000-0004-0000-0000-00000D000000}"/>
    <hyperlink ref="AQ49" r:id="rId15" display="http://cdsbib.u-strasbg.fr/cgi-bin/cdsbib?1990RMxAA..21..381G" xr:uid="{00000000-0004-0000-0000-00000E000000}"/>
    <hyperlink ref="AQ48" r:id="rId16" display="http://cdsbib.u-strasbg.fr/cgi-bin/cdsbib?1990RMxAA..21..381G" xr:uid="{00000000-0004-0000-0000-00000F000000}"/>
    <hyperlink ref="AP3298" r:id="rId17" display="http://cdsbib.u-strasbg.fr/cgi-bin/cdsbib?1990RMxAA..21..381G" xr:uid="{00000000-0004-0000-0000-000010000000}"/>
    <hyperlink ref="AP3316" r:id="rId18" display="http://cdsbib.u-strasbg.fr/cgi-bin/cdsbib?1990RMxAA..21..381G" xr:uid="{00000000-0004-0000-0000-000011000000}"/>
    <hyperlink ref="AP3317" r:id="rId19" display="http://cdsbib.u-strasbg.fr/cgi-bin/cdsbib?1990RMxAA..21..381G" xr:uid="{00000000-0004-0000-0000-000012000000}"/>
    <hyperlink ref="AP331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8"/>
  <sheetViews>
    <sheetView topLeftCell="A57" workbookViewId="0">
      <selection activeCell="A61" sqref="A61:D103"/>
    </sheetView>
  </sheetViews>
  <sheetFormatPr defaultRowHeight="12.75" x14ac:dyDescent="0.2"/>
  <cols>
    <col min="1" max="1" width="19.7109375" style="47" customWidth="1"/>
    <col min="2" max="2" width="4.42578125" style="9" customWidth="1"/>
    <col min="3" max="3" width="12.7109375" style="4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6" t="s">
        <v>82</v>
      </c>
      <c r="I1" s="48" t="s">
        <v>83</v>
      </c>
      <c r="J1" s="49" t="s">
        <v>84</v>
      </c>
    </row>
    <row r="2" spans="1:16" x14ac:dyDescent="0.2">
      <c r="I2" s="50" t="s">
        <v>85</v>
      </c>
      <c r="J2" s="51" t="s">
        <v>73</v>
      </c>
    </row>
    <row r="3" spans="1:16" x14ac:dyDescent="0.2">
      <c r="A3" s="52" t="s">
        <v>86</v>
      </c>
      <c r="I3" s="50" t="s">
        <v>87</v>
      </c>
      <c r="J3" s="51" t="s">
        <v>88</v>
      </c>
    </row>
    <row r="4" spans="1:16" x14ac:dyDescent="0.2">
      <c r="I4" s="50" t="s">
        <v>89</v>
      </c>
      <c r="J4" s="51" t="s">
        <v>88</v>
      </c>
    </row>
    <row r="5" spans="1:16" ht="13.5" thickBot="1" x14ac:dyDescent="0.25">
      <c r="I5" s="53" t="s">
        <v>90</v>
      </c>
      <c r="J5" s="54" t="s">
        <v>91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 ORI 122 </v>
      </c>
      <c r="B11" s="16" t="str">
        <f t="shared" ref="B11:B42" si="1">IF(H11=INT(H11),"I","II")</f>
        <v>I</v>
      </c>
      <c r="C11" s="47">
        <f t="shared" ref="C11:C42" si="2">1*G11</f>
        <v>40926.557000000001</v>
      </c>
      <c r="D11" s="9" t="str">
        <f t="shared" ref="D11:D42" si="3">VLOOKUP(F11,I$1:J$5,2,FALSE)</f>
        <v>vis</v>
      </c>
      <c r="E11" s="55">
        <f>VLOOKUP(C11,Active!C$21:E$969,3,FALSE)</f>
        <v>11524.002980026829</v>
      </c>
      <c r="F11" s="16" t="s">
        <v>90</v>
      </c>
      <c r="G11" s="9" t="str">
        <f t="shared" ref="G11:G42" si="4">MID(I11,3,LEN(I11)-3)</f>
        <v>40926.557</v>
      </c>
      <c r="H11" s="47">
        <f t="shared" ref="H11:H42" si="5">1*K11</f>
        <v>11524</v>
      </c>
      <c r="I11" s="56" t="s">
        <v>163</v>
      </c>
      <c r="J11" s="57" t="s">
        <v>164</v>
      </c>
      <c r="K11" s="56">
        <v>11524</v>
      </c>
      <c r="L11" s="56" t="s">
        <v>165</v>
      </c>
      <c r="M11" s="57" t="s">
        <v>97</v>
      </c>
      <c r="N11" s="57"/>
      <c r="O11" s="58" t="s">
        <v>166</v>
      </c>
      <c r="P11" s="58" t="s">
        <v>167</v>
      </c>
    </row>
    <row r="12" spans="1:16" ht="12.75" customHeight="1" thickBot="1" x14ac:dyDescent="0.25">
      <c r="A12" s="47" t="str">
        <f t="shared" si="0"/>
        <v> ORI 122 </v>
      </c>
      <c r="B12" s="16" t="str">
        <f t="shared" si="1"/>
        <v>I</v>
      </c>
      <c r="C12" s="47">
        <f t="shared" si="2"/>
        <v>40994.300000000003</v>
      </c>
      <c r="D12" s="9" t="str">
        <f t="shared" si="3"/>
        <v>vis</v>
      </c>
      <c r="E12" s="55">
        <f>VLOOKUP(C12,Active!C$21:E$969,3,FALSE)</f>
        <v>11598.004430714378</v>
      </c>
      <c r="F12" s="16" t="s">
        <v>90</v>
      </c>
      <c r="G12" s="9" t="str">
        <f t="shared" si="4"/>
        <v>40994.300</v>
      </c>
      <c r="H12" s="47">
        <f t="shared" si="5"/>
        <v>11598</v>
      </c>
      <c r="I12" s="56" t="s">
        <v>168</v>
      </c>
      <c r="J12" s="57" t="s">
        <v>169</v>
      </c>
      <c r="K12" s="56">
        <v>11598</v>
      </c>
      <c r="L12" s="56" t="s">
        <v>170</v>
      </c>
      <c r="M12" s="57" t="s">
        <v>97</v>
      </c>
      <c r="N12" s="57"/>
      <c r="O12" s="58" t="s">
        <v>166</v>
      </c>
      <c r="P12" s="58" t="s">
        <v>167</v>
      </c>
    </row>
    <row r="13" spans="1:16" ht="12.75" customHeight="1" thickBot="1" x14ac:dyDescent="0.25">
      <c r="A13" s="47" t="str">
        <f t="shared" si="0"/>
        <v> ORI 129 </v>
      </c>
      <c r="B13" s="16" t="str">
        <f t="shared" si="1"/>
        <v>I</v>
      </c>
      <c r="C13" s="47">
        <f t="shared" si="2"/>
        <v>41250.625</v>
      </c>
      <c r="D13" s="9" t="str">
        <f t="shared" si="3"/>
        <v>vis</v>
      </c>
      <c r="E13" s="55">
        <f>VLOOKUP(C13,Active!C$21:E$969,3,FALSE)</f>
        <v>11878.010067422014</v>
      </c>
      <c r="F13" s="16" t="s">
        <v>90</v>
      </c>
      <c r="G13" s="9" t="str">
        <f t="shared" si="4"/>
        <v>41250.625</v>
      </c>
      <c r="H13" s="47">
        <f t="shared" si="5"/>
        <v>11878</v>
      </c>
      <c r="I13" s="56" t="s">
        <v>171</v>
      </c>
      <c r="J13" s="57" t="s">
        <v>172</v>
      </c>
      <c r="K13" s="56">
        <v>11878</v>
      </c>
      <c r="L13" s="56" t="s">
        <v>102</v>
      </c>
      <c r="M13" s="57" t="s">
        <v>97</v>
      </c>
      <c r="N13" s="57"/>
      <c r="O13" s="58" t="s">
        <v>166</v>
      </c>
      <c r="P13" s="58" t="s">
        <v>173</v>
      </c>
    </row>
    <row r="14" spans="1:16" ht="12.75" customHeight="1" thickBot="1" x14ac:dyDescent="0.25">
      <c r="A14" s="47" t="str">
        <f t="shared" si="0"/>
        <v> BBS 6 </v>
      </c>
      <c r="B14" s="16" t="str">
        <f t="shared" si="1"/>
        <v>I</v>
      </c>
      <c r="C14" s="47">
        <f t="shared" si="2"/>
        <v>41596.620000000003</v>
      </c>
      <c r="D14" s="9" t="str">
        <f t="shared" si="3"/>
        <v>vis</v>
      </c>
      <c r="E14" s="55">
        <f>VLOOKUP(C14,Active!C$21:E$969,3,FALSE)</f>
        <v>12255.969885124774</v>
      </c>
      <c r="F14" s="16" t="s">
        <v>90</v>
      </c>
      <c r="G14" s="9" t="str">
        <f t="shared" si="4"/>
        <v>41596.620</v>
      </c>
      <c r="H14" s="47">
        <f t="shared" si="5"/>
        <v>12256</v>
      </c>
      <c r="I14" s="56" t="s">
        <v>174</v>
      </c>
      <c r="J14" s="57" t="s">
        <v>175</v>
      </c>
      <c r="K14" s="56">
        <v>12256</v>
      </c>
      <c r="L14" s="56" t="s">
        <v>176</v>
      </c>
      <c r="M14" s="57" t="s">
        <v>97</v>
      </c>
      <c r="N14" s="57"/>
      <c r="O14" s="58" t="s">
        <v>166</v>
      </c>
      <c r="P14" s="58" t="s">
        <v>177</v>
      </c>
    </row>
    <row r="15" spans="1:16" ht="12.75" customHeight="1" thickBot="1" x14ac:dyDescent="0.25">
      <c r="A15" s="47" t="str">
        <f t="shared" si="0"/>
        <v> AOEB 3 </v>
      </c>
      <c r="B15" s="16" t="str">
        <f t="shared" si="1"/>
        <v>I</v>
      </c>
      <c r="C15" s="47">
        <f t="shared" si="2"/>
        <v>43098.851999999999</v>
      </c>
      <c r="D15" s="9" t="str">
        <f t="shared" si="3"/>
        <v>vis</v>
      </c>
      <c r="E15" s="55">
        <f>VLOOKUP(C15,Active!C$21:E$969,3,FALSE)</f>
        <v>13896.98589075274</v>
      </c>
      <c r="F15" s="16" t="s">
        <v>90</v>
      </c>
      <c r="G15" s="9" t="str">
        <f t="shared" si="4"/>
        <v>43098.852</v>
      </c>
      <c r="H15" s="47">
        <f t="shared" si="5"/>
        <v>13897</v>
      </c>
      <c r="I15" s="56" t="s">
        <v>178</v>
      </c>
      <c r="J15" s="57" t="s">
        <v>179</v>
      </c>
      <c r="K15" s="56">
        <v>13897</v>
      </c>
      <c r="L15" s="56" t="s">
        <v>180</v>
      </c>
      <c r="M15" s="57" t="s">
        <v>97</v>
      </c>
      <c r="N15" s="57"/>
      <c r="O15" s="58" t="s">
        <v>181</v>
      </c>
      <c r="P15" s="58" t="s">
        <v>182</v>
      </c>
    </row>
    <row r="16" spans="1:16" ht="12.75" customHeight="1" thickBot="1" x14ac:dyDescent="0.25">
      <c r="A16" s="47" t="str">
        <f t="shared" si="0"/>
        <v> AOEB 3 </v>
      </c>
      <c r="B16" s="16" t="str">
        <f t="shared" si="1"/>
        <v>I</v>
      </c>
      <c r="C16" s="47">
        <f t="shared" si="2"/>
        <v>43143.701999999997</v>
      </c>
      <c r="D16" s="9" t="str">
        <f t="shared" si="3"/>
        <v>vis</v>
      </c>
      <c r="E16" s="55">
        <f>VLOOKUP(C16,Active!C$21:E$969,3,FALSE)</f>
        <v>13945.979367028316</v>
      </c>
      <c r="F16" s="16" t="s">
        <v>90</v>
      </c>
      <c r="G16" s="9" t="str">
        <f t="shared" si="4"/>
        <v>43143.702</v>
      </c>
      <c r="H16" s="47">
        <f t="shared" si="5"/>
        <v>13946</v>
      </c>
      <c r="I16" s="56" t="s">
        <v>183</v>
      </c>
      <c r="J16" s="57" t="s">
        <v>184</v>
      </c>
      <c r="K16" s="56">
        <v>13946</v>
      </c>
      <c r="L16" s="56" t="s">
        <v>114</v>
      </c>
      <c r="M16" s="57" t="s">
        <v>97</v>
      </c>
      <c r="N16" s="57"/>
      <c r="O16" s="58" t="s">
        <v>181</v>
      </c>
      <c r="P16" s="58" t="s">
        <v>182</v>
      </c>
    </row>
    <row r="17" spans="1:16" ht="12.75" customHeight="1" thickBot="1" x14ac:dyDescent="0.25">
      <c r="A17" s="47" t="str">
        <f t="shared" si="0"/>
        <v> AOEB 3 </v>
      </c>
      <c r="B17" s="16" t="str">
        <f t="shared" si="1"/>
        <v>I</v>
      </c>
      <c r="C17" s="47">
        <f t="shared" si="2"/>
        <v>43143.718000000001</v>
      </c>
      <c r="D17" s="9" t="str">
        <f t="shared" si="3"/>
        <v>vis</v>
      </c>
      <c r="E17" s="55">
        <f>VLOOKUP(C17,Active!C$21:E$969,3,FALSE)</f>
        <v>13945.996845191539</v>
      </c>
      <c r="F17" s="16" t="s">
        <v>90</v>
      </c>
      <c r="G17" s="9" t="str">
        <f t="shared" si="4"/>
        <v>43143.718</v>
      </c>
      <c r="H17" s="47">
        <f t="shared" si="5"/>
        <v>13946</v>
      </c>
      <c r="I17" s="56" t="s">
        <v>185</v>
      </c>
      <c r="J17" s="57" t="s">
        <v>186</v>
      </c>
      <c r="K17" s="56">
        <v>13946</v>
      </c>
      <c r="L17" s="56" t="s">
        <v>92</v>
      </c>
      <c r="M17" s="57" t="s">
        <v>97</v>
      </c>
      <c r="N17" s="57"/>
      <c r="O17" s="58" t="s">
        <v>187</v>
      </c>
      <c r="P17" s="58" t="s">
        <v>182</v>
      </c>
    </row>
    <row r="18" spans="1:16" ht="12.75" customHeight="1" thickBot="1" x14ac:dyDescent="0.25">
      <c r="A18" s="47" t="str">
        <f t="shared" si="0"/>
        <v> AOEB 3 </v>
      </c>
      <c r="B18" s="16" t="str">
        <f t="shared" si="1"/>
        <v>I</v>
      </c>
      <c r="C18" s="47">
        <f t="shared" si="2"/>
        <v>43154.701999999997</v>
      </c>
      <c r="D18" s="9" t="str">
        <f t="shared" si="3"/>
        <v>vis</v>
      </c>
      <c r="E18" s="55">
        <f>VLOOKUP(C18,Active!C$21:E$969,3,FALSE)</f>
        <v>13957.995604241947</v>
      </c>
      <c r="F18" s="16" t="s">
        <v>90</v>
      </c>
      <c r="G18" s="9" t="str">
        <f t="shared" si="4"/>
        <v>43154.702</v>
      </c>
      <c r="H18" s="47">
        <f t="shared" si="5"/>
        <v>13958</v>
      </c>
      <c r="I18" s="56" t="s">
        <v>188</v>
      </c>
      <c r="J18" s="57" t="s">
        <v>189</v>
      </c>
      <c r="K18" s="56">
        <v>13958</v>
      </c>
      <c r="L18" s="56" t="s">
        <v>190</v>
      </c>
      <c r="M18" s="57" t="s">
        <v>97</v>
      </c>
      <c r="N18" s="57"/>
      <c r="O18" s="58" t="s">
        <v>191</v>
      </c>
      <c r="P18" s="58" t="s">
        <v>182</v>
      </c>
    </row>
    <row r="19" spans="1:16" ht="12.75" customHeight="1" thickBot="1" x14ac:dyDescent="0.25">
      <c r="A19" s="47" t="str">
        <f t="shared" si="0"/>
        <v> AOEB 3 </v>
      </c>
      <c r="B19" s="16" t="str">
        <f t="shared" si="1"/>
        <v>I</v>
      </c>
      <c r="C19" s="47">
        <f t="shared" si="2"/>
        <v>43154.703999999998</v>
      </c>
      <c r="D19" s="9" t="str">
        <f t="shared" si="3"/>
        <v>vis</v>
      </c>
      <c r="E19" s="55">
        <f>VLOOKUP(C19,Active!C$21:E$969,3,FALSE)</f>
        <v>13957.99778901235</v>
      </c>
      <c r="F19" s="16" t="s">
        <v>90</v>
      </c>
      <c r="G19" s="9" t="str">
        <f t="shared" si="4"/>
        <v>43154.704</v>
      </c>
      <c r="H19" s="47">
        <f t="shared" si="5"/>
        <v>13958</v>
      </c>
      <c r="I19" s="56" t="s">
        <v>192</v>
      </c>
      <c r="J19" s="57" t="s">
        <v>193</v>
      </c>
      <c r="K19" s="56">
        <v>13958</v>
      </c>
      <c r="L19" s="56" t="s">
        <v>194</v>
      </c>
      <c r="M19" s="57" t="s">
        <v>97</v>
      </c>
      <c r="N19" s="57"/>
      <c r="O19" s="58" t="s">
        <v>181</v>
      </c>
      <c r="P19" s="58" t="s">
        <v>182</v>
      </c>
    </row>
    <row r="20" spans="1:16" ht="12.75" customHeight="1" thickBot="1" x14ac:dyDescent="0.25">
      <c r="A20" s="47" t="str">
        <f t="shared" si="0"/>
        <v> AOEB 3 </v>
      </c>
      <c r="B20" s="16" t="str">
        <f t="shared" si="1"/>
        <v>I</v>
      </c>
      <c r="C20" s="47">
        <f t="shared" si="2"/>
        <v>44191.885000000002</v>
      </c>
      <c r="D20" s="9" t="str">
        <f t="shared" si="3"/>
        <v>vis</v>
      </c>
      <c r="E20" s="55">
        <f>VLOOKUP(C20,Active!C$21:E$969,3,FALSE)</f>
        <v>15090.998964418832</v>
      </c>
      <c r="F20" s="16" t="s">
        <v>90</v>
      </c>
      <c r="G20" s="9" t="str">
        <f t="shared" si="4"/>
        <v>44191.885</v>
      </c>
      <c r="H20" s="47">
        <f t="shared" si="5"/>
        <v>15091</v>
      </c>
      <c r="I20" s="56" t="s">
        <v>195</v>
      </c>
      <c r="J20" s="57" t="s">
        <v>196</v>
      </c>
      <c r="K20" s="56">
        <v>15091</v>
      </c>
      <c r="L20" s="56" t="s">
        <v>197</v>
      </c>
      <c r="M20" s="57" t="s">
        <v>97</v>
      </c>
      <c r="N20" s="57"/>
      <c r="O20" s="58" t="s">
        <v>191</v>
      </c>
      <c r="P20" s="58" t="s">
        <v>182</v>
      </c>
    </row>
    <row r="21" spans="1:16" ht="12.75" customHeight="1" thickBot="1" x14ac:dyDescent="0.25">
      <c r="A21" s="47" t="str">
        <f t="shared" si="0"/>
        <v> AOEB 3 </v>
      </c>
      <c r="B21" s="16" t="str">
        <f t="shared" si="1"/>
        <v>I</v>
      </c>
      <c r="C21" s="47">
        <f t="shared" si="2"/>
        <v>44237.656999999999</v>
      </c>
      <c r="D21" s="9" t="str">
        <f t="shared" si="3"/>
        <v>vis</v>
      </c>
      <c r="E21" s="55">
        <f>VLOOKUP(C21,Active!C$21:E$969,3,FALSE)</f>
        <v>15140.999619849948</v>
      </c>
      <c r="F21" s="16" t="s">
        <v>90</v>
      </c>
      <c r="G21" s="9" t="str">
        <f t="shared" si="4"/>
        <v>44237.657</v>
      </c>
      <c r="H21" s="47">
        <f t="shared" si="5"/>
        <v>15141</v>
      </c>
      <c r="I21" s="56" t="s">
        <v>208</v>
      </c>
      <c r="J21" s="57" t="s">
        <v>209</v>
      </c>
      <c r="K21" s="56">
        <v>15141</v>
      </c>
      <c r="L21" s="56" t="s">
        <v>158</v>
      </c>
      <c r="M21" s="57" t="s">
        <v>97</v>
      </c>
      <c r="N21" s="57"/>
      <c r="O21" s="58" t="s">
        <v>181</v>
      </c>
      <c r="P21" s="58" t="s">
        <v>182</v>
      </c>
    </row>
    <row r="22" spans="1:16" ht="12.75" customHeight="1" thickBot="1" x14ac:dyDescent="0.25">
      <c r="A22" s="47" t="str">
        <f t="shared" si="0"/>
        <v> AOEB 3 </v>
      </c>
      <c r="B22" s="16" t="str">
        <f t="shared" si="1"/>
        <v>I</v>
      </c>
      <c r="C22" s="47">
        <f t="shared" si="2"/>
        <v>44237.663</v>
      </c>
      <c r="D22" s="9" t="str">
        <f t="shared" si="3"/>
        <v>vis</v>
      </c>
      <c r="E22" s="55">
        <f>VLOOKUP(C22,Active!C$21:E$969,3,FALSE)</f>
        <v>15141.006174161157</v>
      </c>
      <c r="F22" s="16" t="s">
        <v>90</v>
      </c>
      <c r="G22" s="9" t="str">
        <f t="shared" si="4"/>
        <v>44237.663</v>
      </c>
      <c r="H22" s="47">
        <f t="shared" si="5"/>
        <v>15141</v>
      </c>
      <c r="I22" s="56" t="s">
        <v>210</v>
      </c>
      <c r="J22" s="57" t="s">
        <v>211</v>
      </c>
      <c r="K22" s="56">
        <v>15141</v>
      </c>
      <c r="L22" s="56" t="s">
        <v>212</v>
      </c>
      <c r="M22" s="57" t="s">
        <v>97</v>
      </c>
      <c r="N22" s="57"/>
      <c r="O22" s="58" t="s">
        <v>213</v>
      </c>
      <c r="P22" s="58" t="s">
        <v>182</v>
      </c>
    </row>
    <row r="23" spans="1:16" ht="12.75" customHeight="1" thickBot="1" x14ac:dyDescent="0.25">
      <c r="A23" s="47" t="str">
        <f t="shared" si="0"/>
        <v> AOEB 3 </v>
      </c>
      <c r="B23" s="16" t="str">
        <f t="shared" si="1"/>
        <v>I</v>
      </c>
      <c r="C23" s="47">
        <f t="shared" si="2"/>
        <v>44291.648000000001</v>
      </c>
      <c r="D23" s="9" t="str">
        <f t="shared" si="3"/>
        <v>vis</v>
      </c>
      <c r="E23" s="55">
        <f>VLOOKUP(C23,Active!C$21:E$969,3,FALSE)</f>
        <v>15199.978589250057</v>
      </c>
      <c r="F23" s="16" t="s">
        <v>90</v>
      </c>
      <c r="G23" s="9" t="str">
        <f t="shared" si="4"/>
        <v>44291.648</v>
      </c>
      <c r="H23" s="47">
        <f t="shared" si="5"/>
        <v>15200</v>
      </c>
      <c r="I23" s="56" t="s">
        <v>214</v>
      </c>
      <c r="J23" s="57" t="s">
        <v>215</v>
      </c>
      <c r="K23" s="56">
        <v>15200</v>
      </c>
      <c r="L23" s="56" t="s">
        <v>127</v>
      </c>
      <c r="M23" s="57" t="s">
        <v>97</v>
      </c>
      <c r="N23" s="57"/>
      <c r="O23" s="58" t="s">
        <v>216</v>
      </c>
      <c r="P23" s="58" t="s">
        <v>182</v>
      </c>
    </row>
    <row r="24" spans="1:16" ht="12.75" customHeight="1" thickBot="1" x14ac:dyDescent="0.25">
      <c r="A24" s="47" t="str">
        <f t="shared" si="0"/>
        <v> AOEB 3 </v>
      </c>
      <c r="B24" s="16" t="str">
        <f t="shared" si="1"/>
        <v>I</v>
      </c>
      <c r="C24" s="47">
        <f t="shared" si="2"/>
        <v>44593.749000000003</v>
      </c>
      <c r="D24" s="9" t="str">
        <f t="shared" si="3"/>
        <v>vis</v>
      </c>
      <c r="E24" s="55">
        <f>VLOOKUP(C24,Active!C$21:E$969,3,FALSE)</f>
        <v>15529.989250929622</v>
      </c>
      <c r="F24" s="16" t="s">
        <v>90</v>
      </c>
      <c r="G24" s="9" t="str">
        <f t="shared" si="4"/>
        <v>44593.749</v>
      </c>
      <c r="H24" s="47">
        <f t="shared" si="5"/>
        <v>15530</v>
      </c>
      <c r="I24" s="56" t="s">
        <v>217</v>
      </c>
      <c r="J24" s="57" t="s">
        <v>218</v>
      </c>
      <c r="K24" s="56">
        <v>15530</v>
      </c>
      <c r="L24" s="56" t="s">
        <v>219</v>
      </c>
      <c r="M24" s="57" t="s">
        <v>97</v>
      </c>
      <c r="N24" s="57"/>
      <c r="O24" s="58" t="s">
        <v>191</v>
      </c>
      <c r="P24" s="58" t="s">
        <v>182</v>
      </c>
    </row>
    <row r="25" spans="1:16" ht="12.75" customHeight="1" thickBot="1" x14ac:dyDescent="0.25">
      <c r="A25" s="47" t="str">
        <f t="shared" si="0"/>
        <v> AOEB 3 </v>
      </c>
      <c r="B25" s="16" t="str">
        <f t="shared" si="1"/>
        <v>I</v>
      </c>
      <c r="C25" s="47">
        <f t="shared" si="2"/>
        <v>44616.639000000003</v>
      </c>
      <c r="D25" s="9" t="str">
        <f t="shared" si="3"/>
        <v>vis</v>
      </c>
      <c r="E25" s="55">
        <f>VLOOKUP(C25,Active!C$21:E$969,3,FALSE)</f>
        <v>15554.993948185987</v>
      </c>
      <c r="F25" s="16" t="s">
        <v>90</v>
      </c>
      <c r="G25" s="9" t="str">
        <f t="shared" si="4"/>
        <v>44616.639</v>
      </c>
      <c r="H25" s="47">
        <f t="shared" si="5"/>
        <v>15555</v>
      </c>
      <c r="I25" s="56" t="s">
        <v>220</v>
      </c>
      <c r="J25" s="57" t="s">
        <v>221</v>
      </c>
      <c r="K25" s="56">
        <v>15555</v>
      </c>
      <c r="L25" s="56" t="s">
        <v>222</v>
      </c>
      <c r="M25" s="57" t="s">
        <v>97</v>
      </c>
      <c r="N25" s="57"/>
      <c r="O25" s="58" t="s">
        <v>213</v>
      </c>
      <c r="P25" s="58" t="s">
        <v>182</v>
      </c>
    </row>
    <row r="26" spans="1:16" ht="12.75" customHeight="1" thickBot="1" x14ac:dyDescent="0.25">
      <c r="A26" s="47" t="str">
        <f t="shared" si="0"/>
        <v> AOEB 3 </v>
      </c>
      <c r="B26" s="16" t="str">
        <f t="shared" si="1"/>
        <v>I</v>
      </c>
      <c r="C26" s="47">
        <f t="shared" si="2"/>
        <v>45352.656000000003</v>
      </c>
      <c r="D26" s="9" t="str">
        <f t="shared" si="3"/>
        <v>vis</v>
      </c>
      <c r="E26" s="55">
        <f>VLOOKUP(C26,Active!C$21:E$969,3,FALSE)</f>
        <v>16359.008026846461</v>
      </c>
      <c r="F26" s="16" t="s">
        <v>90</v>
      </c>
      <c r="G26" s="9" t="str">
        <f t="shared" si="4"/>
        <v>45352.656</v>
      </c>
      <c r="H26" s="47">
        <f t="shared" si="5"/>
        <v>16359</v>
      </c>
      <c r="I26" s="56" t="s">
        <v>223</v>
      </c>
      <c r="J26" s="57" t="s">
        <v>224</v>
      </c>
      <c r="K26" s="56">
        <v>16359</v>
      </c>
      <c r="L26" s="56" t="s">
        <v>225</v>
      </c>
      <c r="M26" s="57" t="s">
        <v>97</v>
      </c>
      <c r="N26" s="57"/>
      <c r="O26" s="58" t="s">
        <v>191</v>
      </c>
      <c r="P26" s="58" t="s">
        <v>182</v>
      </c>
    </row>
    <row r="27" spans="1:16" ht="12.75" customHeight="1" thickBot="1" x14ac:dyDescent="0.25">
      <c r="A27" s="47" t="str">
        <f t="shared" si="0"/>
        <v> AOEB 3 </v>
      </c>
      <c r="B27" s="16" t="str">
        <f t="shared" si="1"/>
        <v>I</v>
      </c>
      <c r="C27" s="47">
        <f t="shared" si="2"/>
        <v>45373.707999999999</v>
      </c>
      <c r="D27" s="9" t="str">
        <f t="shared" si="3"/>
        <v>vis</v>
      </c>
      <c r="E27" s="55">
        <f>VLOOKUP(C27,Active!C$21:E$969,3,FALSE)</f>
        <v>16382.004920102945</v>
      </c>
      <c r="F27" s="16" t="s">
        <v>90</v>
      </c>
      <c r="G27" s="9" t="str">
        <f t="shared" si="4"/>
        <v>45373.708</v>
      </c>
      <c r="H27" s="47">
        <f t="shared" si="5"/>
        <v>16382</v>
      </c>
      <c r="I27" s="56" t="s">
        <v>226</v>
      </c>
      <c r="J27" s="57" t="s">
        <v>227</v>
      </c>
      <c r="K27" s="56">
        <v>16382</v>
      </c>
      <c r="L27" s="56" t="s">
        <v>228</v>
      </c>
      <c r="M27" s="57" t="s">
        <v>97</v>
      </c>
      <c r="N27" s="57"/>
      <c r="O27" s="58" t="s">
        <v>191</v>
      </c>
      <c r="P27" s="58" t="s">
        <v>182</v>
      </c>
    </row>
    <row r="28" spans="1:16" ht="12.75" customHeight="1" thickBot="1" x14ac:dyDescent="0.25">
      <c r="A28" s="47" t="str">
        <f t="shared" si="0"/>
        <v> AOEB 3 </v>
      </c>
      <c r="B28" s="16" t="str">
        <f t="shared" si="1"/>
        <v>I</v>
      </c>
      <c r="C28" s="47">
        <f t="shared" si="2"/>
        <v>45753.591999999997</v>
      </c>
      <c r="D28" s="9" t="str">
        <f t="shared" si="3"/>
        <v>vis</v>
      </c>
      <c r="E28" s="55">
        <f>VLOOKUP(C28,Active!C$21:E$969,3,FALSE)</f>
        <v>16796.984579890493</v>
      </c>
      <c r="F28" s="16" t="s">
        <v>90</v>
      </c>
      <c r="G28" s="9" t="str">
        <f t="shared" si="4"/>
        <v>45753.592</v>
      </c>
      <c r="H28" s="47">
        <f t="shared" si="5"/>
        <v>16797</v>
      </c>
      <c r="I28" s="56" t="s">
        <v>229</v>
      </c>
      <c r="J28" s="57" t="s">
        <v>230</v>
      </c>
      <c r="K28" s="56">
        <v>16797</v>
      </c>
      <c r="L28" s="56" t="s">
        <v>231</v>
      </c>
      <c r="M28" s="57" t="s">
        <v>97</v>
      </c>
      <c r="N28" s="57"/>
      <c r="O28" s="58" t="s">
        <v>191</v>
      </c>
      <c r="P28" s="58" t="s">
        <v>182</v>
      </c>
    </row>
    <row r="29" spans="1:16" ht="12.75" customHeight="1" thickBot="1" x14ac:dyDescent="0.25">
      <c r="A29" s="47" t="str">
        <f t="shared" si="0"/>
        <v> AOEB 3 </v>
      </c>
      <c r="B29" s="16" t="str">
        <f t="shared" si="1"/>
        <v>I</v>
      </c>
      <c r="C29" s="47">
        <f t="shared" si="2"/>
        <v>46445.667000000001</v>
      </c>
      <c r="D29" s="9" t="str">
        <f t="shared" si="3"/>
        <v>vis</v>
      </c>
      <c r="E29" s="55">
        <f>VLOOKUP(C29,Active!C$21:E$969,3,FALSE)</f>
        <v>17552.997068038119</v>
      </c>
      <c r="F29" s="16" t="s">
        <v>90</v>
      </c>
      <c r="G29" s="9" t="str">
        <f t="shared" si="4"/>
        <v>46445.667</v>
      </c>
      <c r="H29" s="47">
        <f t="shared" si="5"/>
        <v>17553</v>
      </c>
      <c r="I29" s="56" t="s">
        <v>232</v>
      </c>
      <c r="J29" s="57" t="s">
        <v>233</v>
      </c>
      <c r="K29" s="56">
        <v>17553</v>
      </c>
      <c r="L29" s="56" t="s">
        <v>92</v>
      </c>
      <c r="M29" s="57" t="s">
        <v>97</v>
      </c>
      <c r="N29" s="57"/>
      <c r="O29" s="58" t="s">
        <v>191</v>
      </c>
      <c r="P29" s="58" t="s">
        <v>182</v>
      </c>
    </row>
    <row r="30" spans="1:16" ht="12.75" customHeight="1" thickBot="1" x14ac:dyDescent="0.25">
      <c r="A30" s="47" t="str">
        <f t="shared" si="0"/>
        <v> AOEB 3 </v>
      </c>
      <c r="B30" s="16" t="str">
        <f t="shared" si="1"/>
        <v>I</v>
      </c>
      <c r="C30" s="47">
        <f t="shared" si="2"/>
        <v>46489.605000000003</v>
      </c>
      <c r="D30" s="9" t="str">
        <f t="shared" si="3"/>
        <v>vis</v>
      </c>
      <c r="E30" s="55">
        <f>VLOOKUP(C30,Active!C$21:E$969,3,FALSE)</f>
        <v>17600.99428901017</v>
      </c>
      <c r="F30" s="16" t="s">
        <v>90</v>
      </c>
      <c r="G30" s="9" t="str">
        <f t="shared" si="4"/>
        <v>46489.605</v>
      </c>
      <c r="H30" s="47">
        <f t="shared" si="5"/>
        <v>17601</v>
      </c>
      <c r="I30" s="56" t="s">
        <v>234</v>
      </c>
      <c r="J30" s="57" t="s">
        <v>235</v>
      </c>
      <c r="K30" s="56">
        <v>17601</v>
      </c>
      <c r="L30" s="56" t="s">
        <v>236</v>
      </c>
      <c r="M30" s="57" t="s">
        <v>97</v>
      </c>
      <c r="N30" s="57"/>
      <c r="O30" s="58" t="s">
        <v>191</v>
      </c>
      <c r="P30" s="58" t="s">
        <v>182</v>
      </c>
    </row>
    <row r="31" spans="1:16" ht="12.75" customHeight="1" thickBot="1" x14ac:dyDescent="0.25">
      <c r="A31" s="47" t="str">
        <f t="shared" si="0"/>
        <v> BBS 83 </v>
      </c>
      <c r="B31" s="16" t="str">
        <f t="shared" si="1"/>
        <v>II</v>
      </c>
      <c r="C31" s="47">
        <f t="shared" si="2"/>
        <v>46795.684999999998</v>
      </c>
      <c r="D31" s="9" t="str">
        <f t="shared" si="3"/>
        <v>vis</v>
      </c>
      <c r="E31" s="55">
        <f>VLOOKUP(C31,Active!C$21:E$969,3,FALSE)</f>
        <v>17935.35155140546</v>
      </c>
      <c r="F31" s="16" t="s">
        <v>90</v>
      </c>
      <c r="G31" s="9" t="str">
        <f t="shared" si="4"/>
        <v>46795.685</v>
      </c>
      <c r="H31" s="47">
        <f t="shared" si="5"/>
        <v>17935.5</v>
      </c>
      <c r="I31" s="56" t="s">
        <v>237</v>
      </c>
      <c r="J31" s="57" t="s">
        <v>238</v>
      </c>
      <c r="K31" s="56">
        <v>17935.5</v>
      </c>
      <c r="L31" s="56" t="s">
        <v>239</v>
      </c>
      <c r="M31" s="57" t="s">
        <v>97</v>
      </c>
      <c r="N31" s="57"/>
      <c r="O31" s="58" t="s">
        <v>240</v>
      </c>
      <c r="P31" s="58" t="s">
        <v>241</v>
      </c>
    </row>
    <row r="32" spans="1:16" ht="12.75" customHeight="1" thickBot="1" x14ac:dyDescent="0.25">
      <c r="A32" s="47" t="str">
        <f t="shared" si="0"/>
        <v> AOEB 3 </v>
      </c>
      <c r="B32" s="16" t="str">
        <f t="shared" si="1"/>
        <v>I</v>
      </c>
      <c r="C32" s="47">
        <f t="shared" si="2"/>
        <v>46814.578999999998</v>
      </c>
      <c r="D32" s="9" t="str">
        <f t="shared" si="3"/>
        <v>vis</v>
      </c>
      <c r="E32" s="55">
        <f>VLOOKUP(C32,Active!C$21:E$969,3,FALSE)</f>
        <v>17955.991077397674</v>
      </c>
      <c r="F32" s="16" t="s">
        <v>90</v>
      </c>
      <c r="G32" s="9" t="str">
        <f t="shared" si="4"/>
        <v>46814.579</v>
      </c>
      <c r="H32" s="47">
        <f t="shared" si="5"/>
        <v>17956</v>
      </c>
      <c r="I32" s="56" t="s">
        <v>242</v>
      </c>
      <c r="J32" s="57" t="s">
        <v>243</v>
      </c>
      <c r="K32" s="56">
        <v>17956</v>
      </c>
      <c r="L32" s="56" t="s">
        <v>244</v>
      </c>
      <c r="M32" s="57" t="s">
        <v>97</v>
      </c>
      <c r="N32" s="57"/>
      <c r="O32" s="58" t="s">
        <v>191</v>
      </c>
      <c r="P32" s="58" t="s">
        <v>182</v>
      </c>
    </row>
    <row r="33" spans="1:16" ht="12.75" customHeight="1" thickBot="1" x14ac:dyDescent="0.25">
      <c r="A33" s="47" t="str">
        <f t="shared" si="0"/>
        <v> AOEB 3 </v>
      </c>
      <c r="B33" s="16" t="str">
        <f t="shared" si="1"/>
        <v>I</v>
      </c>
      <c r="C33" s="47">
        <f t="shared" si="2"/>
        <v>46835.637000000002</v>
      </c>
      <c r="D33" s="9" t="str">
        <f t="shared" si="3"/>
        <v>vis</v>
      </c>
      <c r="E33" s="55">
        <f>VLOOKUP(C33,Active!C$21:E$969,3,FALSE)</f>
        <v>17978.994524965372</v>
      </c>
      <c r="F33" s="16" t="s">
        <v>90</v>
      </c>
      <c r="G33" s="9" t="str">
        <f t="shared" si="4"/>
        <v>46835.637</v>
      </c>
      <c r="H33" s="47">
        <f t="shared" si="5"/>
        <v>17979</v>
      </c>
      <c r="I33" s="56" t="s">
        <v>245</v>
      </c>
      <c r="J33" s="57" t="s">
        <v>246</v>
      </c>
      <c r="K33" s="56">
        <v>17979</v>
      </c>
      <c r="L33" s="56" t="s">
        <v>236</v>
      </c>
      <c r="M33" s="57" t="s">
        <v>97</v>
      </c>
      <c r="N33" s="57"/>
      <c r="O33" s="58" t="s">
        <v>191</v>
      </c>
      <c r="P33" s="58" t="s">
        <v>182</v>
      </c>
    </row>
    <row r="34" spans="1:16" ht="12.75" customHeight="1" thickBot="1" x14ac:dyDescent="0.25">
      <c r="A34" s="47" t="str">
        <f t="shared" si="0"/>
        <v> AOEB 3 </v>
      </c>
      <c r="B34" s="16" t="str">
        <f t="shared" si="1"/>
        <v>I</v>
      </c>
      <c r="C34" s="47">
        <f t="shared" si="2"/>
        <v>46857.610999999997</v>
      </c>
      <c r="D34" s="9" t="str">
        <f t="shared" si="3"/>
        <v>vis</v>
      </c>
      <c r="E34" s="55">
        <f>VLOOKUP(C34,Active!C$21:E$969,3,FALSE)</f>
        <v>18002.998597377398</v>
      </c>
      <c r="F34" s="16" t="s">
        <v>90</v>
      </c>
      <c r="G34" s="9" t="str">
        <f t="shared" si="4"/>
        <v>46857.611</v>
      </c>
      <c r="H34" s="47">
        <f t="shared" si="5"/>
        <v>18003</v>
      </c>
      <c r="I34" s="56" t="s">
        <v>247</v>
      </c>
      <c r="J34" s="57" t="s">
        <v>248</v>
      </c>
      <c r="K34" s="56">
        <v>18003</v>
      </c>
      <c r="L34" s="56" t="s">
        <v>197</v>
      </c>
      <c r="M34" s="57" t="s">
        <v>97</v>
      </c>
      <c r="N34" s="57"/>
      <c r="O34" s="58" t="s">
        <v>191</v>
      </c>
      <c r="P34" s="58" t="s">
        <v>182</v>
      </c>
    </row>
    <row r="35" spans="1:16" ht="12.75" customHeight="1" thickBot="1" x14ac:dyDescent="0.25">
      <c r="A35" s="47" t="str">
        <f t="shared" si="0"/>
        <v> AOEB 3 </v>
      </c>
      <c r="B35" s="16" t="str">
        <f t="shared" si="1"/>
        <v>I</v>
      </c>
      <c r="C35" s="47">
        <f t="shared" si="2"/>
        <v>47170.678</v>
      </c>
      <c r="D35" s="9" t="str">
        <f t="shared" si="3"/>
        <v>vis</v>
      </c>
      <c r="E35" s="55">
        <f>VLOOKUP(C35,Active!C$21:E$969,3,FALSE)</f>
        <v>18344.988355173755</v>
      </c>
      <c r="F35" s="16" t="s">
        <v>90</v>
      </c>
      <c r="G35" s="9" t="str">
        <f t="shared" si="4"/>
        <v>47170.678</v>
      </c>
      <c r="H35" s="47">
        <f t="shared" si="5"/>
        <v>18345</v>
      </c>
      <c r="I35" s="56" t="s">
        <v>249</v>
      </c>
      <c r="J35" s="57" t="s">
        <v>250</v>
      </c>
      <c r="K35" s="56">
        <v>18345</v>
      </c>
      <c r="L35" s="56" t="s">
        <v>155</v>
      </c>
      <c r="M35" s="57" t="s">
        <v>97</v>
      </c>
      <c r="N35" s="57"/>
      <c r="O35" s="58" t="s">
        <v>191</v>
      </c>
      <c r="P35" s="58" t="s">
        <v>182</v>
      </c>
    </row>
    <row r="36" spans="1:16" ht="12.75" customHeight="1" thickBot="1" x14ac:dyDescent="0.25">
      <c r="A36" s="47" t="str">
        <f t="shared" si="0"/>
        <v>IBVS 3354 </v>
      </c>
      <c r="B36" s="16" t="str">
        <f t="shared" si="1"/>
        <v>I</v>
      </c>
      <c r="C36" s="47">
        <f t="shared" si="2"/>
        <v>47472.7736</v>
      </c>
      <c r="D36" s="9" t="str">
        <f t="shared" si="3"/>
        <v>vis</v>
      </c>
      <c r="E36" s="55">
        <f>VLOOKUP(C36,Active!C$21:E$969,3,FALSE)</f>
        <v>18674.99311797323</v>
      </c>
      <c r="F36" s="16" t="s">
        <v>90</v>
      </c>
      <c r="G36" s="9" t="str">
        <f t="shared" si="4"/>
        <v>47472.7736</v>
      </c>
      <c r="H36" s="47">
        <f t="shared" si="5"/>
        <v>18675</v>
      </c>
      <c r="I36" s="56" t="s">
        <v>251</v>
      </c>
      <c r="J36" s="57" t="s">
        <v>252</v>
      </c>
      <c r="K36" s="56">
        <v>18675</v>
      </c>
      <c r="L36" s="56" t="s">
        <v>253</v>
      </c>
      <c r="M36" s="57" t="s">
        <v>97</v>
      </c>
      <c r="N36" s="57"/>
      <c r="O36" s="58" t="s">
        <v>254</v>
      </c>
      <c r="P36" s="59" t="s">
        <v>255</v>
      </c>
    </row>
    <row r="37" spans="1:16" ht="12.75" customHeight="1" thickBot="1" x14ac:dyDescent="0.25">
      <c r="A37" s="47" t="str">
        <f t="shared" si="0"/>
        <v> AOEB 3 </v>
      </c>
      <c r="B37" s="16" t="str">
        <f t="shared" si="1"/>
        <v>I</v>
      </c>
      <c r="C37" s="47">
        <f t="shared" si="2"/>
        <v>47539.61</v>
      </c>
      <c r="D37" s="9" t="str">
        <f t="shared" si="3"/>
        <v>vis</v>
      </c>
      <c r="E37" s="55">
        <f>VLOOKUP(C37,Active!C$21:E$969,3,FALSE)</f>
        <v>18748.004212237334</v>
      </c>
      <c r="F37" s="16" t="s">
        <v>90</v>
      </c>
      <c r="G37" s="9" t="str">
        <f t="shared" si="4"/>
        <v>47539.610</v>
      </c>
      <c r="H37" s="47">
        <f t="shared" si="5"/>
        <v>18748</v>
      </c>
      <c r="I37" s="56" t="s">
        <v>256</v>
      </c>
      <c r="J37" s="57" t="s">
        <v>257</v>
      </c>
      <c r="K37" s="56">
        <v>18748</v>
      </c>
      <c r="L37" s="56" t="s">
        <v>170</v>
      </c>
      <c r="M37" s="57" t="s">
        <v>97</v>
      </c>
      <c r="N37" s="57"/>
      <c r="O37" s="58" t="s">
        <v>191</v>
      </c>
      <c r="P37" s="58" t="s">
        <v>182</v>
      </c>
    </row>
    <row r="38" spans="1:16" ht="12.75" customHeight="1" thickBot="1" x14ac:dyDescent="0.25">
      <c r="A38" s="47" t="str">
        <f t="shared" si="0"/>
        <v> BBS 91 </v>
      </c>
      <c r="B38" s="16" t="str">
        <f t="shared" si="1"/>
        <v>I</v>
      </c>
      <c r="C38" s="47">
        <f t="shared" si="2"/>
        <v>47564.34</v>
      </c>
      <c r="D38" s="9" t="str">
        <f t="shared" si="3"/>
        <v>vis</v>
      </c>
      <c r="E38" s="55">
        <f>VLOOKUP(C38,Active!C$21:E$969,3,FALSE)</f>
        <v>18775.018898263977</v>
      </c>
      <c r="F38" s="16" t="s">
        <v>90</v>
      </c>
      <c r="G38" s="9" t="str">
        <f t="shared" si="4"/>
        <v>47564.34</v>
      </c>
      <c r="H38" s="47">
        <f t="shared" si="5"/>
        <v>18775</v>
      </c>
      <c r="I38" s="56" t="s">
        <v>258</v>
      </c>
      <c r="J38" s="57" t="s">
        <v>259</v>
      </c>
      <c r="K38" s="56">
        <v>18775</v>
      </c>
      <c r="L38" s="56" t="s">
        <v>260</v>
      </c>
      <c r="M38" s="57" t="s">
        <v>97</v>
      </c>
      <c r="N38" s="57"/>
      <c r="O38" s="58" t="s">
        <v>261</v>
      </c>
      <c r="P38" s="58" t="s">
        <v>262</v>
      </c>
    </row>
    <row r="39" spans="1:16" ht="12.75" customHeight="1" thickBot="1" x14ac:dyDescent="0.25">
      <c r="A39" s="47" t="str">
        <f t="shared" si="0"/>
        <v> AOEB 3 </v>
      </c>
      <c r="B39" s="16" t="str">
        <f t="shared" si="1"/>
        <v>I</v>
      </c>
      <c r="C39" s="47">
        <f t="shared" si="2"/>
        <v>47950.622000000003</v>
      </c>
      <c r="D39" s="9" t="str">
        <f t="shared" si="3"/>
        <v>vis</v>
      </c>
      <c r="E39" s="55">
        <f>VLOOKUP(C39,Active!C$21:E$969,3,FALSE)</f>
        <v>19196.987638569066</v>
      </c>
      <c r="F39" s="16" t="s">
        <v>90</v>
      </c>
      <c r="G39" s="9" t="str">
        <f t="shared" si="4"/>
        <v>47950.622</v>
      </c>
      <c r="H39" s="47">
        <f t="shared" si="5"/>
        <v>19197</v>
      </c>
      <c r="I39" s="56" t="s">
        <v>263</v>
      </c>
      <c r="J39" s="57" t="s">
        <v>264</v>
      </c>
      <c r="K39" s="56">
        <v>19197</v>
      </c>
      <c r="L39" s="56" t="s">
        <v>155</v>
      </c>
      <c r="M39" s="57" t="s">
        <v>97</v>
      </c>
      <c r="N39" s="57"/>
      <c r="O39" s="58" t="s">
        <v>191</v>
      </c>
      <c r="P39" s="58" t="s">
        <v>182</v>
      </c>
    </row>
    <row r="40" spans="1:16" ht="12.75" customHeight="1" thickBot="1" x14ac:dyDescent="0.25">
      <c r="A40" s="47" t="str">
        <f t="shared" si="0"/>
        <v> AOEB 3 </v>
      </c>
      <c r="B40" s="16" t="str">
        <f t="shared" si="1"/>
        <v>I</v>
      </c>
      <c r="C40" s="47">
        <f t="shared" si="2"/>
        <v>48219.766000000003</v>
      </c>
      <c r="D40" s="9" t="str">
        <f t="shared" si="3"/>
        <v>vis</v>
      </c>
      <c r="E40" s="55">
        <f>VLOOKUP(C40,Active!C$21:E$969,3,FALSE)</f>
        <v>19490.996561171389</v>
      </c>
      <c r="F40" s="16" t="s">
        <v>90</v>
      </c>
      <c r="G40" s="9" t="str">
        <f t="shared" si="4"/>
        <v>48219.766</v>
      </c>
      <c r="H40" s="47">
        <f t="shared" si="5"/>
        <v>19491</v>
      </c>
      <c r="I40" s="56" t="s">
        <v>265</v>
      </c>
      <c r="J40" s="57" t="s">
        <v>266</v>
      </c>
      <c r="K40" s="56">
        <v>19491</v>
      </c>
      <c r="L40" s="56" t="s">
        <v>92</v>
      </c>
      <c r="M40" s="57" t="s">
        <v>97</v>
      </c>
      <c r="N40" s="57"/>
      <c r="O40" s="58" t="s">
        <v>191</v>
      </c>
      <c r="P40" s="58" t="s">
        <v>182</v>
      </c>
    </row>
    <row r="41" spans="1:16" ht="12.75" customHeight="1" thickBot="1" x14ac:dyDescent="0.25">
      <c r="A41" s="47" t="str">
        <f t="shared" si="0"/>
        <v> AOEB 3 </v>
      </c>
      <c r="B41" s="16" t="str">
        <f t="shared" si="1"/>
        <v>I</v>
      </c>
      <c r="C41" s="47">
        <f t="shared" si="2"/>
        <v>48976.828000000001</v>
      </c>
      <c r="D41" s="9" t="str">
        <f t="shared" si="3"/>
        <v>vis</v>
      </c>
      <c r="E41" s="55">
        <f>VLOOKUP(C41,Active!C$21:E$969,3,FALSE)</f>
        <v>20317.999886391939</v>
      </c>
      <c r="F41" s="16" t="s">
        <v>90</v>
      </c>
      <c r="G41" s="9" t="str">
        <f t="shared" si="4"/>
        <v>48976.828</v>
      </c>
      <c r="H41" s="47">
        <f t="shared" si="5"/>
        <v>20318</v>
      </c>
      <c r="I41" s="56" t="s">
        <v>267</v>
      </c>
      <c r="J41" s="57" t="s">
        <v>268</v>
      </c>
      <c r="K41" s="56">
        <v>20318</v>
      </c>
      <c r="L41" s="56" t="s">
        <v>158</v>
      </c>
      <c r="M41" s="57" t="s">
        <v>97</v>
      </c>
      <c r="N41" s="57"/>
      <c r="O41" s="58" t="s">
        <v>191</v>
      </c>
      <c r="P41" s="58" t="s">
        <v>182</v>
      </c>
    </row>
    <row r="42" spans="1:16" ht="12.75" customHeight="1" thickBot="1" x14ac:dyDescent="0.25">
      <c r="A42" s="47" t="str">
        <f t="shared" si="0"/>
        <v> BBS 111 </v>
      </c>
      <c r="B42" s="16" t="str">
        <f t="shared" si="1"/>
        <v>I</v>
      </c>
      <c r="C42" s="47">
        <f t="shared" si="2"/>
        <v>50096.373</v>
      </c>
      <c r="D42" s="9" t="str">
        <f t="shared" si="3"/>
        <v>vis</v>
      </c>
      <c r="E42" s="55">
        <f>VLOOKUP(C42,Active!C$21:E$969,3,FALSE)</f>
        <v>21540.97427651328</v>
      </c>
      <c r="F42" s="16" t="s">
        <v>90</v>
      </c>
      <c r="G42" s="9" t="str">
        <f t="shared" si="4"/>
        <v>50096.373</v>
      </c>
      <c r="H42" s="47">
        <f t="shared" si="5"/>
        <v>21541</v>
      </c>
      <c r="I42" s="56" t="s">
        <v>269</v>
      </c>
      <c r="J42" s="57" t="s">
        <v>270</v>
      </c>
      <c r="K42" s="56">
        <v>21541</v>
      </c>
      <c r="L42" s="56" t="s">
        <v>271</v>
      </c>
      <c r="M42" s="57" t="s">
        <v>97</v>
      </c>
      <c r="N42" s="57"/>
      <c r="O42" s="58" t="s">
        <v>272</v>
      </c>
      <c r="P42" s="58" t="s">
        <v>273</v>
      </c>
    </row>
    <row r="43" spans="1:16" ht="12.75" customHeight="1" thickBot="1" x14ac:dyDescent="0.25">
      <c r="A43" s="47" t="str">
        <f t="shared" ref="A43:A74" si="6">P43</f>
        <v> BBS 114 </v>
      </c>
      <c r="B43" s="16" t="str">
        <f t="shared" ref="B43:B74" si="7">IF(H43=INT(H43),"I","II")</f>
        <v>I</v>
      </c>
      <c r="C43" s="47">
        <f t="shared" ref="C43:C74" si="8">1*G43</f>
        <v>50464.387999999999</v>
      </c>
      <c r="D43" s="9" t="str">
        <f t="shared" ref="D43:D74" si="9">VLOOKUP(F43,I$1:J$5,2,FALSE)</f>
        <v>vis</v>
      </c>
      <c r="E43" s="55">
        <f>VLOOKUP(C43,Active!C$21:E$969,3,FALSE)</f>
        <v>21942.988416347325</v>
      </c>
      <c r="F43" s="16" t="s">
        <v>90</v>
      </c>
      <c r="G43" s="9" t="str">
        <f t="shared" ref="G43:G74" si="10">MID(I43,3,LEN(I43)-3)</f>
        <v>50464.388</v>
      </c>
      <c r="H43" s="47">
        <f t="shared" ref="H43:H74" si="11">1*K43</f>
        <v>21943</v>
      </c>
      <c r="I43" s="56" t="s">
        <v>274</v>
      </c>
      <c r="J43" s="57" t="s">
        <v>275</v>
      </c>
      <c r="K43" s="56">
        <v>21943</v>
      </c>
      <c r="L43" s="56" t="s">
        <v>155</v>
      </c>
      <c r="M43" s="57" t="s">
        <v>97</v>
      </c>
      <c r="N43" s="57"/>
      <c r="O43" s="58" t="s">
        <v>272</v>
      </c>
      <c r="P43" s="58" t="s">
        <v>276</v>
      </c>
    </row>
    <row r="44" spans="1:16" ht="12.75" customHeight="1" thickBot="1" x14ac:dyDescent="0.25">
      <c r="A44" s="47" t="str">
        <f t="shared" si="6"/>
        <v>IBVS 5583 </v>
      </c>
      <c r="B44" s="16" t="str">
        <f t="shared" si="7"/>
        <v>I</v>
      </c>
      <c r="C44" s="47">
        <f t="shared" si="8"/>
        <v>52672.388899999998</v>
      </c>
      <c r="D44" s="9" t="str">
        <f t="shared" si="9"/>
        <v>vis</v>
      </c>
      <c r="E44" s="55">
        <f>VLOOKUP(C44,Active!C$21:E$969,3,FALSE)</f>
        <v>24354.975923830163</v>
      </c>
      <c r="F44" s="16" t="s">
        <v>90</v>
      </c>
      <c r="G44" s="9" t="str">
        <f t="shared" si="10"/>
        <v>52672.3889</v>
      </c>
      <c r="H44" s="47">
        <f t="shared" si="11"/>
        <v>24355</v>
      </c>
      <c r="I44" s="56" t="s">
        <v>295</v>
      </c>
      <c r="J44" s="57" t="s">
        <v>296</v>
      </c>
      <c r="K44" s="56">
        <v>24355</v>
      </c>
      <c r="L44" s="56" t="s">
        <v>285</v>
      </c>
      <c r="M44" s="57" t="s">
        <v>201</v>
      </c>
      <c r="N44" s="57" t="s">
        <v>202</v>
      </c>
      <c r="O44" s="58" t="s">
        <v>297</v>
      </c>
      <c r="P44" s="59" t="s">
        <v>298</v>
      </c>
    </row>
    <row r="45" spans="1:16" ht="12.75" customHeight="1" thickBot="1" x14ac:dyDescent="0.25">
      <c r="A45" s="47" t="str">
        <f t="shared" si="6"/>
        <v>IBVS 5603 </v>
      </c>
      <c r="B45" s="16" t="str">
        <f t="shared" si="7"/>
        <v>I</v>
      </c>
      <c r="C45" s="47">
        <f t="shared" si="8"/>
        <v>53016.591999999997</v>
      </c>
      <c r="D45" s="9" t="str">
        <f t="shared" si="9"/>
        <v>vis</v>
      </c>
      <c r="E45" s="55">
        <f>VLOOKUP(C45,Active!C$21:E$969,3,FALSE)</f>
        <v>24730.978296490819</v>
      </c>
      <c r="F45" s="16" t="s">
        <v>90</v>
      </c>
      <c r="G45" s="9" t="str">
        <f t="shared" si="10"/>
        <v>53016.592</v>
      </c>
      <c r="H45" s="47">
        <f t="shared" si="11"/>
        <v>24731</v>
      </c>
      <c r="I45" s="56" t="s">
        <v>304</v>
      </c>
      <c r="J45" s="57" t="s">
        <v>305</v>
      </c>
      <c r="K45" s="56">
        <v>24731</v>
      </c>
      <c r="L45" s="56" t="s">
        <v>127</v>
      </c>
      <c r="M45" s="57" t="s">
        <v>201</v>
      </c>
      <c r="N45" s="57" t="s">
        <v>202</v>
      </c>
      <c r="O45" s="58" t="s">
        <v>306</v>
      </c>
      <c r="P45" s="59" t="s">
        <v>307</v>
      </c>
    </row>
    <row r="46" spans="1:16" ht="12.75" customHeight="1" thickBot="1" x14ac:dyDescent="0.25">
      <c r="A46" s="47" t="str">
        <f t="shared" si="6"/>
        <v>IBVS 5583 </v>
      </c>
      <c r="B46" s="16" t="str">
        <f t="shared" si="7"/>
        <v>I</v>
      </c>
      <c r="C46" s="47">
        <f t="shared" si="8"/>
        <v>53029.406300000002</v>
      </c>
      <c r="D46" s="9" t="str">
        <f t="shared" si="9"/>
        <v>vis</v>
      </c>
      <c r="E46" s="55">
        <f>VLOOKUP(C46,Active!C$21:E$969,3,FALSE)</f>
        <v>24744.976448175064</v>
      </c>
      <c r="F46" s="16" t="s">
        <v>90</v>
      </c>
      <c r="G46" s="9" t="str">
        <f t="shared" si="10"/>
        <v>53029.4063</v>
      </c>
      <c r="H46" s="47">
        <f t="shared" si="11"/>
        <v>24745</v>
      </c>
      <c r="I46" s="56" t="s">
        <v>308</v>
      </c>
      <c r="J46" s="57" t="s">
        <v>309</v>
      </c>
      <c r="K46" s="56">
        <v>24745</v>
      </c>
      <c r="L46" s="56" t="s">
        <v>310</v>
      </c>
      <c r="M46" s="57" t="s">
        <v>201</v>
      </c>
      <c r="N46" s="57" t="s">
        <v>202</v>
      </c>
      <c r="O46" s="58" t="s">
        <v>297</v>
      </c>
      <c r="P46" s="59" t="s">
        <v>298</v>
      </c>
    </row>
    <row r="47" spans="1:16" ht="12.75" customHeight="1" thickBot="1" x14ac:dyDescent="0.25">
      <c r="A47" s="47" t="str">
        <f t="shared" si="6"/>
        <v>IBVS 5741 </v>
      </c>
      <c r="B47" s="16" t="str">
        <f t="shared" si="7"/>
        <v>I</v>
      </c>
      <c r="C47" s="47">
        <f t="shared" si="8"/>
        <v>53409.306199999999</v>
      </c>
      <c r="D47" s="9" t="str">
        <f t="shared" si="9"/>
        <v>PE</v>
      </c>
      <c r="E47" s="55">
        <f>VLOOKUP(C47,Active!C$21:E$969,3,FALSE)</f>
        <v>25159.973476887313</v>
      </c>
      <c r="F47" s="16" t="str">
        <f>LEFT(M47,1)</f>
        <v>E</v>
      </c>
      <c r="G47" s="9" t="str">
        <f t="shared" si="10"/>
        <v>53409.3062</v>
      </c>
      <c r="H47" s="47">
        <f t="shared" si="11"/>
        <v>25160</v>
      </c>
      <c r="I47" s="56" t="s">
        <v>321</v>
      </c>
      <c r="J47" s="57" t="s">
        <v>322</v>
      </c>
      <c r="K47" s="56">
        <v>25160</v>
      </c>
      <c r="L47" s="56" t="s">
        <v>323</v>
      </c>
      <c r="M47" s="57" t="s">
        <v>201</v>
      </c>
      <c r="N47" s="57" t="s">
        <v>202</v>
      </c>
      <c r="O47" s="58" t="s">
        <v>324</v>
      </c>
      <c r="P47" s="59" t="s">
        <v>325</v>
      </c>
    </row>
    <row r="48" spans="1:16" ht="12.75" customHeight="1" thickBot="1" x14ac:dyDescent="0.25">
      <c r="A48" s="47" t="str">
        <f t="shared" si="6"/>
        <v>IBVS 5843 </v>
      </c>
      <c r="B48" s="16" t="str">
        <f t="shared" si="7"/>
        <v>I</v>
      </c>
      <c r="C48" s="47">
        <f t="shared" si="8"/>
        <v>54043.697800000002</v>
      </c>
      <c r="D48" s="9" t="str">
        <f t="shared" si="9"/>
        <v>CCD</v>
      </c>
      <c r="E48" s="55">
        <f>VLOOKUP(C48,Active!C$21:E$969,3,FALSE)</f>
        <v>25852.973472517773</v>
      </c>
      <c r="F48" s="16" t="str">
        <f>LEFT(M48,1)</f>
        <v>C</v>
      </c>
      <c r="G48" s="9" t="str">
        <f t="shared" si="10"/>
        <v>54043.6978</v>
      </c>
      <c r="H48" s="47">
        <f t="shared" si="11"/>
        <v>25853</v>
      </c>
      <c r="I48" s="56" t="s">
        <v>334</v>
      </c>
      <c r="J48" s="57" t="s">
        <v>335</v>
      </c>
      <c r="K48" s="56">
        <v>25853</v>
      </c>
      <c r="L48" s="56" t="s">
        <v>323</v>
      </c>
      <c r="M48" s="57" t="s">
        <v>302</v>
      </c>
      <c r="N48" s="57" t="s">
        <v>336</v>
      </c>
      <c r="O48" s="58" t="s">
        <v>337</v>
      </c>
      <c r="P48" s="59" t="s">
        <v>338</v>
      </c>
    </row>
    <row r="49" spans="1:16" ht="12.75" customHeight="1" thickBot="1" x14ac:dyDescent="0.25">
      <c r="A49" s="47" t="str">
        <f t="shared" si="6"/>
        <v>JAAVSO 36(2);171 </v>
      </c>
      <c r="B49" s="16" t="str">
        <f t="shared" si="7"/>
        <v>I</v>
      </c>
      <c r="C49" s="47">
        <f t="shared" si="8"/>
        <v>54454.7186</v>
      </c>
      <c r="D49" s="9" t="str">
        <f t="shared" si="9"/>
        <v>vis</v>
      </c>
      <c r="E49" s="55">
        <f>VLOOKUP(C49,Active!C$21:E$969,3,FALSE)</f>
        <v>26301.96651183927</v>
      </c>
      <c r="F49" s="16" t="s">
        <v>90</v>
      </c>
      <c r="G49" s="9" t="str">
        <f t="shared" si="10"/>
        <v>54454.7186</v>
      </c>
      <c r="H49" s="47">
        <f t="shared" si="11"/>
        <v>26302</v>
      </c>
      <c r="I49" s="56" t="s">
        <v>347</v>
      </c>
      <c r="J49" s="57" t="s">
        <v>348</v>
      </c>
      <c r="K49" s="56" t="s">
        <v>349</v>
      </c>
      <c r="L49" s="56" t="s">
        <v>350</v>
      </c>
      <c r="M49" s="57" t="s">
        <v>302</v>
      </c>
      <c r="N49" s="57" t="s">
        <v>303</v>
      </c>
      <c r="O49" s="58" t="s">
        <v>346</v>
      </c>
      <c r="P49" s="59" t="s">
        <v>351</v>
      </c>
    </row>
    <row r="50" spans="1:16" ht="12.75" customHeight="1" thickBot="1" x14ac:dyDescent="0.25">
      <c r="A50" s="47" t="str">
        <f t="shared" si="6"/>
        <v>JAAVSO 36(2);171 </v>
      </c>
      <c r="B50" s="16" t="str">
        <f t="shared" si="7"/>
        <v>I</v>
      </c>
      <c r="C50" s="47">
        <f t="shared" si="8"/>
        <v>54465.7039</v>
      </c>
      <c r="D50" s="9" t="str">
        <f t="shared" si="9"/>
        <v>vis</v>
      </c>
      <c r="E50" s="55">
        <f>VLOOKUP(C50,Active!C$21:E$969,3,FALSE)</f>
        <v>26313.966690990444</v>
      </c>
      <c r="F50" s="16" t="s">
        <v>90</v>
      </c>
      <c r="G50" s="9" t="str">
        <f t="shared" si="10"/>
        <v>54465.7039</v>
      </c>
      <c r="H50" s="47">
        <f t="shared" si="11"/>
        <v>26314</v>
      </c>
      <c r="I50" s="56" t="s">
        <v>352</v>
      </c>
      <c r="J50" s="57" t="s">
        <v>353</v>
      </c>
      <c r="K50" s="56" t="s">
        <v>354</v>
      </c>
      <c r="L50" s="56" t="s">
        <v>355</v>
      </c>
      <c r="M50" s="57" t="s">
        <v>302</v>
      </c>
      <c r="N50" s="57" t="s">
        <v>303</v>
      </c>
      <c r="O50" s="58" t="s">
        <v>356</v>
      </c>
      <c r="P50" s="59" t="s">
        <v>351</v>
      </c>
    </row>
    <row r="51" spans="1:16" ht="12.75" customHeight="1" thickBot="1" x14ac:dyDescent="0.25">
      <c r="A51" s="47" t="str">
        <f t="shared" si="6"/>
        <v>JAAVSO 36(2);171 </v>
      </c>
      <c r="B51" s="16" t="str">
        <f t="shared" si="7"/>
        <v>I</v>
      </c>
      <c r="C51" s="47">
        <f t="shared" si="8"/>
        <v>54487.673900000002</v>
      </c>
      <c r="D51" s="9" t="str">
        <f t="shared" si="9"/>
        <v>vis</v>
      </c>
      <c r="E51" s="55">
        <f>VLOOKUP(C51,Active!C$21:E$969,3,FALSE)</f>
        <v>26337.966393861669</v>
      </c>
      <c r="F51" s="16" t="s">
        <v>90</v>
      </c>
      <c r="G51" s="9" t="str">
        <f t="shared" si="10"/>
        <v>54487.6739</v>
      </c>
      <c r="H51" s="47">
        <f t="shared" si="11"/>
        <v>26338</v>
      </c>
      <c r="I51" s="56" t="s">
        <v>357</v>
      </c>
      <c r="J51" s="57" t="s">
        <v>358</v>
      </c>
      <c r="K51" s="56" t="s">
        <v>359</v>
      </c>
      <c r="L51" s="56" t="s">
        <v>360</v>
      </c>
      <c r="M51" s="57" t="s">
        <v>302</v>
      </c>
      <c r="N51" s="57" t="s">
        <v>303</v>
      </c>
      <c r="O51" s="58" t="s">
        <v>356</v>
      </c>
      <c r="P51" s="59" t="s">
        <v>351</v>
      </c>
    </row>
    <row r="52" spans="1:16" ht="12.75" customHeight="1" thickBot="1" x14ac:dyDescent="0.25">
      <c r="A52" s="47" t="str">
        <f t="shared" si="6"/>
        <v>JAAVSO 36(2);171 </v>
      </c>
      <c r="B52" s="16" t="str">
        <f t="shared" si="7"/>
        <v>I</v>
      </c>
      <c r="C52" s="47">
        <f t="shared" si="8"/>
        <v>54520.627099999998</v>
      </c>
      <c r="D52" s="9" t="str">
        <f t="shared" si="9"/>
        <v>vis</v>
      </c>
      <c r="E52" s="55">
        <f>VLOOKUP(C52,Active!C$21:E$969,3,FALSE)</f>
        <v>26373.963981875142</v>
      </c>
      <c r="F52" s="16" t="s">
        <v>90</v>
      </c>
      <c r="G52" s="9" t="str">
        <f t="shared" si="10"/>
        <v>54520.6271</v>
      </c>
      <c r="H52" s="47">
        <f t="shared" si="11"/>
        <v>26374</v>
      </c>
      <c r="I52" s="56" t="s">
        <v>361</v>
      </c>
      <c r="J52" s="57" t="s">
        <v>362</v>
      </c>
      <c r="K52" s="56" t="s">
        <v>363</v>
      </c>
      <c r="L52" s="56" t="s">
        <v>364</v>
      </c>
      <c r="M52" s="57" t="s">
        <v>302</v>
      </c>
      <c r="N52" s="57" t="s">
        <v>303</v>
      </c>
      <c r="O52" s="58" t="s">
        <v>191</v>
      </c>
      <c r="P52" s="59" t="s">
        <v>351</v>
      </c>
    </row>
    <row r="53" spans="1:16" ht="12.75" customHeight="1" thickBot="1" x14ac:dyDescent="0.25">
      <c r="A53" s="47" t="str">
        <f t="shared" si="6"/>
        <v>IBVS 5871 </v>
      </c>
      <c r="B53" s="16" t="str">
        <f t="shared" si="7"/>
        <v>I</v>
      </c>
      <c r="C53" s="47">
        <f t="shared" si="8"/>
        <v>54777.860699999997</v>
      </c>
      <c r="D53" s="9" t="str">
        <f t="shared" si="9"/>
        <v>vis</v>
      </c>
      <c r="E53" s="55">
        <f>VLOOKUP(C53,Active!C$21:E$969,3,FALSE)</f>
        <v>26654.962159776627</v>
      </c>
      <c r="F53" s="16" t="s">
        <v>90</v>
      </c>
      <c r="G53" s="9" t="str">
        <f t="shared" si="10"/>
        <v>54777.8607</v>
      </c>
      <c r="H53" s="47">
        <f t="shared" si="11"/>
        <v>26655</v>
      </c>
      <c r="I53" s="56" t="s">
        <v>365</v>
      </c>
      <c r="J53" s="57" t="s">
        <v>366</v>
      </c>
      <c r="K53" s="56" t="s">
        <v>367</v>
      </c>
      <c r="L53" s="56" t="s">
        <v>368</v>
      </c>
      <c r="M53" s="57" t="s">
        <v>302</v>
      </c>
      <c r="N53" s="57" t="s">
        <v>90</v>
      </c>
      <c r="O53" s="58" t="s">
        <v>369</v>
      </c>
      <c r="P53" s="59" t="s">
        <v>370</v>
      </c>
    </row>
    <row r="54" spans="1:16" ht="12.75" customHeight="1" thickBot="1" x14ac:dyDescent="0.25">
      <c r="A54" s="47" t="str">
        <f t="shared" si="6"/>
        <v>JAAVSO 37(1);44 </v>
      </c>
      <c r="B54" s="16" t="str">
        <f t="shared" si="7"/>
        <v>I</v>
      </c>
      <c r="C54" s="47">
        <f t="shared" si="8"/>
        <v>54856.588799999998</v>
      </c>
      <c r="D54" s="9" t="str">
        <f t="shared" si="9"/>
        <v>vis</v>
      </c>
      <c r="E54" s="55">
        <f>VLOOKUP(C54,Active!C$21:E$969,3,FALSE)</f>
        <v>26740.963571138305</v>
      </c>
      <c r="F54" s="16" t="s">
        <v>90</v>
      </c>
      <c r="G54" s="9" t="str">
        <f t="shared" si="10"/>
        <v>54856.5888</v>
      </c>
      <c r="H54" s="47">
        <f t="shared" si="11"/>
        <v>26741</v>
      </c>
      <c r="I54" s="56" t="s">
        <v>378</v>
      </c>
      <c r="J54" s="57" t="s">
        <v>379</v>
      </c>
      <c r="K54" s="56" t="s">
        <v>380</v>
      </c>
      <c r="L54" s="56" t="s">
        <v>381</v>
      </c>
      <c r="M54" s="57" t="s">
        <v>302</v>
      </c>
      <c r="N54" s="57" t="s">
        <v>303</v>
      </c>
      <c r="O54" s="58" t="s">
        <v>191</v>
      </c>
      <c r="P54" s="59" t="s">
        <v>382</v>
      </c>
    </row>
    <row r="55" spans="1:16" ht="12.75" customHeight="1" thickBot="1" x14ac:dyDescent="0.25">
      <c r="A55" s="47" t="str">
        <f t="shared" si="6"/>
        <v>IBVS 5920 </v>
      </c>
      <c r="B55" s="16" t="str">
        <f t="shared" si="7"/>
        <v>I</v>
      </c>
      <c r="C55" s="47">
        <f t="shared" si="8"/>
        <v>55144.947699999997</v>
      </c>
      <c r="D55" s="9" t="str">
        <f t="shared" si="9"/>
        <v>vis</v>
      </c>
      <c r="E55" s="55">
        <f>VLOOKUP(C55,Active!C$21:E$969,3,FALSE)</f>
        <v>27055.96256614392</v>
      </c>
      <c r="F55" s="16" t="s">
        <v>90</v>
      </c>
      <c r="G55" s="9" t="str">
        <f t="shared" si="10"/>
        <v>55144.9477</v>
      </c>
      <c r="H55" s="47">
        <f t="shared" si="11"/>
        <v>27056</v>
      </c>
      <c r="I55" s="56" t="s">
        <v>390</v>
      </c>
      <c r="J55" s="57" t="s">
        <v>391</v>
      </c>
      <c r="K55" s="56" t="s">
        <v>392</v>
      </c>
      <c r="L55" s="56" t="s">
        <v>393</v>
      </c>
      <c r="M55" s="57" t="s">
        <v>302</v>
      </c>
      <c r="N55" s="57" t="s">
        <v>90</v>
      </c>
      <c r="O55" s="58" t="s">
        <v>369</v>
      </c>
      <c r="P55" s="59" t="s">
        <v>394</v>
      </c>
    </row>
    <row r="56" spans="1:16" ht="12.75" customHeight="1" thickBot="1" x14ac:dyDescent="0.25">
      <c r="A56" s="47" t="str">
        <f t="shared" si="6"/>
        <v> JAAVSO 38;120 </v>
      </c>
      <c r="B56" s="16" t="str">
        <f t="shared" si="7"/>
        <v>I</v>
      </c>
      <c r="C56" s="47">
        <f t="shared" si="8"/>
        <v>55157.763899999998</v>
      </c>
      <c r="D56" s="9" t="str">
        <f t="shared" si="9"/>
        <v>vis</v>
      </c>
      <c r="E56" s="55">
        <f>VLOOKUP(C56,Active!C$21:E$969,3,FALSE)</f>
        <v>27069.962793360042</v>
      </c>
      <c r="F56" s="16" t="s">
        <v>90</v>
      </c>
      <c r="G56" s="9" t="str">
        <f t="shared" si="10"/>
        <v>55157.7639</v>
      </c>
      <c r="H56" s="47">
        <f t="shared" si="11"/>
        <v>27070</v>
      </c>
      <c r="I56" s="56" t="s">
        <v>395</v>
      </c>
      <c r="J56" s="57" t="s">
        <v>396</v>
      </c>
      <c r="K56" s="56" t="s">
        <v>397</v>
      </c>
      <c r="L56" s="56" t="s">
        <v>398</v>
      </c>
      <c r="M56" s="57" t="s">
        <v>302</v>
      </c>
      <c r="N56" s="57" t="s">
        <v>303</v>
      </c>
      <c r="O56" s="58" t="s">
        <v>191</v>
      </c>
      <c r="P56" s="58" t="s">
        <v>399</v>
      </c>
    </row>
    <row r="57" spans="1:16" ht="12.75" customHeight="1" thickBot="1" x14ac:dyDescent="0.25">
      <c r="A57" s="47" t="str">
        <f t="shared" si="6"/>
        <v>IBVS 5960 </v>
      </c>
      <c r="B57" s="16" t="str">
        <f t="shared" si="7"/>
        <v>I</v>
      </c>
      <c r="C57" s="47">
        <f t="shared" si="8"/>
        <v>55513.8586</v>
      </c>
      <c r="D57" s="9" t="str">
        <f t="shared" si="9"/>
        <v>vis</v>
      </c>
      <c r="E57" s="55">
        <f>VLOOKUP(C57,Active!C$21:E$969,3,FALSE)</f>
        <v>27458.955373879759</v>
      </c>
      <c r="F57" s="16" t="s">
        <v>90</v>
      </c>
      <c r="G57" s="9" t="str">
        <f t="shared" si="10"/>
        <v>55513.8586</v>
      </c>
      <c r="H57" s="47">
        <f t="shared" si="11"/>
        <v>27459</v>
      </c>
      <c r="I57" s="56" t="s">
        <v>400</v>
      </c>
      <c r="J57" s="57" t="s">
        <v>401</v>
      </c>
      <c r="K57" s="56" t="s">
        <v>402</v>
      </c>
      <c r="L57" s="56" t="s">
        <v>403</v>
      </c>
      <c r="M57" s="57" t="s">
        <v>302</v>
      </c>
      <c r="N57" s="57" t="s">
        <v>90</v>
      </c>
      <c r="O57" s="58" t="s">
        <v>369</v>
      </c>
      <c r="P57" s="59" t="s">
        <v>404</v>
      </c>
    </row>
    <row r="58" spans="1:16" ht="12.75" customHeight="1" thickBot="1" x14ac:dyDescent="0.25">
      <c r="A58" s="47" t="str">
        <f t="shared" si="6"/>
        <v> JAAVSO 41;122 </v>
      </c>
      <c r="B58" s="16" t="str">
        <f t="shared" si="7"/>
        <v>I</v>
      </c>
      <c r="C58" s="47">
        <f t="shared" si="8"/>
        <v>55959.674200000001</v>
      </c>
      <c r="D58" s="9" t="str">
        <f t="shared" si="9"/>
        <v>vis</v>
      </c>
      <c r="E58" s="55">
        <f>VLOOKUP(C58,Active!C$21:E$969,3,FALSE)</f>
        <v>27945.957737801335</v>
      </c>
      <c r="F58" s="16" t="s">
        <v>90</v>
      </c>
      <c r="G58" s="9" t="str">
        <f t="shared" si="10"/>
        <v>55959.6742</v>
      </c>
      <c r="H58" s="47">
        <f t="shared" si="11"/>
        <v>27946</v>
      </c>
      <c r="I58" s="56" t="s">
        <v>412</v>
      </c>
      <c r="J58" s="57" t="s">
        <v>413</v>
      </c>
      <c r="K58" s="56" t="s">
        <v>414</v>
      </c>
      <c r="L58" s="56" t="s">
        <v>415</v>
      </c>
      <c r="M58" s="57" t="s">
        <v>302</v>
      </c>
      <c r="N58" s="57" t="s">
        <v>90</v>
      </c>
      <c r="O58" s="58" t="s">
        <v>346</v>
      </c>
      <c r="P58" s="58" t="s">
        <v>416</v>
      </c>
    </row>
    <row r="59" spans="1:16" ht="12.75" customHeight="1" thickBot="1" x14ac:dyDescent="0.25">
      <c r="A59" s="47" t="str">
        <f t="shared" si="6"/>
        <v>IBVS 6042 </v>
      </c>
      <c r="B59" s="16" t="str">
        <f t="shared" si="7"/>
        <v>I</v>
      </c>
      <c r="C59" s="47">
        <f t="shared" si="8"/>
        <v>56238.8796</v>
      </c>
      <c r="D59" s="9" t="str">
        <f t="shared" si="9"/>
        <v>vis</v>
      </c>
      <c r="E59" s="55">
        <f>VLOOKUP(C59,Active!C$21:E$969,3,FALSE)</f>
        <v>28250.957584867407</v>
      </c>
      <c r="F59" s="16" t="s">
        <v>90</v>
      </c>
      <c r="G59" s="9" t="str">
        <f t="shared" si="10"/>
        <v>56238.8796</v>
      </c>
      <c r="H59" s="47">
        <f t="shared" si="11"/>
        <v>28251</v>
      </c>
      <c r="I59" s="56" t="s">
        <v>417</v>
      </c>
      <c r="J59" s="57" t="s">
        <v>418</v>
      </c>
      <c r="K59" s="56" t="s">
        <v>419</v>
      </c>
      <c r="L59" s="56" t="s">
        <v>420</v>
      </c>
      <c r="M59" s="57" t="s">
        <v>302</v>
      </c>
      <c r="N59" s="57" t="s">
        <v>90</v>
      </c>
      <c r="O59" s="58" t="s">
        <v>369</v>
      </c>
      <c r="P59" s="59" t="s">
        <v>421</v>
      </c>
    </row>
    <row r="60" spans="1:16" ht="12.75" customHeight="1" thickBot="1" x14ac:dyDescent="0.25">
      <c r="A60" s="47" t="str">
        <f t="shared" si="6"/>
        <v> JAAVSO 42;426 </v>
      </c>
      <c r="B60" s="16" t="str">
        <f t="shared" si="7"/>
        <v>I</v>
      </c>
      <c r="C60" s="47">
        <f t="shared" si="8"/>
        <v>56651.737300000001</v>
      </c>
      <c r="D60" s="9" t="str">
        <f t="shared" si="9"/>
        <v>vis</v>
      </c>
      <c r="E60" s="55">
        <f>VLOOKUP(C60,Active!C$21:E$969,3,FALSE)</f>
        <v>28701.95722656506</v>
      </c>
      <c r="F60" s="16" t="s">
        <v>90</v>
      </c>
      <c r="G60" s="9" t="str">
        <f t="shared" si="10"/>
        <v>56651.7373</v>
      </c>
      <c r="H60" s="47">
        <f t="shared" si="11"/>
        <v>28702</v>
      </c>
      <c r="I60" s="56" t="s">
        <v>436</v>
      </c>
      <c r="J60" s="57" t="s">
        <v>437</v>
      </c>
      <c r="K60" s="56" t="s">
        <v>438</v>
      </c>
      <c r="L60" s="56" t="s">
        <v>439</v>
      </c>
      <c r="M60" s="57" t="s">
        <v>302</v>
      </c>
      <c r="N60" s="57" t="s">
        <v>90</v>
      </c>
      <c r="O60" s="58" t="s">
        <v>440</v>
      </c>
      <c r="P60" s="58" t="s">
        <v>441</v>
      </c>
    </row>
    <row r="61" spans="1:16" ht="12.75" customHeight="1" thickBot="1" x14ac:dyDescent="0.25">
      <c r="A61" s="47" t="str">
        <f t="shared" si="6"/>
        <v> CTAD 1 </v>
      </c>
      <c r="B61" s="16" t="str">
        <f t="shared" si="7"/>
        <v>I</v>
      </c>
      <c r="C61" s="47">
        <f t="shared" si="8"/>
        <v>27386.45</v>
      </c>
      <c r="D61" s="9" t="str">
        <f t="shared" si="9"/>
        <v>vis</v>
      </c>
      <c r="E61" s="55">
        <f>VLOOKUP(C61,Active!C$21:E$969,3,FALSE)</f>
        <v>-3267.0095299684949</v>
      </c>
      <c r="F61" s="16" t="s">
        <v>90</v>
      </c>
      <c r="G61" s="9" t="str">
        <f t="shared" si="10"/>
        <v>27386.45</v>
      </c>
      <c r="H61" s="47">
        <f t="shared" si="11"/>
        <v>-3267</v>
      </c>
      <c r="I61" s="56" t="s">
        <v>94</v>
      </c>
      <c r="J61" s="57" t="s">
        <v>95</v>
      </c>
      <c r="K61" s="56">
        <v>-3267</v>
      </c>
      <c r="L61" s="56" t="s">
        <v>96</v>
      </c>
      <c r="M61" s="57" t="s">
        <v>97</v>
      </c>
      <c r="N61" s="57"/>
      <c r="O61" s="58" t="s">
        <v>98</v>
      </c>
      <c r="P61" s="58" t="s">
        <v>99</v>
      </c>
    </row>
    <row r="62" spans="1:16" ht="12.75" customHeight="1" thickBot="1" x14ac:dyDescent="0.25">
      <c r="A62" s="47" t="str">
        <f t="shared" si="6"/>
        <v> PZ 9.154 </v>
      </c>
      <c r="B62" s="16" t="str">
        <f t="shared" si="7"/>
        <v>I</v>
      </c>
      <c r="C62" s="47">
        <f t="shared" si="8"/>
        <v>30020.153999999999</v>
      </c>
      <c r="D62" s="9" t="str">
        <f t="shared" si="9"/>
        <v>vis</v>
      </c>
      <c r="E62" s="55">
        <f>VLOOKUP(C62,Active!C$21:E$969,3,FALSE)</f>
        <v>-389.9902559240067</v>
      </c>
      <c r="F62" s="16" t="s">
        <v>90</v>
      </c>
      <c r="G62" s="9" t="str">
        <f t="shared" si="10"/>
        <v>30020.154</v>
      </c>
      <c r="H62" s="47">
        <f t="shared" si="11"/>
        <v>-390</v>
      </c>
      <c r="I62" s="56" t="s">
        <v>100</v>
      </c>
      <c r="J62" s="57" t="s">
        <v>101</v>
      </c>
      <c r="K62" s="56">
        <v>-390</v>
      </c>
      <c r="L62" s="56" t="s">
        <v>102</v>
      </c>
      <c r="M62" s="57" t="s">
        <v>103</v>
      </c>
      <c r="N62" s="57"/>
      <c r="O62" s="58" t="s">
        <v>104</v>
      </c>
      <c r="P62" s="58" t="s">
        <v>105</v>
      </c>
    </row>
    <row r="63" spans="1:16" ht="12.75" customHeight="1" thickBot="1" x14ac:dyDescent="0.25">
      <c r="A63" s="47" t="str">
        <f t="shared" si="6"/>
        <v> PZ 9.154 </v>
      </c>
      <c r="B63" s="16" t="str">
        <f t="shared" si="7"/>
        <v>I</v>
      </c>
      <c r="C63" s="47">
        <f t="shared" si="8"/>
        <v>30377.164000000001</v>
      </c>
      <c r="D63" s="9" t="str">
        <f t="shared" si="9"/>
        <v>vis</v>
      </c>
      <c r="E63" s="55">
        <f>VLOOKUP(C63,Active!C$21:E$969,3,FALSE)</f>
        <v>2.1847704029234996E-3</v>
      </c>
      <c r="F63" s="16" t="s">
        <v>90</v>
      </c>
      <c r="G63" s="9" t="str">
        <f t="shared" si="10"/>
        <v>30377.164</v>
      </c>
      <c r="H63" s="47">
        <f t="shared" si="11"/>
        <v>0</v>
      </c>
      <c r="I63" s="56" t="s">
        <v>106</v>
      </c>
      <c r="J63" s="57" t="s">
        <v>107</v>
      </c>
      <c r="K63" s="56">
        <v>0</v>
      </c>
      <c r="L63" s="56" t="s">
        <v>108</v>
      </c>
      <c r="M63" s="57" t="s">
        <v>103</v>
      </c>
      <c r="N63" s="57"/>
      <c r="O63" s="58" t="s">
        <v>104</v>
      </c>
      <c r="P63" s="58" t="s">
        <v>105</v>
      </c>
    </row>
    <row r="64" spans="1:16" ht="12.75" customHeight="1" thickBot="1" x14ac:dyDescent="0.25">
      <c r="A64" s="47" t="str">
        <f t="shared" si="6"/>
        <v> PZ 9.154 </v>
      </c>
      <c r="B64" s="16" t="str">
        <f t="shared" si="7"/>
        <v>I</v>
      </c>
      <c r="C64" s="47">
        <f t="shared" si="8"/>
        <v>31057.308000000001</v>
      </c>
      <c r="D64" s="9" t="str">
        <f t="shared" si="9"/>
        <v>vis</v>
      </c>
      <c r="E64" s="55">
        <f>VLOOKUP(C64,Active!C$21:E$969,3,FALSE)</f>
        <v>742.98142508203887</v>
      </c>
      <c r="F64" s="16" t="s">
        <v>90</v>
      </c>
      <c r="G64" s="9" t="str">
        <f t="shared" si="10"/>
        <v>31057.308</v>
      </c>
      <c r="H64" s="47">
        <f t="shared" si="11"/>
        <v>743</v>
      </c>
      <c r="I64" s="56" t="s">
        <v>109</v>
      </c>
      <c r="J64" s="57" t="s">
        <v>110</v>
      </c>
      <c r="K64" s="56">
        <v>743</v>
      </c>
      <c r="L64" s="56" t="s">
        <v>111</v>
      </c>
      <c r="M64" s="57" t="s">
        <v>103</v>
      </c>
      <c r="N64" s="57"/>
      <c r="O64" s="58" t="s">
        <v>104</v>
      </c>
      <c r="P64" s="58" t="s">
        <v>105</v>
      </c>
    </row>
    <row r="65" spans="1:16" ht="12.75" customHeight="1" thickBot="1" x14ac:dyDescent="0.25">
      <c r="A65" s="47" t="str">
        <f t="shared" si="6"/>
        <v> PZ 9.154 </v>
      </c>
      <c r="B65" s="16" t="str">
        <f t="shared" si="7"/>
        <v>I</v>
      </c>
      <c r="C65" s="47">
        <f t="shared" si="8"/>
        <v>32227.223000000002</v>
      </c>
      <c r="D65" s="9" t="str">
        <f t="shared" si="9"/>
        <v>vis</v>
      </c>
      <c r="E65" s="55">
        <f>VLOOKUP(C65,Active!C$21:E$969,3,FALSE)</f>
        <v>2020.9792577898004</v>
      </c>
      <c r="F65" s="16" t="s">
        <v>90</v>
      </c>
      <c r="G65" s="9" t="str">
        <f t="shared" si="10"/>
        <v>32227.223</v>
      </c>
      <c r="H65" s="47">
        <f t="shared" si="11"/>
        <v>2021</v>
      </c>
      <c r="I65" s="56" t="s">
        <v>112</v>
      </c>
      <c r="J65" s="57" t="s">
        <v>113</v>
      </c>
      <c r="K65" s="56">
        <v>2021</v>
      </c>
      <c r="L65" s="56" t="s">
        <v>114</v>
      </c>
      <c r="M65" s="57" t="s">
        <v>97</v>
      </c>
      <c r="N65" s="57"/>
      <c r="O65" s="58" t="s">
        <v>115</v>
      </c>
      <c r="P65" s="58" t="s">
        <v>105</v>
      </c>
    </row>
    <row r="66" spans="1:16" ht="12.75" customHeight="1" thickBot="1" x14ac:dyDescent="0.25">
      <c r="A66" s="47" t="str">
        <f t="shared" si="6"/>
        <v> PZ 9.154 </v>
      </c>
      <c r="B66" s="16" t="str">
        <f t="shared" si="7"/>
        <v>I</v>
      </c>
      <c r="C66" s="47">
        <f t="shared" si="8"/>
        <v>32239.106</v>
      </c>
      <c r="D66" s="9" t="str">
        <f t="shared" si="9"/>
        <v>vis</v>
      </c>
      <c r="E66" s="55">
        <f>VLOOKUP(C66,Active!C$21:E$969,3,FALSE)</f>
        <v>2033.9600711361238</v>
      </c>
      <c r="F66" s="16" t="s">
        <v>90</v>
      </c>
      <c r="G66" s="9" t="str">
        <f t="shared" si="10"/>
        <v>32239.106</v>
      </c>
      <c r="H66" s="47">
        <f t="shared" si="11"/>
        <v>2034</v>
      </c>
      <c r="I66" s="56" t="s">
        <v>116</v>
      </c>
      <c r="J66" s="57" t="s">
        <v>117</v>
      </c>
      <c r="K66" s="56">
        <v>2034</v>
      </c>
      <c r="L66" s="56" t="s">
        <v>118</v>
      </c>
      <c r="M66" s="57" t="s">
        <v>97</v>
      </c>
      <c r="N66" s="57"/>
      <c r="O66" s="58" t="s">
        <v>115</v>
      </c>
      <c r="P66" s="58" t="s">
        <v>105</v>
      </c>
    </row>
    <row r="67" spans="1:16" ht="12.75" customHeight="1" thickBot="1" x14ac:dyDescent="0.25">
      <c r="A67" s="47" t="str">
        <f t="shared" si="6"/>
        <v> PZ 9.154 </v>
      </c>
      <c r="B67" s="16" t="str">
        <f t="shared" si="7"/>
        <v>I</v>
      </c>
      <c r="C67" s="47">
        <f t="shared" si="8"/>
        <v>32260.206999999999</v>
      </c>
      <c r="D67" s="9" t="str">
        <f t="shared" si="9"/>
        <v>vis</v>
      </c>
      <c r="E67" s="55">
        <f>VLOOKUP(C67,Active!C$21:E$969,3,FALSE)</f>
        <v>2057.0104912674706</v>
      </c>
      <c r="F67" s="16" t="s">
        <v>90</v>
      </c>
      <c r="G67" s="9" t="str">
        <f t="shared" si="10"/>
        <v>32260.207</v>
      </c>
      <c r="H67" s="47">
        <f t="shared" si="11"/>
        <v>2057</v>
      </c>
      <c r="I67" s="56" t="s">
        <v>119</v>
      </c>
      <c r="J67" s="57" t="s">
        <v>120</v>
      </c>
      <c r="K67" s="56">
        <v>2057</v>
      </c>
      <c r="L67" s="56" t="s">
        <v>121</v>
      </c>
      <c r="M67" s="57" t="s">
        <v>97</v>
      </c>
      <c r="N67" s="57"/>
      <c r="O67" s="58" t="s">
        <v>115</v>
      </c>
      <c r="P67" s="58" t="s">
        <v>105</v>
      </c>
    </row>
    <row r="68" spans="1:16" ht="12.75" customHeight="1" thickBot="1" x14ac:dyDescent="0.25">
      <c r="A68" s="47" t="str">
        <f t="shared" si="6"/>
        <v> PZ 9.154 </v>
      </c>
      <c r="B68" s="16" t="str">
        <f t="shared" si="7"/>
        <v>I</v>
      </c>
      <c r="C68" s="47">
        <f t="shared" si="8"/>
        <v>32261.127</v>
      </c>
      <c r="D68" s="9" t="str">
        <f t="shared" si="9"/>
        <v>vis</v>
      </c>
      <c r="E68" s="55">
        <f>VLOOKUP(C68,Active!C$21:E$969,3,FALSE)</f>
        <v>2058.0154856526128</v>
      </c>
      <c r="F68" s="16" t="s">
        <v>90</v>
      </c>
      <c r="G68" s="9" t="str">
        <f t="shared" si="10"/>
        <v>32261.127</v>
      </c>
      <c r="H68" s="47">
        <f t="shared" si="11"/>
        <v>2058</v>
      </c>
      <c r="I68" s="56" t="s">
        <v>122</v>
      </c>
      <c r="J68" s="57" t="s">
        <v>123</v>
      </c>
      <c r="K68" s="56">
        <v>2058</v>
      </c>
      <c r="L68" s="56" t="s">
        <v>124</v>
      </c>
      <c r="M68" s="57" t="s">
        <v>97</v>
      </c>
      <c r="N68" s="57"/>
      <c r="O68" s="58" t="s">
        <v>115</v>
      </c>
      <c r="P68" s="58" t="s">
        <v>105</v>
      </c>
    </row>
    <row r="69" spans="1:16" ht="12.75" customHeight="1" thickBot="1" x14ac:dyDescent="0.25">
      <c r="A69" s="47" t="str">
        <f t="shared" si="6"/>
        <v> PZ 9.154 </v>
      </c>
      <c r="B69" s="16" t="str">
        <f t="shared" si="7"/>
        <v>I</v>
      </c>
      <c r="C69" s="47">
        <f t="shared" si="8"/>
        <v>32553.114000000001</v>
      </c>
      <c r="D69" s="9" t="str">
        <f t="shared" si="9"/>
        <v>vis</v>
      </c>
      <c r="E69" s="55">
        <f>VLOOKUP(C69,Active!C$21:E$969,3,FALSE)</f>
        <v>2376.9777634068446</v>
      </c>
      <c r="F69" s="16" t="s">
        <v>90</v>
      </c>
      <c r="G69" s="9" t="str">
        <f t="shared" si="10"/>
        <v>32553.114</v>
      </c>
      <c r="H69" s="47">
        <f t="shared" si="11"/>
        <v>2377</v>
      </c>
      <c r="I69" s="56" t="s">
        <v>125</v>
      </c>
      <c r="J69" s="57" t="s">
        <v>126</v>
      </c>
      <c r="K69" s="56">
        <v>2377</v>
      </c>
      <c r="L69" s="56" t="s">
        <v>127</v>
      </c>
      <c r="M69" s="57" t="s">
        <v>97</v>
      </c>
      <c r="N69" s="57"/>
      <c r="O69" s="58" t="s">
        <v>115</v>
      </c>
      <c r="P69" s="58" t="s">
        <v>105</v>
      </c>
    </row>
    <row r="70" spans="1:16" ht="12.75" customHeight="1" thickBot="1" x14ac:dyDescent="0.25">
      <c r="A70" s="47" t="str">
        <f t="shared" si="6"/>
        <v> PZ 9.154 </v>
      </c>
      <c r="B70" s="16" t="str">
        <f t="shared" si="7"/>
        <v>I</v>
      </c>
      <c r="C70" s="47">
        <f t="shared" si="8"/>
        <v>32586.124</v>
      </c>
      <c r="D70" s="9" t="str">
        <f t="shared" si="9"/>
        <v>vis</v>
      </c>
      <c r="E70" s="55">
        <f>VLOOKUP(C70,Active!C$21:E$969,3,FALSE)</f>
        <v>2413.037398899749</v>
      </c>
      <c r="F70" s="16" t="s">
        <v>90</v>
      </c>
      <c r="G70" s="9" t="str">
        <f t="shared" si="10"/>
        <v>32586.124</v>
      </c>
      <c r="H70" s="47">
        <f t="shared" si="11"/>
        <v>2413</v>
      </c>
      <c r="I70" s="56" t="s">
        <v>128</v>
      </c>
      <c r="J70" s="57" t="s">
        <v>129</v>
      </c>
      <c r="K70" s="56">
        <v>2413</v>
      </c>
      <c r="L70" s="56" t="s">
        <v>130</v>
      </c>
      <c r="M70" s="57" t="s">
        <v>97</v>
      </c>
      <c r="N70" s="57"/>
      <c r="O70" s="58" t="s">
        <v>115</v>
      </c>
      <c r="P70" s="58" t="s">
        <v>105</v>
      </c>
    </row>
    <row r="71" spans="1:16" ht="12.75" customHeight="1" thickBot="1" x14ac:dyDescent="0.25">
      <c r="A71" s="47" t="str">
        <f t="shared" si="6"/>
        <v> PZ 9.154 </v>
      </c>
      <c r="B71" s="16" t="str">
        <f t="shared" si="7"/>
        <v>I</v>
      </c>
      <c r="C71" s="47">
        <f t="shared" si="8"/>
        <v>32595.217000000001</v>
      </c>
      <c r="D71" s="9" t="str">
        <f t="shared" si="9"/>
        <v>vis</v>
      </c>
      <c r="E71" s="55">
        <f>VLOOKUP(C71,Active!C$21:E$969,3,FALSE)</f>
        <v>2422.9704575346182</v>
      </c>
      <c r="F71" s="16" t="s">
        <v>90</v>
      </c>
      <c r="G71" s="9" t="str">
        <f t="shared" si="10"/>
        <v>32595.217</v>
      </c>
      <c r="H71" s="47">
        <f t="shared" si="11"/>
        <v>2423</v>
      </c>
      <c r="I71" s="56" t="s">
        <v>131</v>
      </c>
      <c r="J71" s="57" t="s">
        <v>132</v>
      </c>
      <c r="K71" s="56">
        <v>2423</v>
      </c>
      <c r="L71" s="56" t="s">
        <v>133</v>
      </c>
      <c r="M71" s="57" t="s">
        <v>97</v>
      </c>
      <c r="N71" s="57"/>
      <c r="O71" s="58" t="s">
        <v>115</v>
      </c>
      <c r="P71" s="58" t="s">
        <v>105</v>
      </c>
    </row>
    <row r="72" spans="1:16" ht="12.75" customHeight="1" thickBot="1" x14ac:dyDescent="0.25">
      <c r="A72" s="47" t="str">
        <f t="shared" si="6"/>
        <v> PZ 9.154 </v>
      </c>
      <c r="B72" s="16" t="str">
        <f t="shared" si="7"/>
        <v>I</v>
      </c>
      <c r="C72" s="47">
        <f t="shared" si="8"/>
        <v>32909.205999999998</v>
      </c>
      <c r="D72" s="9" t="str">
        <f t="shared" si="9"/>
        <v>vis</v>
      </c>
      <c r="E72" s="55">
        <f>VLOOKUP(C72,Active!C$21:E$969,3,FALSE)</f>
        <v>2765.9673944865112</v>
      </c>
      <c r="F72" s="16" t="s">
        <v>90</v>
      </c>
      <c r="G72" s="9" t="str">
        <f t="shared" si="10"/>
        <v>32909.206</v>
      </c>
      <c r="H72" s="47">
        <f t="shared" si="11"/>
        <v>2766</v>
      </c>
      <c r="I72" s="56" t="s">
        <v>134</v>
      </c>
      <c r="J72" s="57" t="s">
        <v>135</v>
      </c>
      <c r="K72" s="56">
        <v>2766</v>
      </c>
      <c r="L72" s="56" t="s">
        <v>136</v>
      </c>
      <c r="M72" s="57" t="s">
        <v>103</v>
      </c>
      <c r="N72" s="57"/>
      <c r="O72" s="58" t="s">
        <v>104</v>
      </c>
      <c r="P72" s="58" t="s">
        <v>105</v>
      </c>
    </row>
    <row r="73" spans="1:16" ht="12.75" customHeight="1" thickBot="1" x14ac:dyDescent="0.25">
      <c r="A73" s="47" t="str">
        <f t="shared" si="6"/>
        <v> PZ 9.154 </v>
      </c>
      <c r="B73" s="16" t="str">
        <f t="shared" si="7"/>
        <v>I</v>
      </c>
      <c r="C73" s="47">
        <f t="shared" si="8"/>
        <v>32941.256999999998</v>
      </c>
      <c r="D73" s="9" t="str">
        <f t="shared" si="9"/>
        <v>vis</v>
      </c>
      <c r="E73" s="55">
        <f>VLOOKUP(C73,Active!C$21:E$969,3,FALSE)</f>
        <v>2800.9794325714283</v>
      </c>
      <c r="F73" s="16" t="s">
        <v>90</v>
      </c>
      <c r="G73" s="9" t="str">
        <f t="shared" si="10"/>
        <v>32941.257</v>
      </c>
      <c r="H73" s="47">
        <f t="shared" si="11"/>
        <v>2801</v>
      </c>
      <c r="I73" s="56" t="s">
        <v>137</v>
      </c>
      <c r="J73" s="57" t="s">
        <v>138</v>
      </c>
      <c r="K73" s="56">
        <v>2801</v>
      </c>
      <c r="L73" s="56" t="s">
        <v>114</v>
      </c>
      <c r="M73" s="57" t="s">
        <v>103</v>
      </c>
      <c r="N73" s="57"/>
      <c r="O73" s="58" t="s">
        <v>104</v>
      </c>
      <c r="P73" s="58" t="s">
        <v>105</v>
      </c>
    </row>
    <row r="74" spans="1:16" ht="12.75" customHeight="1" thickBot="1" x14ac:dyDescent="0.25">
      <c r="A74" s="47" t="str">
        <f t="shared" si="6"/>
        <v> PZ 9.154 </v>
      </c>
      <c r="B74" s="16" t="str">
        <f t="shared" si="7"/>
        <v>I</v>
      </c>
      <c r="C74" s="47">
        <f t="shared" si="8"/>
        <v>32943.144999999997</v>
      </c>
      <c r="D74" s="9" t="str">
        <f t="shared" si="9"/>
        <v>vis</v>
      </c>
      <c r="E74" s="55">
        <f>VLOOKUP(C74,Active!C$21:E$969,3,FALSE)</f>
        <v>2803.0418558313668</v>
      </c>
      <c r="F74" s="16" t="s">
        <v>90</v>
      </c>
      <c r="G74" s="9" t="str">
        <f t="shared" si="10"/>
        <v>32943.145</v>
      </c>
      <c r="H74" s="47">
        <f t="shared" si="11"/>
        <v>2803</v>
      </c>
      <c r="I74" s="56" t="s">
        <v>139</v>
      </c>
      <c r="J74" s="57" t="s">
        <v>140</v>
      </c>
      <c r="K74" s="56">
        <v>2803</v>
      </c>
      <c r="L74" s="56" t="s">
        <v>141</v>
      </c>
      <c r="M74" s="57" t="s">
        <v>97</v>
      </c>
      <c r="N74" s="57"/>
      <c r="O74" s="58" t="s">
        <v>115</v>
      </c>
      <c r="P74" s="58" t="s">
        <v>105</v>
      </c>
    </row>
    <row r="75" spans="1:16" ht="12.75" customHeight="1" thickBot="1" x14ac:dyDescent="0.25">
      <c r="A75" s="47" t="str">
        <f t="shared" ref="A75:A103" si="12">P75</f>
        <v> PZ 9.154 </v>
      </c>
      <c r="B75" s="16" t="str">
        <f t="shared" ref="B75:B103" si="13">IF(H75=INT(H75),"I","II")</f>
        <v>I</v>
      </c>
      <c r="C75" s="47">
        <f t="shared" ref="C75:C103" si="14">1*G75</f>
        <v>32974.182000000001</v>
      </c>
      <c r="D75" s="9" t="str">
        <f t="shared" ref="D75:D103" si="15">VLOOKUP(F75,I$1:J$5,2,FALSE)</f>
        <v>vis</v>
      </c>
      <c r="E75" s="55">
        <f>VLOOKUP(C75,Active!C$21:E$969,3,FALSE)</f>
        <v>2836.9462153222321</v>
      </c>
      <c r="F75" s="16" t="s">
        <v>90</v>
      </c>
      <c r="G75" s="9" t="str">
        <f t="shared" ref="G75:G103" si="16">MID(I75,3,LEN(I75)-3)</f>
        <v>32974.182</v>
      </c>
      <c r="H75" s="47">
        <f t="shared" ref="H75:H103" si="17">1*K75</f>
        <v>2837</v>
      </c>
      <c r="I75" s="56" t="s">
        <v>142</v>
      </c>
      <c r="J75" s="57" t="s">
        <v>143</v>
      </c>
      <c r="K75" s="56">
        <v>2837</v>
      </c>
      <c r="L75" s="56" t="s">
        <v>144</v>
      </c>
      <c r="M75" s="57" t="s">
        <v>103</v>
      </c>
      <c r="N75" s="57"/>
      <c r="O75" s="58" t="s">
        <v>104</v>
      </c>
      <c r="P75" s="58" t="s">
        <v>105</v>
      </c>
    </row>
    <row r="76" spans="1:16" ht="12.75" customHeight="1" thickBot="1" x14ac:dyDescent="0.25">
      <c r="A76" s="47" t="str">
        <f t="shared" si="12"/>
        <v> PZ 9.154 </v>
      </c>
      <c r="B76" s="16" t="str">
        <f t="shared" si="13"/>
        <v>I</v>
      </c>
      <c r="C76" s="47">
        <f t="shared" si="14"/>
        <v>33187.288999999997</v>
      </c>
      <c r="D76" s="9" t="str">
        <f t="shared" si="15"/>
        <v>vis</v>
      </c>
      <c r="E76" s="55">
        <f>VLOOKUP(C76,Active!C$21:E$969,3,FALSE)</f>
        <v>3069.7411484027107</v>
      </c>
      <c r="F76" s="16" t="s">
        <v>90</v>
      </c>
      <c r="G76" s="9" t="str">
        <f t="shared" si="16"/>
        <v>33187.289</v>
      </c>
      <c r="H76" s="47">
        <f t="shared" si="17"/>
        <v>3070</v>
      </c>
      <c r="I76" s="56" t="s">
        <v>145</v>
      </c>
      <c r="J76" s="57" t="s">
        <v>146</v>
      </c>
      <c r="K76" s="56">
        <v>3070</v>
      </c>
      <c r="L76" s="56" t="s">
        <v>147</v>
      </c>
      <c r="M76" s="57" t="s">
        <v>103</v>
      </c>
      <c r="N76" s="57"/>
      <c r="O76" s="58" t="s">
        <v>104</v>
      </c>
      <c r="P76" s="58" t="s">
        <v>105</v>
      </c>
    </row>
    <row r="77" spans="1:16" ht="12.75" customHeight="1" thickBot="1" x14ac:dyDescent="0.25">
      <c r="A77" s="47" t="str">
        <f t="shared" si="12"/>
        <v> PZ 9.154 </v>
      </c>
      <c r="B77" s="16" t="str">
        <f t="shared" si="13"/>
        <v>I</v>
      </c>
      <c r="C77" s="47">
        <f t="shared" si="14"/>
        <v>33276.300999999999</v>
      </c>
      <c r="D77" s="9" t="str">
        <f t="shared" si="15"/>
        <v>vis</v>
      </c>
      <c r="E77" s="55">
        <f>VLOOKUP(C77,Active!C$21:E$969,3,FALSE)</f>
        <v>3166.9765399354173</v>
      </c>
      <c r="F77" s="16" t="s">
        <v>90</v>
      </c>
      <c r="G77" s="9" t="str">
        <f t="shared" si="16"/>
        <v>33276.301</v>
      </c>
      <c r="H77" s="47">
        <f t="shared" si="17"/>
        <v>3167</v>
      </c>
      <c r="I77" s="56" t="s">
        <v>148</v>
      </c>
      <c r="J77" s="57" t="s">
        <v>149</v>
      </c>
      <c r="K77" s="56">
        <v>3167</v>
      </c>
      <c r="L77" s="56" t="s">
        <v>150</v>
      </c>
      <c r="M77" s="57" t="s">
        <v>103</v>
      </c>
      <c r="N77" s="57"/>
      <c r="O77" s="58" t="s">
        <v>104</v>
      </c>
      <c r="P77" s="58" t="s">
        <v>105</v>
      </c>
    </row>
    <row r="78" spans="1:16" ht="12.75" customHeight="1" thickBot="1" x14ac:dyDescent="0.25">
      <c r="A78" s="47" t="str">
        <f t="shared" si="12"/>
        <v> PZ 9.154 </v>
      </c>
      <c r="B78" s="16" t="str">
        <f t="shared" si="13"/>
        <v>I</v>
      </c>
      <c r="C78" s="47">
        <f t="shared" si="14"/>
        <v>33601.307999999997</v>
      </c>
      <c r="D78" s="9" t="str">
        <f t="shared" si="15"/>
        <v>vis</v>
      </c>
      <c r="E78" s="55">
        <f>VLOOKUP(C78,Active!C$21:E$969,3,FALSE)</f>
        <v>3522.0093770345643</v>
      </c>
      <c r="F78" s="16" t="s">
        <v>90</v>
      </c>
      <c r="G78" s="9" t="str">
        <f t="shared" si="16"/>
        <v>33601.308</v>
      </c>
      <c r="H78" s="47">
        <f t="shared" si="17"/>
        <v>3522</v>
      </c>
      <c r="I78" s="56" t="s">
        <v>151</v>
      </c>
      <c r="J78" s="57" t="s">
        <v>152</v>
      </c>
      <c r="K78" s="56">
        <v>3522</v>
      </c>
      <c r="L78" s="56" t="s">
        <v>102</v>
      </c>
      <c r="M78" s="57" t="s">
        <v>103</v>
      </c>
      <c r="N78" s="57"/>
      <c r="O78" s="58" t="s">
        <v>104</v>
      </c>
      <c r="P78" s="58" t="s">
        <v>105</v>
      </c>
    </row>
    <row r="79" spans="1:16" ht="12.75" customHeight="1" thickBot="1" x14ac:dyDescent="0.25">
      <c r="A79" s="47" t="str">
        <f t="shared" si="12"/>
        <v> PZ 9.154 </v>
      </c>
      <c r="B79" s="16" t="str">
        <f t="shared" si="13"/>
        <v>I</v>
      </c>
      <c r="C79" s="47">
        <f t="shared" si="14"/>
        <v>34090.127</v>
      </c>
      <c r="D79" s="9" t="str">
        <f t="shared" si="15"/>
        <v>vis</v>
      </c>
      <c r="E79" s="55">
        <f>VLOOKUP(C79,Active!C$21:E$969,3,FALSE)</f>
        <v>4055.9880187191129</v>
      </c>
      <c r="F79" s="16" t="s">
        <v>90</v>
      </c>
      <c r="G79" s="9" t="str">
        <f t="shared" si="16"/>
        <v>34090.127</v>
      </c>
      <c r="H79" s="47">
        <f t="shared" si="17"/>
        <v>4056</v>
      </c>
      <c r="I79" s="56" t="s">
        <v>153</v>
      </c>
      <c r="J79" s="57" t="s">
        <v>154</v>
      </c>
      <c r="K79" s="56">
        <v>4056</v>
      </c>
      <c r="L79" s="56" t="s">
        <v>155</v>
      </c>
      <c r="M79" s="57" t="s">
        <v>97</v>
      </c>
      <c r="N79" s="57"/>
      <c r="O79" s="58" t="s">
        <v>115</v>
      </c>
      <c r="P79" s="58" t="s">
        <v>105</v>
      </c>
    </row>
    <row r="80" spans="1:16" ht="12.75" customHeight="1" thickBot="1" x14ac:dyDescent="0.25">
      <c r="A80" s="47" t="str">
        <f t="shared" si="12"/>
        <v> BTAD 41.62 </v>
      </c>
      <c r="B80" s="16" t="str">
        <f t="shared" si="13"/>
        <v>I</v>
      </c>
      <c r="C80" s="47">
        <f t="shared" si="14"/>
        <v>35477.010999999999</v>
      </c>
      <c r="D80" s="9" t="str">
        <f t="shared" si="15"/>
        <v>vis</v>
      </c>
      <c r="E80" s="55">
        <f>VLOOKUP(C80,Active!C$21:E$969,3,FALSE)</f>
        <v>5570.9995761545397</v>
      </c>
      <c r="F80" s="16" t="s">
        <v>90</v>
      </c>
      <c r="G80" s="9" t="str">
        <f t="shared" si="16"/>
        <v>35477.011</v>
      </c>
      <c r="H80" s="47">
        <f t="shared" si="17"/>
        <v>5571</v>
      </c>
      <c r="I80" s="56" t="s">
        <v>156</v>
      </c>
      <c r="J80" s="57" t="s">
        <v>157</v>
      </c>
      <c r="K80" s="56">
        <v>5571</v>
      </c>
      <c r="L80" s="56" t="s">
        <v>158</v>
      </c>
      <c r="M80" s="57" t="s">
        <v>93</v>
      </c>
      <c r="N80" s="57"/>
      <c r="O80" s="58" t="s">
        <v>104</v>
      </c>
      <c r="P80" s="58" t="s">
        <v>159</v>
      </c>
    </row>
    <row r="81" spans="1:16" ht="12.75" customHeight="1" thickBot="1" x14ac:dyDescent="0.25">
      <c r="A81" s="47" t="str">
        <f t="shared" si="12"/>
        <v> BTAD 41.62 </v>
      </c>
      <c r="B81" s="16" t="str">
        <f t="shared" si="13"/>
        <v>I</v>
      </c>
      <c r="C81" s="47">
        <f t="shared" si="14"/>
        <v>36750.372000000003</v>
      </c>
      <c r="D81" s="9" t="str">
        <f t="shared" si="15"/>
        <v>vis</v>
      </c>
      <c r="E81" s="55">
        <f>VLOOKUP(C81,Active!C$21:E$969,3,FALSE)</f>
        <v>6962.0002883896959</v>
      </c>
      <c r="F81" s="16" t="s">
        <v>90</v>
      </c>
      <c r="G81" s="9" t="str">
        <f t="shared" si="16"/>
        <v>36750.372</v>
      </c>
      <c r="H81" s="47">
        <f t="shared" si="17"/>
        <v>6962</v>
      </c>
      <c r="I81" s="56" t="s">
        <v>160</v>
      </c>
      <c r="J81" s="57" t="s">
        <v>161</v>
      </c>
      <c r="K81" s="56">
        <v>6962</v>
      </c>
      <c r="L81" s="56" t="s">
        <v>162</v>
      </c>
      <c r="M81" s="57" t="s">
        <v>93</v>
      </c>
      <c r="N81" s="57"/>
      <c r="O81" s="58" t="s">
        <v>104</v>
      </c>
      <c r="P81" s="58" t="s">
        <v>159</v>
      </c>
    </row>
    <row r="82" spans="1:16" ht="12.75" customHeight="1" thickBot="1" x14ac:dyDescent="0.25">
      <c r="A82" s="47" t="str">
        <f t="shared" si="12"/>
        <v>IBVS 2873 </v>
      </c>
      <c r="B82" s="16" t="str">
        <f t="shared" si="13"/>
        <v>I</v>
      </c>
      <c r="C82" s="47">
        <f t="shared" si="14"/>
        <v>44226.663500000002</v>
      </c>
      <c r="D82" s="9" t="str">
        <f t="shared" si="15"/>
        <v>vis</v>
      </c>
      <c r="E82" s="55">
        <f>VLOOKUP(C82,Active!C$21:E$969,3,FALSE)</f>
        <v>15128.990483140129</v>
      </c>
      <c r="F82" s="16" t="s">
        <v>90</v>
      </c>
      <c r="G82" s="9" t="str">
        <f t="shared" si="16"/>
        <v>44226.6635</v>
      </c>
      <c r="H82" s="47">
        <f t="shared" si="17"/>
        <v>15129</v>
      </c>
      <c r="I82" s="56" t="s">
        <v>198</v>
      </c>
      <c r="J82" s="57" t="s">
        <v>199</v>
      </c>
      <c r="K82" s="56">
        <v>15129</v>
      </c>
      <c r="L82" s="56" t="s">
        <v>200</v>
      </c>
      <c r="M82" s="57" t="s">
        <v>201</v>
      </c>
      <c r="N82" s="57" t="s">
        <v>202</v>
      </c>
      <c r="O82" s="58" t="s">
        <v>203</v>
      </c>
      <c r="P82" s="59" t="s">
        <v>204</v>
      </c>
    </row>
    <row r="83" spans="1:16" ht="12.75" customHeight="1" thickBot="1" x14ac:dyDescent="0.25">
      <c r="A83" s="47" t="str">
        <f t="shared" si="12"/>
        <v>IBVS 2873 </v>
      </c>
      <c r="B83" s="16" t="str">
        <f t="shared" si="13"/>
        <v>II</v>
      </c>
      <c r="C83" s="47">
        <f t="shared" si="14"/>
        <v>44231.6967</v>
      </c>
      <c r="D83" s="9" t="str">
        <f t="shared" si="15"/>
        <v>vis</v>
      </c>
      <c r="E83" s="55">
        <f>VLOOKUP(C83,Active!C$21:E$969,3,FALSE)</f>
        <v>15134.488676335004</v>
      </c>
      <c r="F83" s="16" t="s">
        <v>90</v>
      </c>
      <c r="G83" s="9" t="str">
        <f t="shared" si="16"/>
        <v>44231.6967</v>
      </c>
      <c r="H83" s="47">
        <f t="shared" si="17"/>
        <v>15134.5</v>
      </c>
      <c r="I83" s="56" t="s">
        <v>205</v>
      </c>
      <c r="J83" s="57" t="s">
        <v>206</v>
      </c>
      <c r="K83" s="56">
        <v>15134.5</v>
      </c>
      <c r="L83" s="56" t="s">
        <v>207</v>
      </c>
      <c r="M83" s="57" t="s">
        <v>201</v>
      </c>
      <c r="N83" s="57" t="s">
        <v>202</v>
      </c>
      <c r="O83" s="58" t="s">
        <v>203</v>
      </c>
      <c r="P83" s="59" t="s">
        <v>204</v>
      </c>
    </row>
    <row r="84" spans="1:16" ht="12.75" customHeight="1" thickBot="1" x14ac:dyDescent="0.25">
      <c r="A84" s="47" t="str">
        <f t="shared" si="12"/>
        <v> AOEB 12 </v>
      </c>
      <c r="B84" s="16" t="str">
        <f t="shared" si="13"/>
        <v>I</v>
      </c>
      <c r="C84" s="47">
        <f t="shared" si="14"/>
        <v>51510.733999999997</v>
      </c>
      <c r="D84" s="9" t="str">
        <f t="shared" si="15"/>
        <v>vis</v>
      </c>
      <c r="E84" s="55">
        <f>VLOOKUP(C84,Active!C$21:E$969,3,FALSE)</f>
        <v>23086.001302123157</v>
      </c>
      <c r="F84" s="16" t="s">
        <v>90</v>
      </c>
      <c r="G84" s="9" t="str">
        <f t="shared" si="16"/>
        <v>51510.734</v>
      </c>
      <c r="H84" s="47">
        <f t="shared" si="17"/>
        <v>23086</v>
      </c>
      <c r="I84" s="56" t="s">
        <v>277</v>
      </c>
      <c r="J84" s="57" t="s">
        <v>278</v>
      </c>
      <c r="K84" s="56">
        <v>23086</v>
      </c>
      <c r="L84" s="56" t="s">
        <v>279</v>
      </c>
      <c r="M84" s="57" t="s">
        <v>97</v>
      </c>
      <c r="N84" s="57"/>
      <c r="O84" s="58" t="s">
        <v>191</v>
      </c>
      <c r="P84" s="58" t="s">
        <v>280</v>
      </c>
    </row>
    <row r="85" spans="1:16" ht="12.75" customHeight="1" thickBot="1" x14ac:dyDescent="0.25">
      <c r="A85" s="47" t="str">
        <f t="shared" si="12"/>
        <v> AOEB 12 </v>
      </c>
      <c r="B85" s="16" t="str">
        <f t="shared" si="13"/>
        <v>I</v>
      </c>
      <c r="C85" s="47">
        <f t="shared" si="14"/>
        <v>51576.633999999998</v>
      </c>
      <c r="D85" s="9" t="str">
        <f t="shared" si="15"/>
        <v>vis</v>
      </c>
      <c r="E85" s="55">
        <f>VLOOKUP(C85,Active!C$21:E$969,3,FALSE)</f>
        <v>23157.989486884821</v>
      </c>
      <c r="F85" s="16" t="s">
        <v>90</v>
      </c>
      <c r="G85" s="9" t="str">
        <f t="shared" si="16"/>
        <v>51576.634</v>
      </c>
      <c r="H85" s="47">
        <f t="shared" si="17"/>
        <v>23158</v>
      </c>
      <c r="I85" s="56" t="s">
        <v>281</v>
      </c>
      <c r="J85" s="57" t="s">
        <v>282</v>
      </c>
      <c r="K85" s="56">
        <v>23158</v>
      </c>
      <c r="L85" s="56" t="s">
        <v>219</v>
      </c>
      <c r="M85" s="57" t="s">
        <v>97</v>
      </c>
      <c r="N85" s="57"/>
      <c r="O85" s="58" t="s">
        <v>191</v>
      </c>
      <c r="P85" s="58" t="s">
        <v>280</v>
      </c>
    </row>
    <row r="86" spans="1:16" ht="12.75" customHeight="1" thickBot="1" x14ac:dyDescent="0.25">
      <c r="A86" s="47" t="str">
        <f t="shared" si="12"/>
        <v>VSB 38 </v>
      </c>
      <c r="B86" s="16" t="str">
        <f t="shared" si="13"/>
        <v>I</v>
      </c>
      <c r="C86" s="47">
        <f t="shared" si="14"/>
        <v>51908.006600000001</v>
      </c>
      <c r="D86" s="9" t="str">
        <f t="shared" si="15"/>
        <v>vis</v>
      </c>
      <c r="E86" s="55">
        <f>VLOOKUP(C86,Active!C$21:E$969,3,FALSE)</f>
        <v>23519.976011220981</v>
      </c>
      <c r="F86" s="16" t="s">
        <v>90</v>
      </c>
      <c r="G86" s="9" t="str">
        <f t="shared" si="16"/>
        <v>51908.0066</v>
      </c>
      <c r="H86" s="47">
        <f t="shared" si="17"/>
        <v>23520</v>
      </c>
      <c r="I86" s="56" t="s">
        <v>283</v>
      </c>
      <c r="J86" s="57" t="s">
        <v>284</v>
      </c>
      <c r="K86" s="56">
        <v>23520</v>
      </c>
      <c r="L86" s="56" t="s">
        <v>285</v>
      </c>
      <c r="M86" s="57" t="s">
        <v>201</v>
      </c>
      <c r="N86" s="57" t="s">
        <v>202</v>
      </c>
      <c r="O86" s="58" t="s">
        <v>286</v>
      </c>
      <c r="P86" s="59" t="s">
        <v>287</v>
      </c>
    </row>
    <row r="87" spans="1:16" ht="12.75" customHeight="1" thickBot="1" x14ac:dyDescent="0.25">
      <c r="A87" s="47" t="str">
        <f t="shared" si="12"/>
        <v>VSB 39 </v>
      </c>
      <c r="B87" s="16" t="str">
        <f t="shared" si="13"/>
        <v>II</v>
      </c>
      <c r="C87" s="47">
        <f t="shared" si="14"/>
        <v>51913.0717</v>
      </c>
      <c r="D87" s="9" t="str">
        <f t="shared" si="15"/>
        <v>vis</v>
      </c>
      <c r="E87" s="55">
        <f>VLOOKUP(C87,Active!C$21:E$969,3,FALSE)</f>
        <v>23525.509051503777</v>
      </c>
      <c r="F87" s="16" t="s">
        <v>90</v>
      </c>
      <c r="G87" s="9" t="str">
        <f t="shared" si="16"/>
        <v>51913.0717</v>
      </c>
      <c r="H87" s="47">
        <f t="shared" si="17"/>
        <v>23525.5</v>
      </c>
      <c r="I87" s="56" t="s">
        <v>288</v>
      </c>
      <c r="J87" s="57" t="s">
        <v>289</v>
      </c>
      <c r="K87" s="56">
        <v>23525.5</v>
      </c>
      <c r="L87" s="56" t="s">
        <v>290</v>
      </c>
      <c r="M87" s="57" t="s">
        <v>201</v>
      </c>
      <c r="N87" s="57" t="s">
        <v>202</v>
      </c>
      <c r="O87" s="58" t="s">
        <v>291</v>
      </c>
      <c r="P87" s="59" t="s">
        <v>292</v>
      </c>
    </row>
    <row r="88" spans="1:16" ht="12.75" customHeight="1" thickBot="1" x14ac:dyDescent="0.25">
      <c r="A88" s="47" t="str">
        <f t="shared" si="12"/>
        <v> AOEB 12 </v>
      </c>
      <c r="B88" s="16" t="str">
        <f t="shared" si="13"/>
        <v>I</v>
      </c>
      <c r="C88" s="47">
        <f t="shared" si="14"/>
        <v>52312.646999999997</v>
      </c>
      <c r="D88" s="9" t="str">
        <f t="shared" si="15"/>
        <v>vis</v>
      </c>
      <c r="E88" s="55">
        <f>VLOOKUP(C88,Active!C$21:E$969,3,FALSE)</f>
        <v>23961.999196004486</v>
      </c>
      <c r="F88" s="16" t="s">
        <v>90</v>
      </c>
      <c r="G88" s="9" t="str">
        <f t="shared" si="16"/>
        <v>52312.647</v>
      </c>
      <c r="H88" s="47">
        <f t="shared" si="17"/>
        <v>23962</v>
      </c>
      <c r="I88" s="56" t="s">
        <v>293</v>
      </c>
      <c r="J88" s="57" t="s">
        <v>294</v>
      </c>
      <c r="K88" s="56">
        <v>23962</v>
      </c>
      <c r="L88" s="56" t="s">
        <v>197</v>
      </c>
      <c r="M88" s="57" t="s">
        <v>97</v>
      </c>
      <c r="N88" s="57"/>
      <c r="O88" s="58" t="s">
        <v>191</v>
      </c>
      <c r="P88" s="58" t="s">
        <v>280</v>
      </c>
    </row>
    <row r="89" spans="1:16" ht="12.75" customHeight="1" thickBot="1" x14ac:dyDescent="0.25">
      <c r="A89" s="47" t="str">
        <f t="shared" si="12"/>
        <v> AOEB 12 </v>
      </c>
      <c r="B89" s="16" t="str">
        <f t="shared" si="13"/>
        <v>I</v>
      </c>
      <c r="C89" s="47">
        <f t="shared" si="14"/>
        <v>52681.542800000003</v>
      </c>
      <c r="D89" s="9" t="str">
        <f t="shared" si="15"/>
        <v>vis</v>
      </c>
      <c r="E89" s="55">
        <f>VLOOKUP(C89,Active!C$21:E$969,3,FALSE)</f>
        <v>24364.97550872379</v>
      </c>
      <c r="F89" s="16" t="s">
        <v>90</v>
      </c>
      <c r="G89" s="9" t="str">
        <f t="shared" si="16"/>
        <v>52681.5428</v>
      </c>
      <c r="H89" s="47">
        <f t="shared" si="17"/>
        <v>24365</v>
      </c>
      <c r="I89" s="56" t="s">
        <v>299</v>
      </c>
      <c r="J89" s="57" t="s">
        <v>300</v>
      </c>
      <c r="K89" s="56">
        <v>24365</v>
      </c>
      <c r="L89" s="56" t="s">
        <v>301</v>
      </c>
      <c r="M89" s="57" t="s">
        <v>302</v>
      </c>
      <c r="N89" s="57" t="s">
        <v>303</v>
      </c>
      <c r="O89" s="58" t="s">
        <v>191</v>
      </c>
      <c r="P89" s="58" t="s">
        <v>280</v>
      </c>
    </row>
    <row r="90" spans="1:16" ht="12.75" customHeight="1" thickBot="1" x14ac:dyDescent="0.25">
      <c r="A90" s="47" t="str">
        <f t="shared" si="12"/>
        <v> AOEB 12 </v>
      </c>
      <c r="B90" s="16" t="str">
        <f t="shared" si="13"/>
        <v>I</v>
      </c>
      <c r="C90" s="47">
        <f t="shared" si="14"/>
        <v>53305.8632</v>
      </c>
      <c r="D90" s="9" t="str">
        <f t="shared" si="15"/>
        <v>vis</v>
      </c>
      <c r="E90" s="55">
        <f>VLOOKUP(C90,Active!C$21:E$969,3,FALSE)</f>
        <v>25046.973874515526</v>
      </c>
      <c r="F90" s="16" t="s">
        <v>90</v>
      </c>
      <c r="G90" s="9" t="str">
        <f t="shared" si="16"/>
        <v>53305.8632</v>
      </c>
      <c r="H90" s="47">
        <f t="shared" si="17"/>
        <v>25047</v>
      </c>
      <c r="I90" s="56" t="s">
        <v>311</v>
      </c>
      <c r="J90" s="57" t="s">
        <v>312</v>
      </c>
      <c r="K90" s="56">
        <v>25047</v>
      </c>
      <c r="L90" s="56" t="s">
        <v>313</v>
      </c>
      <c r="M90" s="57" t="s">
        <v>302</v>
      </c>
      <c r="N90" s="57" t="s">
        <v>303</v>
      </c>
      <c r="O90" s="58" t="s">
        <v>306</v>
      </c>
      <c r="P90" s="58" t="s">
        <v>280</v>
      </c>
    </row>
    <row r="91" spans="1:16" ht="12.75" customHeight="1" thickBot="1" x14ac:dyDescent="0.25">
      <c r="A91" s="47" t="str">
        <f t="shared" si="12"/>
        <v>VSB 43 </v>
      </c>
      <c r="B91" s="16" t="str">
        <f t="shared" si="13"/>
        <v>II</v>
      </c>
      <c r="C91" s="47">
        <f t="shared" si="14"/>
        <v>53331.051399999997</v>
      </c>
      <c r="D91" s="9" t="str">
        <f t="shared" si="15"/>
        <v>vis</v>
      </c>
      <c r="E91" s="55">
        <f>VLOOKUP(C91,Active!C$21:E$969,3,FALSE)</f>
        <v>25074.489091441377</v>
      </c>
      <c r="F91" s="16" t="s">
        <v>90</v>
      </c>
      <c r="G91" s="9" t="str">
        <f t="shared" si="16"/>
        <v>53331.0514</v>
      </c>
      <c r="H91" s="47">
        <f t="shared" si="17"/>
        <v>25074.5</v>
      </c>
      <c r="I91" s="56" t="s">
        <v>314</v>
      </c>
      <c r="J91" s="57" t="s">
        <v>315</v>
      </c>
      <c r="K91" s="56">
        <v>25074.5</v>
      </c>
      <c r="L91" s="56" t="s">
        <v>316</v>
      </c>
      <c r="M91" s="57" t="s">
        <v>201</v>
      </c>
      <c r="N91" s="57" t="s">
        <v>202</v>
      </c>
      <c r="O91" s="58" t="s">
        <v>286</v>
      </c>
      <c r="P91" s="59" t="s">
        <v>317</v>
      </c>
    </row>
    <row r="92" spans="1:16" ht="12.75" customHeight="1" thickBot="1" x14ac:dyDescent="0.25">
      <c r="A92" s="47" t="str">
        <f t="shared" si="12"/>
        <v> AOEB 12 </v>
      </c>
      <c r="B92" s="16" t="str">
        <f t="shared" si="13"/>
        <v>I</v>
      </c>
      <c r="C92" s="47">
        <f t="shared" si="14"/>
        <v>53406.558299999997</v>
      </c>
      <c r="D92" s="9" t="str">
        <f t="shared" si="15"/>
        <v>CCD</v>
      </c>
      <c r="E92" s="55">
        <f>VLOOKUP(C92,Active!C$21:E$969,3,FALSE)</f>
        <v>25156.971711592825</v>
      </c>
      <c r="F92" s="16" t="str">
        <f>LEFT(M92,1)</f>
        <v>C</v>
      </c>
      <c r="G92" s="9" t="str">
        <f t="shared" si="16"/>
        <v>53406.5583</v>
      </c>
      <c r="H92" s="47">
        <f t="shared" si="17"/>
        <v>25157</v>
      </c>
      <c r="I92" s="56" t="s">
        <v>318</v>
      </c>
      <c r="J92" s="57" t="s">
        <v>319</v>
      </c>
      <c r="K92" s="56">
        <v>25157</v>
      </c>
      <c r="L92" s="56" t="s">
        <v>320</v>
      </c>
      <c r="M92" s="57" t="s">
        <v>302</v>
      </c>
      <c r="N92" s="57" t="s">
        <v>303</v>
      </c>
      <c r="O92" s="58" t="s">
        <v>191</v>
      </c>
      <c r="P92" s="58" t="s">
        <v>280</v>
      </c>
    </row>
    <row r="93" spans="1:16" ht="12.75" customHeight="1" thickBot="1" x14ac:dyDescent="0.25">
      <c r="A93" s="47" t="str">
        <f t="shared" si="12"/>
        <v> AOEB 12 </v>
      </c>
      <c r="B93" s="16" t="str">
        <f t="shared" si="13"/>
        <v>I</v>
      </c>
      <c r="C93" s="47">
        <f t="shared" si="14"/>
        <v>53438.597800000003</v>
      </c>
      <c r="D93" s="9" t="str">
        <f t="shared" si="15"/>
        <v>CCD</v>
      </c>
      <c r="E93" s="55">
        <f>VLOOKUP(C93,Active!C$21:E$969,3,FALSE)</f>
        <v>25191.971187247935</v>
      </c>
      <c r="F93" s="16" t="str">
        <f>LEFT(M93,1)</f>
        <v>C</v>
      </c>
      <c r="G93" s="9" t="str">
        <f t="shared" si="16"/>
        <v>53438.5978</v>
      </c>
      <c r="H93" s="47">
        <f t="shared" si="17"/>
        <v>25192</v>
      </c>
      <c r="I93" s="56" t="s">
        <v>326</v>
      </c>
      <c r="J93" s="57" t="s">
        <v>327</v>
      </c>
      <c r="K93" s="56">
        <v>25192</v>
      </c>
      <c r="L93" s="56" t="s">
        <v>328</v>
      </c>
      <c r="M93" s="57" t="s">
        <v>302</v>
      </c>
      <c r="N93" s="57" t="s">
        <v>303</v>
      </c>
      <c r="O93" s="58" t="s">
        <v>191</v>
      </c>
      <c r="P93" s="58" t="s">
        <v>280</v>
      </c>
    </row>
    <row r="94" spans="1:16" ht="12.75" customHeight="1" thickBot="1" x14ac:dyDescent="0.25">
      <c r="A94" s="47" t="str">
        <f t="shared" si="12"/>
        <v>VSB 45 </v>
      </c>
      <c r="B94" s="16" t="str">
        <f t="shared" si="13"/>
        <v>I</v>
      </c>
      <c r="C94" s="47">
        <f t="shared" si="14"/>
        <v>53737.027600000001</v>
      </c>
      <c r="D94" s="9" t="str">
        <f t="shared" si="15"/>
        <v>PE</v>
      </c>
      <c r="E94" s="55">
        <f>VLOOKUP(C94,Active!C$21:E$969,3,FALSE)</f>
        <v>25517.971484376707</v>
      </c>
      <c r="F94" s="16" t="str">
        <f>LEFT(M94,1)</f>
        <v>E</v>
      </c>
      <c r="G94" s="9" t="str">
        <f t="shared" si="16"/>
        <v>53737.0276</v>
      </c>
      <c r="H94" s="47">
        <f t="shared" si="17"/>
        <v>25518</v>
      </c>
      <c r="I94" s="56" t="s">
        <v>329</v>
      </c>
      <c r="J94" s="57" t="s">
        <v>330</v>
      </c>
      <c r="K94" s="56">
        <v>25518</v>
      </c>
      <c r="L94" s="56" t="s">
        <v>331</v>
      </c>
      <c r="M94" s="57" t="s">
        <v>201</v>
      </c>
      <c r="N94" s="57" t="s">
        <v>202</v>
      </c>
      <c r="O94" s="58" t="s">
        <v>332</v>
      </c>
      <c r="P94" s="59" t="s">
        <v>333</v>
      </c>
    </row>
    <row r="95" spans="1:16" ht="12.75" customHeight="1" thickBot="1" x14ac:dyDescent="0.25">
      <c r="A95" s="47" t="str">
        <f t="shared" si="12"/>
        <v> AOEB 12 </v>
      </c>
      <c r="B95" s="16" t="str">
        <f t="shared" si="13"/>
        <v>I</v>
      </c>
      <c r="C95" s="47">
        <f t="shared" si="14"/>
        <v>54085.807999999997</v>
      </c>
      <c r="D95" s="9" t="str">
        <f t="shared" si="15"/>
        <v>vis</v>
      </c>
      <c r="E95" s="55">
        <f>VLOOKUP(C95,Active!C$21:E$969,3,FALSE)</f>
        <v>25898.974031818991</v>
      </c>
      <c r="F95" s="16" t="s">
        <v>90</v>
      </c>
      <c r="G95" s="9" t="str">
        <f t="shared" si="16"/>
        <v>54085.808</v>
      </c>
      <c r="H95" s="47">
        <f t="shared" si="17"/>
        <v>25899</v>
      </c>
      <c r="I95" s="56" t="s">
        <v>339</v>
      </c>
      <c r="J95" s="57" t="s">
        <v>340</v>
      </c>
      <c r="K95" s="56" t="s">
        <v>341</v>
      </c>
      <c r="L95" s="56" t="s">
        <v>271</v>
      </c>
      <c r="M95" s="57" t="s">
        <v>97</v>
      </c>
      <c r="N95" s="57"/>
      <c r="O95" s="58" t="s">
        <v>191</v>
      </c>
      <c r="P95" s="58" t="s">
        <v>280</v>
      </c>
    </row>
    <row r="96" spans="1:16" ht="12.75" customHeight="1" thickBot="1" x14ac:dyDescent="0.25">
      <c r="A96" s="47" t="str">
        <f t="shared" si="12"/>
        <v> AOEB 12 </v>
      </c>
      <c r="B96" s="16" t="str">
        <f t="shared" si="13"/>
        <v>I</v>
      </c>
      <c r="C96" s="47">
        <f t="shared" si="14"/>
        <v>54108.690600000002</v>
      </c>
      <c r="D96" s="9" t="str">
        <f t="shared" si="15"/>
        <v>vis</v>
      </c>
      <c r="E96" s="55">
        <f>VLOOKUP(C96,Active!C$21:E$969,3,FALSE)</f>
        <v>25923.970645424874</v>
      </c>
      <c r="F96" s="16" t="s">
        <v>90</v>
      </c>
      <c r="G96" s="9" t="str">
        <f t="shared" si="16"/>
        <v>54108.6906</v>
      </c>
      <c r="H96" s="47">
        <f t="shared" si="17"/>
        <v>25924</v>
      </c>
      <c r="I96" s="56" t="s">
        <v>342</v>
      </c>
      <c r="J96" s="57" t="s">
        <v>343</v>
      </c>
      <c r="K96" s="56" t="s">
        <v>344</v>
      </c>
      <c r="L96" s="56" t="s">
        <v>345</v>
      </c>
      <c r="M96" s="57" t="s">
        <v>302</v>
      </c>
      <c r="N96" s="57" t="s">
        <v>303</v>
      </c>
      <c r="O96" s="58" t="s">
        <v>346</v>
      </c>
      <c r="P96" s="58" t="s">
        <v>280</v>
      </c>
    </row>
    <row r="97" spans="1:16" ht="12.75" customHeight="1" thickBot="1" x14ac:dyDescent="0.25">
      <c r="A97" s="47" t="str">
        <f t="shared" si="12"/>
        <v>VSB 48 </v>
      </c>
      <c r="B97" s="16" t="str">
        <f t="shared" si="13"/>
        <v>II</v>
      </c>
      <c r="C97" s="47">
        <f t="shared" si="14"/>
        <v>54792.091999999997</v>
      </c>
      <c r="D97" s="9" t="str">
        <f t="shared" si="15"/>
        <v>vis</v>
      </c>
      <c r="E97" s="55">
        <f>VLOOKUP(C97,Active!C$21:E$969,3,FALSE)</f>
        <v>26670.50822129102</v>
      </c>
      <c r="F97" s="16" t="s">
        <v>90</v>
      </c>
      <c r="G97" s="9" t="str">
        <f t="shared" si="16"/>
        <v>54792.092</v>
      </c>
      <c r="H97" s="47">
        <f t="shared" si="17"/>
        <v>26670.5</v>
      </c>
      <c r="I97" s="56" t="s">
        <v>371</v>
      </c>
      <c r="J97" s="57" t="s">
        <v>372</v>
      </c>
      <c r="K97" s="56" t="s">
        <v>373</v>
      </c>
      <c r="L97" s="56" t="s">
        <v>374</v>
      </c>
      <c r="M97" s="57" t="s">
        <v>302</v>
      </c>
      <c r="N97" s="57" t="s">
        <v>375</v>
      </c>
      <c r="O97" s="58" t="s">
        <v>376</v>
      </c>
      <c r="P97" s="59" t="s">
        <v>377</v>
      </c>
    </row>
    <row r="98" spans="1:16" ht="12.75" customHeight="1" thickBot="1" x14ac:dyDescent="0.25">
      <c r="A98" s="47" t="str">
        <f t="shared" si="12"/>
        <v>VSB 50 </v>
      </c>
      <c r="B98" s="16" t="str">
        <f t="shared" si="13"/>
        <v>I</v>
      </c>
      <c r="C98" s="47">
        <f t="shared" si="14"/>
        <v>54862.997900000002</v>
      </c>
      <c r="D98" s="9" t="str">
        <f t="shared" si="15"/>
        <v>vis</v>
      </c>
      <c r="E98" s="55">
        <f>VLOOKUP(C98,Active!C$21:E$969,3,FALSE)</f>
        <v>26747.964777131572</v>
      </c>
      <c r="F98" s="16" t="s">
        <v>90</v>
      </c>
      <c r="G98" s="9" t="str">
        <f t="shared" si="16"/>
        <v>54862.9979</v>
      </c>
      <c r="H98" s="47">
        <f t="shared" si="17"/>
        <v>26748</v>
      </c>
      <c r="I98" s="56" t="s">
        <v>383</v>
      </c>
      <c r="J98" s="57" t="s">
        <v>384</v>
      </c>
      <c r="K98" s="56" t="s">
        <v>385</v>
      </c>
      <c r="L98" s="56" t="s">
        <v>386</v>
      </c>
      <c r="M98" s="57" t="s">
        <v>302</v>
      </c>
      <c r="N98" s="57" t="s">
        <v>387</v>
      </c>
      <c r="O98" s="58" t="s">
        <v>388</v>
      </c>
      <c r="P98" s="59" t="s">
        <v>389</v>
      </c>
    </row>
    <row r="99" spans="1:16" ht="12.75" customHeight="1" thickBot="1" x14ac:dyDescent="0.25">
      <c r="A99" s="47" t="str">
        <f t="shared" si="12"/>
        <v>IBVS 6095 </v>
      </c>
      <c r="B99" s="16" t="str">
        <f t="shared" si="13"/>
        <v>I</v>
      </c>
      <c r="C99" s="47">
        <f t="shared" si="14"/>
        <v>55953.267399999997</v>
      </c>
      <c r="D99" s="9" t="str">
        <f t="shared" si="15"/>
        <v>vis</v>
      </c>
      <c r="E99" s="55">
        <f>VLOOKUP(C99,Active!C$21:E$969,3,FALSE)</f>
        <v>27938.959044294032</v>
      </c>
      <c r="F99" s="16" t="s">
        <v>90</v>
      </c>
      <c r="G99" s="9" t="str">
        <f t="shared" si="16"/>
        <v>55953.2674</v>
      </c>
      <c r="H99" s="47">
        <f t="shared" si="17"/>
        <v>27939</v>
      </c>
      <c r="I99" s="56" t="s">
        <v>405</v>
      </c>
      <c r="J99" s="57" t="s">
        <v>406</v>
      </c>
      <c r="K99" s="56" t="s">
        <v>407</v>
      </c>
      <c r="L99" s="56" t="s">
        <v>408</v>
      </c>
      <c r="M99" s="57" t="s">
        <v>302</v>
      </c>
      <c r="N99" s="57" t="s">
        <v>409</v>
      </c>
      <c r="O99" s="58" t="s">
        <v>410</v>
      </c>
      <c r="P99" s="59" t="s">
        <v>411</v>
      </c>
    </row>
    <row r="100" spans="1:16" ht="12.75" customHeight="1" thickBot="1" x14ac:dyDescent="0.25">
      <c r="A100" s="47" t="str">
        <f t="shared" si="12"/>
        <v> JAAVSO 43-1 </v>
      </c>
      <c r="B100" s="16" t="str">
        <f t="shared" si="13"/>
        <v>I</v>
      </c>
      <c r="C100" s="47">
        <f t="shared" si="14"/>
        <v>56238.881200000003</v>
      </c>
      <c r="D100" s="9" t="str">
        <f t="shared" si="15"/>
        <v>vis</v>
      </c>
      <c r="E100" s="55">
        <f>VLOOKUP(C100,Active!C$21:E$969,3,FALSE)</f>
        <v>28250.959332683731</v>
      </c>
      <c r="F100" s="16" t="s">
        <v>90</v>
      </c>
      <c r="G100" s="9" t="str">
        <f t="shared" si="16"/>
        <v>56238.8812</v>
      </c>
      <c r="H100" s="47">
        <f t="shared" si="17"/>
        <v>28251</v>
      </c>
      <c r="I100" s="56" t="s">
        <v>422</v>
      </c>
      <c r="J100" s="57" t="s">
        <v>423</v>
      </c>
      <c r="K100" s="56" t="s">
        <v>419</v>
      </c>
      <c r="L100" s="56" t="s">
        <v>424</v>
      </c>
      <c r="M100" s="57" t="s">
        <v>302</v>
      </c>
      <c r="N100" s="57" t="s">
        <v>90</v>
      </c>
      <c r="O100" s="58" t="s">
        <v>425</v>
      </c>
      <c r="P100" s="58" t="s">
        <v>426</v>
      </c>
    </row>
    <row r="101" spans="1:16" ht="12.75" customHeight="1" thickBot="1" x14ac:dyDescent="0.25">
      <c r="A101" s="47" t="str">
        <f t="shared" si="12"/>
        <v>VSB 56 </v>
      </c>
      <c r="B101" s="16" t="str">
        <f t="shared" si="13"/>
        <v>I</v>
      </c>
      <c r="C101" s="47">
        <f t="shared" si="14"/>
        <v>56302.0455</v>
      </c>
      <c r="D101" s="9" t="str">
        <f t="shared" si="15"/>
        <v>vis</v>
      </c>
      <c r="E101" s="55">
        <f>VLOOKUP(C101,Active!C$21:E$969,3,FALSE)</f>
        <v>28319.959079250362</v>
      </c>
      <c r="F101" s="16" t="s">
        <v>90</v>
      </c>
      <c r="G101" s="9" t="str">
        <f t="shared" si="16"/>
        <v>56302.0455</v>
      </c>
      <c r="H101" s="47">
        <f t="shared" si="17"/>
        <v>28320</v>
      </c>
      <c r="I101" s="56" t="s">
        <v>427</v>
      </c>
      <c r="J101" s="57" t="s">
        <v>428</v>
      </c>
      <c r="K101" s="56" t="s">
        <v>429</v>
      </c>
      <c r="L101" s="56" t="s">
        <v>408</v>
      </c>
      <c r="M101" s="57" t="s">
        <v>302</v>
      </c>
      <c r="N101" s="57" t="s">
        <v>29</v>
      </c>
      <c r="O101" s="58" t="s">
        <v>376</v>
      </c>
      <c r="P101" s="59" t="s">
        <v>430</v>
      </c>
    </row>
    <row r="102" spans="1:16" ht="12.75" customHeight="1" thickBot="1" x14ac:dyDescent="0.25">
      <c r="A102" s="47" t="str">
        <f t="shared" si="12"/>
        <v>VSB 56 </v>
      </c>
      <c r="B102" s="16" t="str">
        <f t="shared" si="13"/>
        <v>I</v>
      </c>
      <c r="C102" s="47">
        <f t="shared" si="14"/>
        <v>56302.045599999998</v>
      </c>
      <c r="D102" s="9" t="str">
        <f t="shared" si="15"/>
        <v>vis</v>
      </c>
      <c r="E102" s="55">
        <f>VLOOKUP(C102,Active!C$21:E$969,3,FALSE)</f>
        <v>28319.95918848888</v>
      </c>
      <c r="F102" s="16" t="s">
        <v>90</v>
      </c>
      <c r="G102" s="9" t="str">
        <f t="shared" si="16"/>
        <v>56302.0456</v>
      </c>
      <c r="H102" s="47">
        <f t="shared" si="17"/>
        <v>28320</v>
      </c>
      <c r="I102" s="56" t="s">
        <v>431</v>
      </c>
      <c r="J102" s="57" t="s">
        <v>428</v>
      </c>
      <c r="K102" s="56" t="s">
        <v>429</v>
      </c>
      <c r="L102" s="56" t="s">
        <v>432</v>
      </c>
      <c r="M102" s="57" t="s">
        <v>302</v>
      </c>
      <c r="N102" s="57" t="s">
        <v>375</v>
      </c>
      <c r="O102" s="58" t="s">
        <v>376</v>
      </c>
      <c r="P102" s="59" t="s">
        <v>430</v>
      </c>
    </row>
    <row r="103" spans="1:16" ht="12.75" customHeight="1" thickBot="1" x14ac:dyDescent="0.25">
      <c r="A103" s="47" t="str">
        <f t="shared" si="12"/>
        <v>VSB 56 </v>
      </c>
      <c r="B103" s="16" t="str">
        <f t="shared" si="13"/>
        <v>I</v>
      </c>
      <c r="C103" s="47">
        <f t="shared" si="14"/>
        <v>56302.046399999999</v>
      </c>
      <c r="D103" s="9" t="str">
        <f t="shared" si="15"/>
        <v>vis</v>
      </c>
      <c r="E103" s="55">
        <f>VLOOKUP(C103,Active!C$21:E$969,3,FALSE)</f>
        <v>28319.96006239704</v>
      </c>
      <c r="F103" s="16" t="s">
        <v>90</v>
      </c>
      <c r="G103" s="9" t="str">
        <f t="shared" si="16"/>
        <v>56302.0464</v>
      </c>
      <c r="H103" s="47">
        <f t="shared" si="17"/>
        <v>28320</v>
      </c>
      <c r="I103" s="56" t="s">
        <v>433</v>
      </c>
      <c r="J103" s="57" t="s">
        <v>434</v>
      </c>
      <c r="K103" s="56" t="s">
        <v>429</v>
      </c>
      <c r="L103" s="56" t="s">
        <v>435</v>
      </c>
      <c r="M103" s="57" t="s">
        <v>302</v>
      </c>
      <c r="N103" s="57" t="s">
        <v>90</v>
      </c>
      <c r="O103" s="58" t="s">
        <v>376</v>
      </c>
      <c r="P103" s="59" t="s">
        <v>430</v>
      </c>
    </row>
    <row r="104" spans="1:16" x14ac:dyDescent="0.2">
      <c r="B104" s="16"/>
      <c r="F104" s="16"/>
    </row>
    <row r="105" spans="1:16" x14ac:dyDescent="0.2">
      <c r="B105" s="16"/>
      <c r="F105" s="16"/>
    </row>
    <row r="106" spans="1:16" x14ac:dyDescent="0.2">
      <c r="B106" s="16"/>
      <c r="F106" s="16"/>
    </row>
    <row r="107" spans="1:16" x14ac:dyDescent="0.2">
      <c r="B107" s="16"/>
      <c r="F107" s="16"/>
    </row>
    <row r="108" spans="1:16" x14ac:dyDescent="0.2">
      <c r="B108" s="16"/>
      <c r="F108" s="16"/>
    </row>
    <row r="109" spans="1:16" x14ac:dyDescent="0.2">
      <c r="B109" s="16"/>
      <c r="F109" s="16"/>
    </row>
    <row r="110" spans="1:16" x14ac:dyDescent="0.2">
      <c r="B110" s="16"/>
      <c r="F110" s="16"/>
    </row>
    <row r="111" spans="1:16" x14ac:dyDescent="0.2">
      <c r="B111" s="16"/>
      <c r="F111" s="16"/>
    </row>
    <row r="112" spans="1:1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</sheetData>
  <phoneticPr fontId="8" type="noConversion"/>
  <hyperlinks>
    <hyperlink ref="P82" r:id="rId1" display="http://www.konkoly.hu/cgi-bin/IBVS?2873" xr:uid="{00000000-0004-0000-0100-000000000000}"/>
    <hyperlink ref="P83" r:id="rId2" display="http://www.konkoly.hu/cgi-bin/IBVS?2873" xr:uid="{00000000-0004-0000-0100-000001000000}"/>
    <hyperlink ref="P36" r:id="rId3" display="http://www.konkoly.hu/cgi-bin/IBVS?3354" xr:uid="{00000000-0004-0000-0100-000002000000}"/>
    <hyperlink ref="P86" r:id="rId4" display="http://vsolj.cetus-net.org/no38.pdf" xr:uid="{00000000-0004-0000-0100-000003000000}"/>
    <hyperlink ref="P87" r:id="rId5" display="http://vsolj.cetus-net.org/no39.pdf" xr:uid="{00000000-0004-0000-0100-000004000000}"/>
    <hyperlink ref="P44" r:id="rId6" display="http://www.konkoly.hu/cgi-bin/IBVS?5583" xr:uid="{00000000-0004-0000-0100-000005000000}"/>
    <hyperlink ref="P45" r:id="rId7" display="http://www.konkoly.hu/cgi-bin/IBVS?5603" xr:uid="{00000000-0004-0000-0100-000006000000}"/>
    <hyperlink ref="P46" r:id="rId8" display="http://www.konkoly.hu/cgi-bin/IBVS?5583" xr:uid="{00000000-0004-0000-0100-000007000000}"/>
    <hyperlink ref="P91" r:id="rId9" display="http://vsolj.cetus-net.org/no43.pdf" xr:uid="{00000000-0004-0000-0100-000008000000}"/>
    <hyperlink ref="P47" r:id="rId10" display="http://www.konkoly.hu/cgi-bin/IBVS?5741" xr:uid="{00000000-0004-0000-0100-000009000000}"/>
    <hyperlink ref="P94" r:id="rId11" display="http://vsolj.cetus-net.org/no45.pdf" xr:uid="{00000000-0004-0000-0100-00000A000000}"/>
    <hyperlink ref="P48" r:id="rId12" display="http://www.konkoly.hu/cgi-bin/IBVS?5843" xr:uid="{00000000-0004-0000-0100-00000B000000}"/>
    <hyperlink ref="P49" r:id="rId13" display="http://www.aavso.org/sites/default/files/jaavso/v36n2/171.pdf" xr:uid="{00000000-0004-0000-0100-00000C000000}"/>
    <hyperlink ref="P50" r:id="rId14" display="http://www.aavso.org/sites/default/files/jaavso/v36n2/171.pdf" xr:uid="{00000000-0004-0000-0100-00000D000000}"/>
    <hyperlink ref="P51" r:id="rId15" display="http://www.aavso.org/sites/default/files/jaavso/v36n2/171.pdf" xr:uid="{00000000-0004-0000-0100-00000E000000}"/>
    <hyperlink ref="P52" r:id="rId16" display="http://www.aavso.org/sites/default/files/jaavso/v36n2/171.pdf" xr:uid="{00000000-0004-0000-0100-00000F000000}"/>
    <hyperlink ref="P53" r:id="rId17" display="http://www.konkoly.hu/cgi-bin/IBVS?5871" xr:uid="{00000000-0004-0000-0100-000010000000}"/>
    <hyperlink ref="P97" r:id="rId18" display="http://vsolj.cetus-net.org/no48.pdf" xr:uid="{00000000-0004-0000-0100-000011000000}"/>
    <hyperlink ref="P54" r:id="rId19" display="http://www.aavso.org/sites/default/files/jaavso/v37n1/44.pdf" xr:uid="{00000000-0004-0000-0100-000012000000}"/>
    <hyperlink ref="P98" r:id="rId20" display="http://vsolj.cetus-net.org/vsoljno50.pdf" xr:uid="{00000000-0004-0000-0100-000013000000}"/>
    <hyperlink ref="P55" r:id="rId21" display="http://www.konkoly.hu/cgi-bin/IBVS?5920" xr:uid="{00000000-0004-0000-0100-000014000000}"/>
    <hyperlink ref="P57" r:id="rId22" display="http://www.konkoly.hu/cgi-bin/IBVS?5960" xr:uid="{00000000-0004-0000-0100-000015000000}"/>
    <hyperlink ref="P99" r:id="rId23" display="http://www.konkoly.hu/cgi-bin/IBVS?6095" xr:uid="{00000000-0004-0000-0100-000016000000}"/>
    <hyperlink ref="P59" r:id="rId24" display="http://www.konkoly.hu/cgi-bin/IBVS?6042" xr:uid="{00000000-0004-0000-0100-000017000000}"/>
    <hyperlink ref="P101" r:id="rId25" display="http://vsolj.cetus-net.org/vsoljno56.pdf" xr:uid="{00000000-0004-0000-0100-000018000000}"/>
    <hyperlink ref="P102" r:id="rId26" display="http://vsolj.cetus-net.org/vsoljno56.pdf" xr:uid="{00000000-0004-0000-0100-000019000000}"/>
    <hyperlink ref="P103" r:id="rId27" display="http://vsolj.cetus-net.org/vsoljno56.pdf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2023-08-15T06:22:24Z</dcterms:modified>
</cp:coreProperties>
</file>