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632DD9D-0532-4D37-AE46-F5666256BD47}" xr6:coauthVersionLast="47" xr6:coauthVersionMax="47" xr10:uidLastSave="{00000000-0000-0000-0000-000000000000}"/>
  <bookViews>
    <workbookView xWindow="13740" yWindow="31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00" i="1" l="1"/>
  <c r="Q101" i="1"/>
  <c r="Q99" i="1"/>
  <c r="Q92" i="1"/>
  <c r="Q93" i="1"/>
  <c r="Q94" i="1"/>
  <c r="Q98" i="1"/>
  <c r="Q95" i="1"/>
  <c r="Q96" i="1"/>
  <c r="Q97" i="1"/>
  <c r="Q89" i="1"/>
  <c r="Q90" i="1"/>
  <c r="Q91" i="1"/>
  <c r="Q88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67" i="1"/>
  <c r="Q68" i="1"/>
  <c r="Q69" i="1"/>
  <c r="Q70" i="1"/>
  <c r="Q71" i="1"/>
  <c r="Q72" i="1"/>
  <c r="Q76" i="1"/>
  <c r="Q77" i="1"/>
  <c r="Q78" i="1"/>
  <c r="Q79" i="1"/>
  <c r="Q80" i="1"/>
  <c r="Q81" i="1"/>
  <c r="G44" i="2"/>
  <c r="C44" i="2"/>
  <c r="G43" i="2"/>
  <c r="C43" i="2"/>
  <c r="G42" i="2"/>
  <c r="C42" i="2"/>
  <c r="G41" i="2"/>
  <c r="C41" i="2"/>
  <c r="G40" i="2"/>
  <c r="C40" i="2"/>
  <c r="G39" i="2"/>
  <c r="C39" i="2"/>
  <c r="G73" i="2"/>
  <c r="C73" i="2"/>
  <c r="G72" i="2"/>
  <c r="C72" i="2"/>
  <c r="G71" i="2"/>
  <c r="C71" i="2"/>
  <c r="G70" i="2"/>
  <c r="C70" i="2"/>
  <c r="G69" i="2"/>
  <c r="C69" i="2"/>
  <c r="G68" i="2"/>
  <c r="C68" i="2"/>
  <c r="G38" i="2"/>
  <c r="C38" i="2"/>
  <c r="G37" i="2"/>
  <c r="C37" i="2"/>
  <c r="G67" i="2"/>
  <c r="C67" i="2"/>
  <c r="G66" i="2"/>
  <c r="C66" i="2"/>
  <c r="G65" i="2"/>
  <c r="C65" i="2"/>
  <c r="G64" i="2"/>
  <c r="C64" i="2"/>
  <c r="G63" i="2"/>
  <c r="C63" i="2"/>
  <c r="G62" i="2"/>
  <c r="C62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61" i="2"/>
  <c r="C61" i="2"/>
  <c r="G11" i="2"/>
  <c r="C1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38" i="2"/>
  <c r="B38" i="2"/>
  <c r="D38" i="2"/>
  <c r="A38" i="2"/>
  <c r="H37" i="2"/>
  <c r="B37" i="2"/>
  <c r="D37" i="2"/>
  <c r="A37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61" i="2"/>
  <c r="B61" i="2"/>
  <c r="D61" i="2"/>
  <c r="A61" i="2"/>
  <c r="H11" i="2"/>
  <c r="B11" i="2"/>
  <c r="D11" i="2"/>
  <c r="A1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Q87" i="1"/>
  <c r="Q84" i="1"/>
  <c r="Q82" i="1"/>
  <c r="Q83" i="1"/>
  <c r="Q86" i="1"/>
  <c r="Q75" i="1"/>
  <c r="Q74" i="1"/>
  <c r="Q85" i="1"/>
  <c r="F16" i="1"/>
  <c r="F17" i="1" s="1"/>
  <c r="C17" i="1"/>
  <c r="Q37" i="1"/>
  <c r="Q73" i="1"/>
  <c r="Q39" i="1"/>
  <c r="Q40" i="1"/>
  <c r="Q41" i="1"/>
  <c r="Q42" i="1"/>
  <c r="Q43" i="1"/>
  <c r="Q44" i="1"/>
  <c r="Q46" i="1"/>
  <c r="Q45" i="1"/>
  <c r="Q47" i="1"/>
  <c r="Q48" i="1"/>
  <c r="Q49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C8" i="1"/>
  <c r="C7" i="1"/>
  <c r="E100" i="1" s="1"/>
  <c r="F100" i="1" s="1"/>
  <c r="E93" i="1"/>
  <c r="F93" i="1" s="1"/>
  <c r="G93" i="1" s="1"/>
  <c r="K93" i="1" s="1"/>
  <c r="Q50" i="1"/>
  <c r="E49" i="1"/>
  <c r="E20" i="2" s="1"/>
  <c r="E33" i="1"/>
  <c r="F33" i="1" s="1"/>
  <c r="G33" i="1" s="1"/>
  <c r="H33" i="1" s="1"/>
  <c r="E22" i="1"/>
  <c r="E46" i="2" s="1"/>
  <c r="E71" i="1"/>
  <c r="F71" i="1" s="1"/>
  <c r="E31" i="1"/>
  <c r="E55" i="2" s="1"/>
  <c r="E41" i="1"/>
  <c r="E14" i="2" s="1"/>
  <c r="E96" i="1"/>
  <c r="F96" i="1"/>
  <c r="E81" i="1"/>
  <c r="E73" i="2" s="1"/>
  <c r="F81" i="1"/>
  <c r="E59" i="1"/>
  <c r="F59" i="1" s="1"/>
  <c r="E91" i="1"/>
  <c r="F91" i="1" s="1"/>
  <c r="G91" i="1" s="1"/>
  <c r="K91" i="1" s="1"/>
  <c r="E66" i="1"/>
  <c r="F66" i="1" s="1"/>
  <c r="G66" i="1" s="1"/>
  <c r="I66" i="1" s="1"/>
  <c r="E76" i="1"/>
  <c r="F76" i="1" s="1"/>
  <c r="G76" i="1" s="1"/>
  <c r="K76" i="1" s="1"/>
  <c r="E23" i="1"/>
  <c r="E47" i="2" s="1"/>
  <c r="E61" i="1"/>
  <c r="E31" i="2" s="1"/>
  <c r="E40" i="1"/>
  <c r="F40" i="1" s="1"/>
  <c r="G40" i="1" s="1"/>
  <c r="I40" i="1" s="1"/>
  <c r="E86" i="1"/>
  <c r="F86" i="1" s="1"/>
  <c r="E97" i="1"/>
  <c r="F97" i="1" s="1"/>
  <c r="G97" i="1" s="1"/>
  <c r="K97" i="1" s="1"/>
  <c r="E88" i="1"/>
  <c r="F88" i="1" s="1"/>
  <c r="G88" i="1" s="1"/>
  <c r="K88" i="1" s="1"/>
  <c r="E77" i="1"/>
  <c r="F77" i="1" s="1"/>
  <c r="G77" i="1" s="1"/>
  <c r="K77" i="1" s="1"/>
  <c r="F23" i="1"/>
  <c r="G23" i="1"/>
  <c r="H23" i="1" s="1"/>
  <c r="E29" i="2"/>
  <c r="E13" i="2"/>
  <c r="E57" i="1" l="1"/>
  <c r="F61" i="1"/>
  <c r="G61" i="1" s="1"/>
  <c r="I61" i="1" s="1"/>
  <c r="G22" i="1"/>
  <c r="H22" i="1" s="1"/>
  <c r="E57" i="2"/>
  <c r="E69" i="1"/>
  <c r="E24" i="1"/>
  <c r="E48" i="2" s="1"/>
  <c r="E26" i="1"/>
  <c r="E27" i="1"/>
  <c r="G98" i="1"/>
  <c r="K98" i="1" s="1"/>
  <c r="E60" i="1"/>
  <c r="E35" i="1"/>
  <c r="F35" i="1" s="1"/>
  <c r="G35" i="1" s="1"/>
  <c r="H35" i="1" s="1"/>
  <c r="E34" i="1"/>
  <c r="E82" i="1"/>
  <c r="E94" i="1"/>
  <c r="F94" i="1" s="1"/>
  <c r="G94" i="1" s="1"/>
  <c r="K94" i="1" s="1"/>
  <c r="E53" i="1"/>
  <c r="F22" i="1"/>
  <c r="E43" i="2"/>
  <c r="G81" i="1"/>
  <c r="K81" i="1" s="1"/>
  <c r="E75" i="1"/>
  <c r="E95" i="1"/>
  <c r="F95" i="1" s="1"/>
  <c r="G95" i="1" s="1"/>
  <c r="K95" i="1" s="1"/>
  <c r="E46" i="1"/>
  <c r="F46" i="1" s="1"/>
  <c r="E74" i="1"/>
  <c r="F74" i="1" s="1"/>
  <c r="G74" i="1" s="1"/>
  <c r="K74" i="1" s="1"/>
  <c r="E48" i="1"/>
  <c r="E73" i="1"/>
  <c r="E44" i="1"/>
  <c r="E90" i="1"/>
  <c r="F90" i="1" s="1"/>
  <c r="G90" i="1" s="1"/>
  <c r="K90" i="1" s="1"/>
  <c r="E72" i="1"/>
  <c r="E80" i="1"/>
  <c r="E45" i="1"/>
  <c r="F45" i="1" s="1"/>
  <c r="G45" i="1" s="1"/>
  <c r="I45" i="1" s="1"/>
  <c r="E101" i="1"/>
  <c r="F101" i="1" s="1"/>
  <c r="G101" i="1" s="1"/>
  <c r="K101" i="1" s="1"/>
  <c r="E89" i="1"/>
  <c r="F89" i="1" s="1"/>
  <c r="G89" i="1" s="1"/>
  <c r="K89" i="1" s="1"/>
  <c r="G46" i="1"/>
  <c r="I46" i="1" s="1"/>
  <c r="E83" i="1"/>
  <c r="F83" i="1" s="1"/>
  <c r="G83" i="1" s="1"/>
  <c r="K83" i="1" s="1"/>
  <c r="E32" i="1"/>
  <c r="E37" i="1"/>
  <c r="E52" i="1"/>
  <c r="F52" i="1" s="1"/>
  <c r="G52" i="1" s="1"/>
  <c r="I52" i="1" s="1"/>
  <c r="E70" i="1"/>
  <c r="E25" i="1"/>
  <c r="E85" i="1"/>
  <c r="E92" i="1"/>
  <c r="F92" i="1" s="1"/>
  <c r="G92" i="1" s="1"/>
  <c r="K92" i="1" s="1"/>
  <c r="E54" i="1"/>
  <c r="E65" i="1"/>
  <c r="E56" i="1"/>
  <c r="E87" i="1"/>
  <c r="E69" i="2"/>
  <c r="E47" i="1"/>
  <c r="E67" i="1"/>
  <c r="E62" i="2" s="1"/>
  <c r="F31" i="1"/>
  <c r="G31" i="1" s="1"/>
  <c r="H31" i="1" s="1"/>
  <c r="G59" i="1"/>
  <c r="I59" i="1" s="1"/>
  <c r="E36" i="1"/>
  <c r="F36" i="1" s="1"/>
  <c r="G36" i="1" s="1"/>
  <c r="H36" i="1" s="1"/>
  <c r="G86" i="1"/>
  <c r="K86" i="1" s="1"/>
  <c r="E79" i="1"/>
  <c r="E39" i="1"/>
  <c r="E28" i="1"/>
  <c r="F28" i="1" s="1"/>
  <c r="G28" i="1" s="1"/>
  <c r="H28" i="1" s="1"/>
  <c r="E51" i="1"/>
  <c r="E58" i="1"/>
  <c r="E42" i="1"/>
  <c r="E68" i="2"/>
  <c r="G71" i="1"/>
  <c r="K71" i="1" s="1"/>
  <c r="E55" i="1"/>
  <c r="F55" i="1" s="1"/>
  <c r="G55" i="1" s="1"/>
  <c r="I55" i="1" s="1"/>
  <c r="E30" i="1"/>
  <c r="G100" i="1"/>
  <c r="K100" i="1" s="1"/>
  <c r="E63" i="1"/>
  <c r="E50" i="1"/>
  <c r="F50" i="1" s="1"/>
  <c r="G50" i="1" s="1"/>
  <c r="H50" i="1" s="1"/>
  <c r="E66" i="2"/>
  <c r="E64" i="1"/>
  <c r="F64" i="1" s="1"/>
  <c r="G64" i="1" s="1"/>
  <c r="I64" i="1" s="1"/>
  <c r="E78" i="1"/>
  <c r="E84" i="1"/>
  <c r="E38" i="1"/>
  <c r="G96" i="1"/>
  <c r="K96" i="1" s="1"/>
  <c r="E43" i="1"/>
  <c r="F43" i="1" s="1"/>
  <c r="G43" i="1" s="1"/>
  <c r="I43" i="1" s="1"/>
  <c r="E68" i="1"/>
  <c r="E21" i="1"/>
  <c r="E29" i="1"/>
  <c r="E62" i="1"/>
  <c r="E98" i="1"/>
  <c r="F98" i="1" s="1"/>
  <c r="F49" i="1"/>
  <c r="G49" i="1" s="1"/>
  <c r="K49" i="1" s="1"/>
  <c r="E99" i="1"/>
  <c r="F99" i="1" s="1"/>
  <c r="G99" i="1" s="1"/>
  <c r="K99" i="1" s="1"/>
  <c r="E52" i="2"/>
  <c r="E22" i="2"/>
  <c r="E36" i="2"/>
  <c r="E40" i="2"/>
  <c r="F41" i="1"/>
  <c r="G41" i="1" s="1"/>
  <c r="I41" i="1" s="1"/>
  <c r="E25" i="2"/>
  <c r="E34" i="2"/>
  <c r="E60" i="2"/>
  <c r="E17" i="2"/>
  <c r="E59" i="2"/>
  <c r="F24" i="1"/>
  <c r="G24" i="1" s="1"/>
  <c r="H24" i="1" s="1"/>
  <c r="F67" i="1"/>
  <c r="G67" i="1" s="1"/>
  <c r="F68" i="1" l="1"/>
  <c r="G68" i="1" s="1"/>
  <c r="K68" i="1" s="1"/>
  <c r="E63" i="2"/>
  <c r="F42" i="1"/>
  <c r="G42" i="1" s="1"/>
  <c r="I42" i="1" s="1"/>
  <c r="E15" i="2"/>
  <c r="F87" i="1"/>
  <c r="G87" i="1" s="1"/>
  <c r="K87" i="1" s="1"/>
  <c r="E44" i="2"/>
  <c r="F58" i="1"/>
  <c r="G58" i="1" s="1"/>
  <c r="I58" i="1" s="1"/>
  <c r="E28" i="2"/>
  <c r="E26" i="2"/>
  <c r="F56" i="1"/>
  <c r="G56" i="1" s="1"/>
  <c r="I56" i="1" s="1"/>
  <c r="F63" i="1"/>
  <c r="G63" i="1" s="1"/>
  <c r="I63" i="1" s="1"/>
  <c r="E33" i="2"/>
  <c r="F51" i="1"/>
  <c r="G51" i="1" s="1"/>
  <c r="K51" i="1" s="1"/>
  <c r="E21" i="2"/>
  <c r="E19" i="2"/>
  <c r="F48" i="1"/>
  <c r="G48" i="1" s="1"/>
  <c r="K48" i="1" s="1"/>
  <c r="F53" i="1"/>
  <c r="G53" i="1" s="1"/>
  <c r="I53" i="1" s="1"/>
  <c r="E23" i="2"/>
  <c r="E51" i="2"/>
  <c r="F27" i="1"/>
  <c r="G27" i="1" s="1"/>
  <c r="H27" i="1" s="1"/>
  <c r="E16" i="2"/>
  <c r="F44" i="1"/>
  <c r="G44" i="1" s="1"/>
  <c r="I44" i="1" s="1"/>
  <c r="F38" i="1"/>
  <c r="G38" i="1" s="1"/>
  <c r="H38" i="1" s="1"/>
  <c r="E61" i="2"/>
  <c r="F37" i="1"/>
  <c r="G37" i="1" s="1"/>
  <c r="K37" i="1" s="1"/>
  <c r="E11" i="2"/>
  <c r="E37" i="2"/>
  <c r="F73" i="1"/>
  <c r="G73" i="1" s="1"/>
  <c r="K73" i="1" s="1"/>
  <c r="F84" i="1"/>
  <c r="G84" i="1" s="1"/>
  <c r="K84" i="1" s="1"/>
  <c r="E41" i="2"/>
  <c r="E54" i="2"/>
  <c r="F30" i="1"/>
  <c r="G30" i="1" s="1"/>
  <c r="H30" i="1" s="1"/>
  <c r="E12" i="2"/>
  <c r="F39" i="1"/>
  <c r="G39" i="1" s="1"/>
  <c r="I39" i="1" s="1"/>
  <c r="F65" i="1"/>
  <c r="G65" i="1" s="1"/>
  <c r="E35" i="2"/>
  <c r="E56" i="2"/>
  <c r="F32" i="1"/>
  <c r="G32" i="1" s="1"/>
  <c r="H32" i="1" s="1"/>
  <c r="F80" i="1"/>
  <c r="G80" i="1" s="1"/>
  <c r="K80" i="1" s="1"/>
  <c r="E72" i="2"/>
  <c r="F82" i="1"/>
  <c r="G82" i="1" s="1"/>
  <c r="K82" i="1" s="1"/>
  <c r="E39" i="2"/>
  <c r="F26" i="1"/>
  <c r="G26" i="1" s="1"/>
  <c r="H26" i="1" s="1"/>
  <c r="E50" i="2"/>
  <c r="F57" i="1"/>
  <c r="G57" i="1" s="1"/>
  <c r="I57" i="1" s="1"/>
  <c r="E27" i="2"/>
  <c r="F62" i="1"/>
  <c r="G62" i="1" s="1"/>
  <c r="I62" i="1" s="1"/>
  <c r="E32" i="2"/>
  <c r="E70" i="2"/>
  <c r="F78" i="1"/>
  <c r="G78" i="1" s="1"/>
  <c r="K78" i="1" s="1"/>
  <c r="F79" i="1"/>
  <c r="G79" i="1" s="1"/>
  <c r="K79" i="1" s="1"/>
  <c r="E71" i="2"/>
  <c r="E18" i="2"/>
  <c r="F47" i="1"/>
  <c r="G47" i="1" s="1"/>
  <c r="K47" i="1" s="1"/>
  <c r="E24" i="2"/>
  <c r="F54" i="1"/>
  <c r="G54" i="1" s="1"/>
  <c r="I54" i="1" s="1"/>
  <c r="E67" i="2"/>
  <c r="F72" i="1"/>
  <c r="G72" i="1" s="1"/>
  <c r="K72" i="1" s="1"/>
  <c r="E58" i="2"/>
  <c r="F34" i="1"/>
  <c r="U34" i="1" s="1"/>
  <c r="F29" i="1"/>
  <c r="G29" i="1" s="1"/>
  <c r="H29" i="1" s="1"/>
  <c r="E53" i="2"/>
  <c r="F75" i="1"/>
  <c r="G75" i="1" s="1"/>
  <c r="K75" i="1" s="1"/>
  <c r="E38" i="2"/>
  <c r="F69" i="1"/>
  <c r="G69" i="1" s="1"/>
  <c r="K69" i="1" s="1"/>
  <c r="E64" i="2"/>
  <c r="E49" i="2"/>
  <c r="F25" i="1"/>
  <c r="G25" i="1" s="1"/>
  <c r="H25" i="1" s="1"/>
  <c r="F70" i="1"/>
  <c r="G70" i="1" s="1"/>
  <c r="K70" i="1" s="1"/>
  <c r="E65" i="2"/>
  <c r="E45" i="2"/>
  <c r="F21" i="1"/>
  <c r="G21" i="1" s="1"/>
  <c r="H21" i="1" s="1"/>
  <c r="E42" i="2"/>
  <c r="F85" i="1"/>
  <c r="G85" i="1" s="1"/>
  <c r="K85" i="1" s="1"/>
  <c r="F60" i="1"/>
  <c r="G60" i="1" s="1"/>
  <c r="I60" i="1" s="1"/>
  <c r="E30" i="2"/>
  <c r="K67" i="1"/>
  <c r="C12" i="1"/>
  <c r="C11" i="1"/>
  <c r="O70" i="1" l="1"/>
  <c r="O73" i="1"/>
  <c r="O90" i="1"/>
  <c r="O82" i="1"/>
  <c r="O81" i="1"/>
  <c r="O100" i="1"/>
  <c r="O67" i="1"/>
  <c r="O74" i="1"/>
  <c r="O94" i="1"/>
  <c r="O91" i="1"/>
  <c r="O86" i="1"/>
  <c r="O85" i="1"/>
  <c r="C15" i="1"/>
  <c r="O75" i="1"/>
  <c r="O97" i="1"/>
  <c r="O64" i="1"/>
  <c r="O99" i="1"/>
  <c r="O87" i="1"/>
  <c r="O88" i="1"/>
  <c r="O83" i="1"/>
  <c r="O98" i="1"/>
  <c r="O79" i="1"/>
  <c r="O66" i="1"/>
  <c r="O80" i="1"/>
  <c r="O84" i="1"/>
  <c r="O65" i="1"/>
  <c r="O77" i="1"/>
  <c r="O101" i="1"/>
  <c r="O71" i="1"/>
  <c r="O78" i="1"/>
  <c r="O72" i="1"/>
  <c r="O68" i="1"/>
  <c r="O92" i="1"/>
  <c r="O95" i="1"/>
  <c r="O76" i="1"/>
  <c r="O89" i="1"/>
  <c r="O69" i="1"/>
  <c r="O93" i="1"/>
  <c r="O96" i="1"/>
  <c r="C16" i="1"/>
  <c r="D18" i="1" s="1"/>
  <c r="I65" i="1"/>
  <c r="F18" i="1" l="1"/>
  <c r="F19" i="1" s="1"/>
  <c r="C18" i="1"/>
</calcChain>
</file>

<file path=xl/sharedStrings.xml><?xml version="1.0" encoding="utf-8"?>
<sst xmlns="http://schemas.openxmlformats.org/spreadsheetml/2006/main" count="705" uniqueCount="324">
  <si>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</si>
  <si>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</si>
  <si>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</si>
  <si>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</si>
  <si>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</si>
  <si>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</si>
  <si>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</si>
  <si>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</si>
  <si>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</si>
  <si>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</si>
  <si>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</si>
  <si>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</si>
  <si>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</si>
  <si>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</si>
  <si>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</si>
  <si>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</si>
  <si>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</si>
  <si>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</si>
  <si>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</si>
  <si>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</si>
  <si>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</si>
  <si>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</si>
  <si>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</si>
  <si>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</si>
  <si>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</si>
  <si>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</si>
  <si>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</si>
  <si>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v</t>
  </si>
  <si>
    <t>K</t>
  </si>
  <si>
    <t>Locher K</t>
  </si>
  <si>
    <t>BBSAG Bull...18</t>
  </si>
  <si>
    <t>B</t>
  </si>
  <si>
    <t>ORION 119</t>
  </si>
  <si>
    <t>BBSAG Bull...24</t>
  </si>
  <si>
    <t>JAAVSO 5,29</t>
  </si>
  <si>
    <t>:</t>
  </si>
  <si>
    <t>G. Samolyk</t>
  </si>
  <si>
    <t>AAVSO 5</t>
  </si>
  <si>
    <t>A</t>
  </si>
  <si>
    <t>H. Carney</t>
  </si>
  <si>
    <t>D. Williams</t>
  </si>
  <si>
    <t>P. Atwood</t>
  </si>
  <si>
    <t>S. Cook</t>
  </si>
  <si>
    <t>ccd</t>
  </si>
  <si>
    <t>Paschke A</t>
  </si>
  <si>
    <t>BBSAG Bull.116</t>
  </si>
  <si>
    <t>JAAVSO</t>
  </si>
  <si>
    <t>EA/KE:</t>
  </si>
  <si>
    <t>IBVS 0111</t>
  </si>
  <si>
    <t>IBVS 0154</t>
  </si>
  <si>
    <t># of data points:</t>
  </si>
  <si>
    <t>SS Lib / GSC 06186-01313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</si>
  <si>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</si>
  <si>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</si>
  <si>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</si>
  <si>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</si>
  <si>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</si>
  <si>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</si>
  <si>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</t>
  </si>
  <si>
    <t>1964AJ.....69..316F</t>
  </si>
  <si>
    <t>?</t>
  </si>
  <si>
    <t>Start of linear fit &gt;&gt;&gt;&gt;&gt;&gt;&gt;&gt;&gt;&gt;&gt;&gt;&gt;&gt;&gt;&gt;&gt;&gt;&gt;&gt;&gt;</t>
  </si>
  <si>
    <t>Add cycle</t>
  </si>
  <si>
    <t>Old Cycle</t>
  </si>
  <si>
    <t>IBVS 5690</t>
  </si>
  <si>
    <t>IBVS 5992</t>
  </si>
  <si>
    <t>JAVSO..38...85</t>
  </si>
  <si>
    <t>JAVSO..36..186</t>
  </si>
  <si>
    <t>IBVS 6029</t>
  </si>
  <si>
    <t>2013JAVSO..41..328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</si>
  <si>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</si>
  <si>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</si>
  <si>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</si>
  <si>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</si>
  <si>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</si>
  <si>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</si>
  <si>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</si>
  <si>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</si>
  <si>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</si>
  <si>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</si>
  <si>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</si>
  <si>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</si>
  <si>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2424299.449 </t>
  </si>
  <si>
    <t> 28.05.1925 22:46 </t>
  </si>
  <si>
    <t> 0.005 </t>
  </si>
  <si>
    <t>V </t>
  </si>
  <si>
    <t> J.Pagaczewski </t>
  </si>
  <si>
    <t> CRAC 19 </t>
  </si>
  <si>
    <t>2424322.459 </t>
  </si>
  <si>
    <t> 20.06.1925 23:00 </t>
  </si>
  <si>
    <t> 0.007 </t>
  </si>
  <si>
    <t> AAB 2.29 </t>
  </si>
  <si>
    <t>2424325.296 </t>
  </si>
  <si>
    <t> 23.06.1925 19:06 </t>
  </si>
  <si>
    <t> -0.032 </t>
  </si>
  <si>
    <t>2424598.546 </t>
  </si>
  <si>
    <t> 24.03.1926 01:06 </t>
  </si>
  <si>
    <t> -0.002 </t>
  </si>
  <si>
    <t>2424621.525 </t>
  </si>
  <si>
    <t> 16.04.1926 00:36 </t>
  </si>
  <si>
    <t> -0.031 </t>
  </si>
  <si>
    <t>2424644.512 </t>
  </si>
  <si>
    <t> 09.05.1926 00:17 </t>
  </si>
  <si>
    <t> -0.052 </t>
  </si>
  <si>
    <t>2424647.455 </t>
  </si>
  <si>
    <t> 11.05.1926 22:55 </t>
  </si>
  <si>
    <t> 0.015 </t>
  </si>
  <si>
    <t>2425386.574 </t>
  </si>
  <si>
    <t> 20.05.1928 01:46 </t>
  </si>
  <si>
    <t> 0.003 </t>
  </si>
  <si>
    <t>2425415.317 </t>
  </si>
  <si>
    <t> 17.06.1928 19:36 </t>
  </si>
  <si>
    <t> -0.014 </t>
  </si>
  <si>
    <t> B.W.Kukarkin </t>
  </si>
  <si>
    <t> NNVS 1.5 </t>
  </si>
  <si>
    <t>2425737.429 </t>
  </si>
  <si>
    <t> 05.05.1929 22:17 </t>
  </si>
  <si>
    <t> -0.013 </t>
  </si>
  <si>
    <t>2425796.393 </t>
  </si>
  <si>
    <t> 03.07.1929 21:25 </t>
  </si>
  <si>
    <t> -0.007 </t>
  </si>
  <si>
    <t>2426121.399 </t>
  </si>
  <si>
    <t> 24.05.1930 21:34 </t>
  </si>
  <si>
    <t> 0.011 </t>
  </si>
  <si>
    <t>2426469.392 </t>
  </si>
  <si>
    <t> 07.05.1931 21:24 </t>
  </si>
  <si>
    <t> 0.009 </t>
  </si>
  <si>
    <t>2427573.285 </t>
  </si>
  <si>
    <t> 15.05.1934 18:50 </t>
  </si>
  <si>
    <t> 0.238 </t>
  </si>
  <si>
    <t> W.Zessewitsch </t>
  </si>
  <si>
    <t> CTAD 1 </t>
  </si>
  <si>
    <t>2430914.231 </t>
  </si>
  <si>
    <t> 08.07.1943 17:32 </t>
  </si>
  <si>
    <t> -0.005 </t>
  </si>
  <si>
    <t> IODE 4.2.194 </t>
  </si>
  <si>
    <t>2432355.076 </t>
  </si>
  <si>
    <t> 18.06.1947 13:49 </t>
  </si>
  <si>
    <t> -0.034 </t>
  </si>
  <si>
    <t> A.Soloviev </t>
  </si>
  <si>
    <t> PZ 12.271 </t>
  </si>
  <si>
    <t>2434530.774 </t>
  </si>
  <si>
    <t> 02.06.1953 06:34 </t>
  </si>
  <si>
    <t> -0.028 </t>
  </si>
  <si>
    <t>E </t>
  </si>
  <si>
    <t> W.S.Fitch </t>
  </si>
  <si>
    <t> AJ 60.316 </t>
  </si>
  <si>
    <t>2434868.71 </t>
  </si>
  <si>
    <t> 06.05.1954 05:02 </t>
  </si>
  <si>
    <t> -0.02 </t>
  </si>
  <si>
    <t> R.H.Koch </t>
  </si>
  <si>
    <t> AJ 66.35 </t>
  </si>
  <si>
    <t>2438916.681 </t>
  </si>
  <si>
    <t> 05.06.1965 04:20 </t>
  </si>
  <si>
    <t> -0.016 </t>
  </si>
  <si>
    <t> R.Monske </t>
  </si>
  <si>
    <t>IBVS 111 </t>
  </si>
  <si>
    <t>2438952.638 </t>
  </si>
  <si>
    <t> 11.07.1965 03:18 </t>
  </si>
  <si>
    <t> -0.009 </t>
  </si>
  <si>
    <t>2439287.706 </t>
  </si>
  <si>
    <t> 11.06.1966 04:56 </t>
  </si>
  <si>
    <t> 0.006 </t>
  </si>
  <si>
    <t>IBVS 154 </t>
  </si>
  <si>
    <t>2439323.641 </t>
  </si>
  <si>
    <t> 17.07.1966 03:23 </t>
  </si>
  <si>
    <t>2440383.438 </t>
  </si>
  <si>
    <t> 10.06.1969 22:30 </t>
  </si>
  <si>
    <t> -0.017 </t>
  </si>
  <si>
    <t> K.Locher </t>
  </si>
  <si>
    <t> ORI 113 </t>
  </si>
  <si>
    <t>2440741.516 </t>
  </si>
  <si>
    <t> 04.06.1970 00:23 </t>
  </si>
  <si>
    <t> -0.000 </t>
  </si>
  <si>
    <t> ORI 119 </t>
  </si>
  <si>
    <t>2441096.686 </t>
  </si>
  <si>
    <t> 25.05.1971 04:27 </t>
  </si>
  <si>
    <t> B.Conner </t>
  </si>
  <si>
    <t> AVSJ 5.36 </t>
  </si>
  <si>
    <t>2441152.771 </t>
  </si>
  <si>
    <t> 20.07.1971 06:30 </t>
  </si>
  <si>
    <t>2441155.656 </t>
  </si>
  <si>
    <t> 23.07.1971 03:44 </t>
  </si>
  <si>
    <t> -0.004 </t>
  </si>
  <si>
    <t>2441536.712 </t>
  </si>
  <si>
    <t> 07.08.1972 05:05 </t>
  </si>
  <si>
    <t> -0.018 </t>
  </si>
  <si>
    <t> T.Cragg </t>
  </si>
  <si>
    <t>2443286.771 </t>
  </si>
  <si>
    <t> 23.05.1977 06:30 </t>
  </si>
  <si>
    <t> G.Samolyk </t>
  </si>
  <si>
    <t> AOEB 5 </t>
  </si>
  <si>
    <t>2443982.781 </t>
  </si>
  <si>
    <t> 19.04.1979 06:44 </t>
  </si>
  <si>
    <t> 0.016 </t>
  </si>
  <si>
    <t>2445082.860 </t>
  </si>
  <si>
    <t> 23.04.1982 08:38 </t>
  </si>
  <si>
    <t> 0.027 </t>
  </si>
  <si>
    <t> H.Carney </t>
  </si>
  <si>
    <t>2445131.732 </t>
  </si>
  <si>
    <t> 11.06.1982 05:34 </t>
  </si>
  <si>
    <t> D.Williams </t>
  </si>
  <si>
    <t>2445131.748 </t>
  </si>
  <si>
    <t> 11.06.1982 05:57 </t>
  </si>
  <si>
    <t> 0.023 </t>
  </si>
  <si>
    <t>2445492.689 </t>
  </si>
  <si>
    <t> 07.06.1983 04:32 </t>
  </si>
  <si>
    <t> 0.026 </t>
  </si>
  <si>
    <t>2446169.945 </t>
  </si>
  <si>
    <t> 14.04.1985 10:40 </t>
  </si>
  <si>
    <t> -0.015 </t>
  </si>
  <si>
    <t> P.Atwood </t>
  </si>
  <si>
    <t>2446208.781 </t>
  </si>
  <si>
    <t> 23.05.1985 06:44 </t>
  </si>
  <si>
    <t> S.Cook </t>
  </si>
  <si>
    <t>2446247.652 </t>
  </si>
  <si>
    <t> 01.07.1985 03:38 </t>
  </si>
  <si>
    <t> 0.040 </t>
  </si>
  <si>
    <t>2446566.844 </t>
  </si>
  <si>
    <t> 16.05.1986 08:15 </t>
  </si>
  <si>
    <t>2446940.719 </t>
  </si>
  <si>
    <t> 25.05.1987 05:15 </t>
  </si>
  <si>
    <t> -0.008 </t>
  </si>
  <si>
    <t>2447344.831 </t>
  </si>
  <si>
    <t> 02.07.1988 07:56 </t>
  </si>
  <si>
    <t>2448762.670 </t>
  </si>
  <si>
    <t> 20.05.1992 04:04 </t>
  </si>
  <si>
    <t> -0.001 </t>
  </si>
  <si>
    <t>2449875.702 </t>
  </si>
  <si>
    <t> 07.06.1995 04:50 </t>
  </si>
  <si>
    <t> 0.020 </t>
  </si>
  <si>
    <t>C </t>
  </si>
  <si>
    <t>2450551.569 </t>
  </si>
  <si>
    <t> 13.04.1997 01:39 </t>
  </si>
  <si>
    <t> 0.028 </t>
  </si>
  <si>
    <t> A.Paschke </t>
  </si>
  <si>
    <t> BBS 116 </t>
  </si>
  <si>
    <t>2451720.6931 </t>
  </si>
  <si>
    <t> 25.06.2000 04:38 </t>
  </si>
  <si>
    <t> 0.0596 </t>
  </si>
  <si>
    <t>ns</t>
  </si>
  <si>
    <t> J.A.Howell </t>
  </si>
  <si>
    <t> AOEB 11 </t>
  </si>
  <si>
    <t>2452042.808 </t>
  </si>
  <si>
    <t> 13.05.2001 07:23 </t>
  </si>
  <si>
    <t> 0.063 </t>
  </si>
  <si>
    <t>2452042.8089 </t>
  </si>
  <si>
    <t> 13.05.2001 07:24 </t>
  </si>
  <si>
    <t> 0.0638 </t>
  </si>
  <si>
    <t>2452045.6844 </t>
  </si>
  <si>
    <t> 16.05.2001 04:25 </t>
  </si>
  <si>
    <t> 0.0633 </t>
  </si>
  <si>
    <t>2452426.7623 </t>
  </si>
  <si>
    <t> 01.06.2002 06:17 </t>
  </si>
  <si>
    <t> 0.0716 </t>
  </si>
  <si>
    <t>2452810.7147 </t>
  </si>
  <si>
    <t> 20.06.2003 05:09 </t>
  </si>
  <si>
    <t> 0.0785 </t>
  </si>
  <si>
    <t>2453450.6372 </t>
  </si>
  <si>
    <t> 21.03.2005 03:17 </t>
  </si>
  <si>
    <t> 0.0917 </t>
  </si>
  <si>
    <t> M. Zejda et al. </t>
  </si>
  <si>
    <t>IBVS 5741 </t>
  </si>
  <si>
    <t>2453526.8560 </t>
  </si>
  <si>
    <t> 05.06.2005 08:32 </t>
  </si>
  <si>
    <t> 0.0966 </t>
  </si>
  <si>
    <t> T. Krajci </t>
  </si>
  <si>
    <t>IBVS 5690 </t>
  </si>
  <si>
    <t>2453529.730 </t>
  </si>
  <si>
    <t> 08.06.2005 05:31 </t>
  </si>
  <si>
    <t> 0.095 </t>
  </si>
  <si>
    <t>2453890.676 </t>
  </si>
  <si>
    <t> 04.06.2006 04:13 </t>
  </si>
  <si>
    <t> 0.103 </t>
  </si>
  <si>
    <t>2454176.8448 </t>
  </si>
  <si>
    <t> 17.03.2007 08:16 </t>
  </si>
  <si>
    <t> 0.1102 </t>
  </si>
  <si>
    <t> AOEB 12 </t>
  </si>
  <si>
    <t>2454212.8004 </t>
  </si>
  <si>
    <t> 22.04.2007 07:12 </t>
  </si>
  <si>
    <t> 0.1158 </t>
  </si>
  <si>
    <t>2454248.7468 </t>
  </si>
  <si>
    <t> 28.05.2007 05:55 </t>
  </si>
  <si>
    <t> 0.1123 </t>
  </si>
  <si>
    <t>2454258.8144 </t>
  </si>
  <si>
    <t> 07.06.2007 07:32 </t>
  </si>
  <si>
    <t> 0.1139 </t>
  </si>
  <si>
    <t> J.Bialozynski </t>
  </si>
  <si>
    <t>2454583.8077 </t>
  </si>
  <si>
    <t> 27.04.2008 07:23 </t>
  </si>
  <si>
    <t> 0.1196 </t>
  </si>
  <si>
    <t>o</t>
  </si>
  <si>
    <t>JAAVSO 36(2);186 </t>
  </si>
  <si>
    <t>2454596.7495 </t>
  </si>
  <si>
    <t> 10.05.2008 05:59 </t>
  </si>
  <si>
    <t> 0.1194 </t>
  </si>
  <si>
    <t>2454980.7001 </t>
  </si>
  <si>
    <t> 29.05.2009 04:48 </t>
  </si>
  <si>
    <t> 0.1244 </t>
  </si>
  <si>
    <t> JAAVSO 38;85 </t>
  </si>
  <si>
    <t>2455660.8829 </t>
  </si>
  <si>
    <t> 09.04.2011 09:11 </t>
  </si>
  <si>
    <t> 0.1340 </t>
  </si>
  <si>
    <t> R.Diethelm </t>
  </si>
  <si>
    <t>IBVS 5992 </t>
  </si>
  <si>
    <t>2456093.7274 </t>
  </si>
  <si>
    <t> 15.06.2012 05:27 </t>
  </si>
  <si>
    <t> 0.1411 </t>
  </si>
  <si>
    <t>IBVS 6029 </t>
  </si>
  <si>
    <t>2456428.7870 </t>
  </si>
  <si>
    <t> 16.05.2013 06:53 </t>
  </si>
  <si>
    <t> 0.1471 </t>
  </si>
  <si>
    <t> JAAVSO 41;328 </t>
  </si>
  <si>
    <t>II</t>
  </si>
  <si>
    <t>BAD?</t>
  </si>
  <si>
    <t>JAVSO..45..215</t>
  </si>
  <si>
    <t>VSB-64</t>
  </si>
  <si>
    <t>JAVSO..46..184</t>
  </si>
  <si>
    <t>JAVSO..47..263</t>
  </si>
  <si>
    <t>JAVSO..48..256</t>
  </si>
  <si>
    <t>VSB 069</t>
  </si>
  <si>
    <t>Ic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</si>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</sst>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0"/>
    <numFmt numFmtId="177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3" fillId="0" borderId="2" applyNumberFormat="0" applyFont="0" applyFill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24" fillId="0" borderId="0" xfId="8" applyFont="1" applyAlignment="1">
      <alignment horizontal="left" vertical="center"/>
    </xf>
    <xf numFmtId="0" fontId="24" fillId="0" borderId="0" xfId="8" applyFont="1" applyAlignment="1">
      <alignment horizontal="center" vertical="center"/>
    </xf>
    <xf numFmtId="0" fontId="24" fillId="0" borderId="0" xfId="8" applyFont="1" applyAlignment="1">
      <alignment horizontal="left"/>
    </xf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176" fontId="24" fillId="0" borderId="0" xfId="0" applyNumberFormat="1" applyFont="1" applyFill="1" applyBorder="1" applyAlignment="1" applyProtection="1">
      <alignment horizontal="left" vertical="top"/>
    </xf>
    <xf numFmtId="0" fontId="24" fillId="0" borderId="0" xfId="0" applyNumberFormat="1" applyFont="1" applyFill="1" applyBorder="1" applyAlignment="1" applyProtection="1">
      <alignment horizontal="left"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8" applyFont="1"/>
    <xf numFmtId="0" fontId="15" fillId="0" borderId="0" xfId="8" applyFont="1" applyAlignment="1">
      <alignment horizontal="center"/>
    </xf>
    <xf numFmtId="0" fontId="15" fillId="0" borderId="0" xfId="8" applyFont="1" applyAlignment="1">
      <alignment horizontal="lef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7" fontId="25" fillId="0" borderId="0" xfId="0" applyNumberFormat="1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SS Lib - O-C Diagr.</a:t>
            </a:r>
          </a:p>
        </c:rich>
      </c:tx>
      <c:layout>
        <c:manualLayout>
          <c:xMode val="edge"/>
          <c:yMode val="edge"/>
          <c:x val="0.370767049840695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9794956333131"/>
          <c:y val="0.14769252958613219"/>
          <c:w val="0.7878801593836330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5.0725999972200952E-3</c:v>
                </c:pt>
                <c:pt idx="1">
                  <c:v>7.0997999973769765E-3</c:v>
                </c:pt>
                <c:pt idx="2">
                  <c:v>-3.1896800002868986E-2</c:v>
                </c:pt>
                <c:pt idx="3">
                  <c:v>-1.573800003825454E-3</c:v>
                </c:pt>
                <c:pt idx="4">
                  <c:v>-3.0546600002708146E-2</c:v>
                </c:pt>
                <c:pt idx="5">
                  <c:v>-5.1519400003599003E-2</c:v>
                </c:pt>
                <c:pt idx="6">
                  <c:v>1.5483999999560183E-2</c:v>
                </c:pt>
                <c:pt idx="7">
                  <c:v>3.3578000002307817E-3</c:v>
                </c:pt>
                <c:pt idx="8">
                  <c:v>-1.3608200006274274E-2</c:v>
                </c:pt>
                <c:pt idx="9">
                  <c:v>-1.3227400002506329E-2</c:v>
                </c:pt>
                <c:pt idx="10">
                  <c:v>-7.1577000016986858E-3</c:v>
                </c:pt>
                <c:pt idx="11">
                  <c:v>1.122649999888381E-2</c:v>
                </c:pt>
                <c:pt idx="12">
                  <c:v>8.637899998575449E-3</c:v>
                </c:pt>
                <c:pt idx="14">
                  <c:v>-5.1074000039079692E-3</c:v>
                </c:pt>
                <c:pt idx="15">
                  <c:v>-3.4404000001813984E-2</c:v>
                </c:pt>
                <c:pt idx="17">
                  <c:v>-2.1432400004414376E-2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5E-4BF5-9C7E-29208BF157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2.0000000000000001E-4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2.9999999999999997E-4</c:v>
                  </c:pt>
                  <c:pt idx="78">
                    <c:v>2.0000000000000001E-4</c:v>
                  </c:pt>
                  <c:pt idx="79">
                    <c:v>2.0000000000000001E-4</c:v>
                  </c:pt>
                  <c:pt idx="80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  <c:pt idx="73">
                    <c:v>2.0000000000000001E-4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2.9999999999999997E-4</c:v>
                  </c:pt>
                  <c:pt idx="78">
                    <c:v>2.0000000000000001E-4</c:v>
                  </c:pt>
                  <c:pt idx="79">
                    <c:v>2.0000000000000001E-4</c:v>
                  </c:pt>
                  <c:pt idx="8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8">
                  <c:v>-1.5646900006686337E-2</c:v>
                </c:pt>
                <c:pt idx="19">
                  <c:v>-8.6044000054243952E-3</c:v>
                </c:pt>
                <c:pt idx="20">
                  <c:v>5.7916999940061942E-3</c:v>
                </c:pt>
                <c:pt idx="21">
                  <c:v>-9.165800001937896E-3</c:v>
                </c:pt>
                <c:pt idx="22">
                  <c:v>-9.165800001937896E-3</c:v>
                </c:pt>
                <c:pt idx="23">
                  <c:v>-1.6912899998715147E-2</c:v>
                </c:pt>
                <c:pt idx="24">
                  <c:v>-4.8960000276565552E-4</c:v>
                </c:pt>
                <c:pt idx="25">
                  <c:v>-4.8960000276565552E-4</c:v>
                </c:pt>
                <c:pt idx="31">
                  <c:v>-2.4806000001262873E-3</c:v>
                </c:pt>
                <c:pt idx="32">
                  <c:v>1.6342199996870477E-2</c:v>
                </c:pt>
                <c:pt idx="33">
                  <c:v>2.6642699995136354E-2</c:v>
                </c:pt>
                <c:pt idx="34">
                  <c:v>6.7005000018980354E-3</c:v>
                </c:pt>
                <c:pt idx="35">
                  <c:v>2.2700499997881707E-2</c:v>
                </c:pt>
                <c:pt idx="36">
                  <c:v>2.6127199991606176E-2</c:v>
                </c:pt>
                <c:pt idx="37">
                  <c:v>-1.5072100002726074E-2</c:v>
                </c:pt>
                <c:pt idx="38">
                  <c:v>-5.026200000429526E-3</c:v>
                </c:pt>
                <c:pt idx="39">
                  <c:v>4.0019699998083524E-2</c:v>
                </c:pt>
                <c:pt idx="40">
                  <c:v>-3.6029000038979575E-3</c:v>
                </c:pt>
                <c:pt idx="41">
                  <c:v>-8.1609000044409186E-3</c:v>
                </c:pt>
                <c:pt idx="42">
                  <c:v>2.6316799994674511E-2</c:v>
                </c:pt>
                <c:pt idx="43">
                  <c:v>-1.0070000062114559E-3</c:v>
                </c:pt>
                <c:pt idx="44">
                  <c:v>2.0308799990743864E-2</c:v>
                </c:pt>
                <c:pt idx="45">
                  <c:v>2.8107799997087568E-2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5E-4BF5-9C7E-29208BF157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6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5E-4BF5-9C7E-29208BF157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6">
                  <c:v>-2.7831900006276555E-2</c:v>
                </c:pt>
                <c:pt idx="26">
                  <c:v>-1.6069700002844911E-2</c:v>
                </c:pt>
                <c:pt idx="27">
                  <c:v>-1.3003400003071874E-2</c:v>
                </c:pt>
                <c:pt idx="28">
                  <c:v>-4.0000000008149073E-3</c:v>
                </c:pt>
                <c:pt idx="30">
                  <c:v>-1.7549500000313856E-2</c:v>
                </c:pt>
                <c:pt idx="46">
                  <c:v>5.9589899996353779E-2</c:v>
                </c:pt>
                <c:pt idx="47">
                  <c:v>6.287069999234518E-2</c:v>
                </c:pt>
                <c:pt idx="48">
                  <c:v>6.3770699998713098E-2</c:v>
                </c:pt>
                <c:pt idx="49">
                  <c:v>6.3274099993577693E-2</c:v>
                </c:pt>
                <c:pt idx="50">
                  <c:v>7.1624599993810989E-2</c:v>
                </c:pt>
                <c:pt idx="51">
                  <c:v>7.8478499992343131E-2</c:v>
                </c:pt>
                <c:pt idx="52">
                  <c:v>9.173499999451451E-2</c:v>
                </c:pt>
                <c:pt idx="53">
                  <c:v>9.173499999451451E-2</c:v>
                </c:pt>
                <c:pt idx="54">
                  <c:v>9.662509999179747E-2</c:v>
                </c:pt>
                <c:pt idx="55">
                  <c:v>9.4628500002727378E-2</c:v>
                </c:pt>
                <c:pt idx="56">
                  <c:v>0.1030551999938325</c:v>
                </c:pt>
                <c:pt idx="57">
                  <c:v>0.11019349999696715</c:v>
                </c:pt>
                <c:pt idx="58">
                  <c:v>0.11583599999721628</c:v>
                </c:pt>
                <c:pt idx="59">
                  <c:v>0.11227849999704631</c:v>
                </c:pt>
                <c:pt idx="60">
                  <c:v>0.11389039999630768</c:v>
                </c:pt>
                <c:pt idx="61">
                  <c:v>0.11957459999393905</c:v>
                </c:pt>
                <c:pt idx="62">
                  <c:v>0.11938989999180194</c:v>
                </c:pt>
                <c:pt idx="63">
                  <c:v>0.12444379999942612</c:v>
                </c:pt>
                <c:pt idx="64">
                  <c:v>0.13404789999185596</c:v>
                </c:pt>
                <c:pt idx="65">
                  <c:v>0.1410595999986981</c:v>
                </c:pt>
                <c:pt idx="66">
                  <c:v>0.14705569999205181</c:v>
                </c:pt>
                <c:pt idx="67">
                  <c:v>0.1744604999985313</c:v>
                </c:pt>
                <c:pt idx="68">
                  <c:v>0.17515569999522995</c:v>
                </c:pt>
                <c:pt idx="69">
                  <c:v>0.17712879999453435</c:v>
                </c:pt>
                <c:pt idx="70">
                  <c:v>0.17835599999671103</c:v>
                </c:pt>
                <c:pt idx="71">
                  <c:v>0.18226739999954589</c:v>
                </c:pt>
                <c:pt idx="72">
                  <c:v>0.18413289999443805</c:v>
                </c:pt>
                <c:pt idx="73">
                  <c:v>0.18341279999731341</c:v>
                </c:pt>
                <c:pt idx="74">
                  <c:v>0.17701284999202471</c:v>
                </c:pt>
                <c:pt idx="75">
                  <c:v>0.17801284999586642</c:v>
                </c:pt>
                <c:pt idx="76">
                  <c:v>0.18001284999627387</c:v>
                </c:pt>
                <c:pt idx="77">
                  <c:v>0.18471739999949932</c:v>
                </c:pt>
                <c:pt idx="78">
                  <c:v>0.18733559999236604</c:v>
                </c:pt>
                <c:pt idx="79">
                  <c:v>0.19167929999093758</c:v>
                </c:pt>
                <c:pt idx="80">
                  <c:v>0.19200139999884414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5E-4BF5-9C7E-29208BF157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JAAVSO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5E-4BF5-9C7E-29208BF157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5E-4BF5-9C7E-29208BF157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6">
                    <c:v>4.0000000000000001E-3</c:v>
                  </c:pt>
                  <c:pt idx="29">
                    <c:v>0</c:v>
                  </c:pt>
                  <c:pt idx="30">
                    <c:v>0</c:v>
                  </c:pt>
                  <c:pt idx="45">
                    <c:v>3.0000000000000001E-3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4.0000000000000002E-4</c:v>
                  </c:pt>
                  <c:pt idx="61">
                    <c:v>5.0000000000000001E-4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2.9999999999999997E-4</c:v>
                  </c:pt>
                  <c:pt idx="65">
                    <c:v>4.0000000000000002E-4</c:v>
                  </c:pt>
                  <c:pt idx="66">
                    <c:v>2.0000000000000001E-4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5E-4BF5-9C7E-29208BF157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3">
                  <c:v>8.9034991307890277E-3</c:v>
                </c:pt>
                <c:pt idx="44">
                  <c:v>2.8499837599490735E-2</c:v>
                </c:pt>
                <c:pt idx="45">
                  <c:v>4.039942297454216E-2</c:v>
                </c:pt>
                <c:pt idx="46">
                  <c:v>6.0983173846705568E-2</c:v>
                </c:pt>
                <c:pt idx="47">
                  <c:v>6.6654465599921581E-2</c:v>
                </c:pt>
                <c:pt idx="48">
                  <c:v>6.6654465599921581E-2</c:v>
                </c:pt>
                <c:pt idx="49">
                  <c:v>6.670510213343242E-2</c:v>
                </c:pt>
                <c:pt idx="50">
                  <c:v>7.3414442823621001E-2</c:v>
                </c:pt>
                <c:pt idx="51">
                  <c:v>8.0174420047320422E-2</c:v>
                </c:pt>
                <c:pt idx="52">
                  <c:v>9.1441048753486132E-2</c:v>
                </c:pt>
                <c:pt idx="53">
                  <c:v>9.1441048753486132E-2</c:v>
                </c:pt>
                <c:pt idx="54">
                  <c:v>9.2782916891523848E-2</c:v>
                </c:pt>
                <c:pt idx="55">
                  <c:v>9.2833553425034715E-2</c:v>
                </c:pt>
                <c:pt idx="56">
                  <c:v>9.9188438380647281E-2</c:v>
                </c:pt>
                <c:pt idx="57">
                  <c:v>0.10422677346497755</c:v>
                </c:pt>
                <c:pt idx="58">
                  <c:v>0.10485973013386327</c:v>
                </c:pt>
                <c:pt idx="59">
                  <c:v>0.10549268680274898</c:v>
                </c:pt>
                <c:pt idx="60">
                  <c:v>0.105669914670037</c:v>
                </c:pt>
                <c:pt idx="61">
                  <c:v>0.11139184295676385</c:v>
                </c:pt>
                <c:pt idx="62">
                  <c:v>0.11161970735756271</c:v>
                </c:pt>
                <c:pt idx="63">
                  <c:v>0.11837968458126213</c:v>
                </c:pt>
                <c:pt idx="64">
                  <c:v>0.13035522475657985</c:v>
                </c:pt>
                <c:pt idx="65">
                  <c:v>0.13797602304996381</c:v>
                </c:pt>
                <c:pt idx="66">
                  <c:v>0.14387517920397869</c:v>
                </c:pt>
                <c:pt idx="67">
                  <c:v>0.16777562302110327</c:v>
                </c:pt>
                <c:pt idx="68">
                  <c:v>0.16919344595940727</c:v>
                </c:pt>
                <c:pt idx="69">
                  <c:v>0.17028213142989068</c:v>
                </c:pt>
                <c:pt idx="70">
                  <c:v>0.17068722369797751</c:v>
                </c:pt>
                <c:pt idx="71">
                  <c:v>0.17681424425279124</c:v>
                </c:pt>
                <c:pt idx="72">
                  <c:v>0.18225767160520839</c:v>
                </c:pt>
                <c:pt idx="73">
                  <c:v>0.18344763014271354</c:v>
                </c:pt>
                <c:pt idx="74">
                  <c:v>0.18791630422504668</c:v>
                </c:pt>
                <c:pt idx="75">
                  <c:v>0.18791630422504668</c:v>
                </c:pt>
                <c:pt idx="76">
                  <c:v>0.18791630422504668</c:v>
                </c:pt>
                <c:pt idx="77">
                  <c:v>0.18947337763050554</c:v>
                </c:pt>
                <c:pt idx="78">
                  <c:v>0.19570167125234095</c:v>
                </c:pt>
                <c:pt idx="79">
                  <c:v>0.20230973887550779</c:v>
                </c:pt>
                <c:pt idx="80">
                  <c:v>0.20263887634332839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5E-4BF5-9C7E-29208BF157EB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-11722</c:v>
                </c:pt>
                <c:pt idx="1">
                  <c:v>-11706</c:v>
                </c:pt>
                <c:pt idx="2">
                  <c:v>-11704</c:v>
                </c:pt>
                <c:pt idx="3">
                  <c:v>-11514</c:v>
                </c:pt>
                <c:pt idx="4">
                  <c:v>-11498</c:v>
                </c:pt>
                <c:pt idx="5">
                  <c:v>-11482</c:v>
                </c:pt>
                <c:pt idx="6">
                  <c:v>-11480</c:v>
                </c:pt>
                <c:pt idx="7">
                  <c:v>-10966</c:v>
                </c:pt>
                <c:pt idx="8">
                  <c:v>-10946</c:v>
                </c:pt>
                <c:pt idx="9">
                  <c:v>-10722</c:v>
                </c:pt>
                <c:pt idx="10">
                  <c:v>-10681</c:v>
                </c:pt>
                <c:pt idx="11">
                  <c:v>-10455</c:v>
                </c:pt>
                <c:pt idx="12">
                  <c:v>-10213</c:v>
                </c:pt>
                <c:pt idx="13">
                  <c:v>-9445.5</c:v>
                </c:pt>
                <c:pt idx="14">
                  <c:v>-7122</c:v>
                </c:pt>
                <c:pt idx="15">
                  <c:v>-6120</c:v>
                </c:pt>
                <c:pt idx="16">
                  <c:v>-4607</c:v>
                </c:pt>
                <c:pt idx="17">
                  <c:v>-4372</c:v>
                </c:pt>
                <c:pt idx="18">
                  <c:v>-1557</c:v>
                </c:pt>
                <c:pt idx="19">
                  <c:v>-1532</c:v>
                </c:pt>
                <c:pt idx="20">
                  <c:v>-1299</c:v>
                </c:pt>
                <c:pt idx="21">
                  <c:v>-1274</c:v>
                </c:pt>
                <c:pt idx="22">
                  <c:v>-1274</c:v>
                </c:pt>
                <c:pt idx="23">
                  <c:v>-537</c:v>
                </c:pt>
                <c:pt idx="24">
                  <c:v>-288</c:v>
                </c:pt>
                <c:pt idx="25">
                  <c:v>-288</c:v>
                </c:pt>
                <c:pt idx="26">
                  <c:v>-41</c:v>
                </c:pt>
                <c:pt idx="27">
                  <c:v>-2</c:v>
                </c:pt>
                <c:pt idx="28">
                  <c:v>0</c:v>
                </c:pt>
                <c:pt idx="29">
                  <c:v>0</c:v>
                </c:pt>
                <c:pt idx="30">
                  <c:v>265</c:v>
                </c:pt>
                <c:pt idx="31">
                  <c:v>1482</c:v>
                </c:pt>
                <c:pt idx="32">
                  <c:v>1966</c:v>
                </c:pt>
                <c:pt idx="33">
                  <c:v>2731</c:v>
                </c:pt>
                <c:pt idx="34">
                  <c:v>2765</c:v>
                </c:pt>
                <c:pt idx="35">
                  <c:v>2765</c:v>
                </c:pt>
                <c:pt idx="36">
                  <c:v>3016</c:v>
                </c:pt>
                <c:pt idx="37">
                  <c:v>3487</c:v>
                </c:pt>
                <c:pt idx="38">
                  <c:v>3514</c:v>
                </c:pt>
                <c:pt idx="39">
                  <c:v>3541</c:v>
                </c:pt>
                <c:pt idx="40">
                  <c:v>3763</c:v>
                </c:pt>
                <c:pt idx="41">
                  <c:v>4023</c:v>
                </c:pt>
                <c:pt idx="42">
                  <c:v>4304</c:v>
                </c:pt>
                <c:pt idx="43">
                  <c:v>5290</c:v>
                </c:pt>
                <c:pt idx="44">
                  <c:v>6064</c:v>
                </c:pt>
                <c:pt idx="45">
                  <c:v>6534</c:v>
                </c:pt>
                <c:pt idx="46">
                  <c:v>7347</c:v>
                </c:pt>
                <c:pt idx="47">
                  <c:v>7571</c:v>
                </c:pt>
                <c:pt idx="48">
                  <c:v>7571</c:v>
                </c:pt>
                <c:pt idx="49">
                  <c:v>7573</c:v>
                </c:pt>
                <c:pt idx="50">
                  <c:v>7838</c:v>
                </c:pt>
                <c:pt idx="51">
                  <c:v>8105</c:v>
                </c:pt>
                <c:pt idx="52">
                  <c:v>8550</c:v>
                </c:pt>
                <c:pt idx="53">
                  <c:v>8550</c:v>
                </c:pt>
                <c:pt idx="54">
                  <c:v>8603</c:v>
                </c:pt>
                <c:pt idx="55">
                  <c:v>8605</c:v>
                </c:pt>
                <c:pt idx="56">
                  <c:v>8856</c:v>
                </c:pt>
                <c:pt idx="57">
                  <c:v>9055</c:v>
                </c:pt>
                <c:pt idx="58">
                  <c:v>9080</c:v>
                </c:pt>
                <c:pt idx="59">
                  <c:v>9105</c:v>
                </c:pt>
                <c:pt idx="60">
                  <c:v>9112</c:v>
                </c:pt>
                <c:pt idx="61">
                  <c:v>9338</c:v>
                </c:pt>
                <c:pt idx="62">
                  <c:v>9347</c:v>
                </c:pt>
                <c:pt idx="63">
                  <c:v>9614</c:v>
                </c:pt>
                <c:pt idx="64">
                  <c:v>10087</c:v>
                </c:pt>
                <c:pt idx="65">
                  <c:v>10388</c:v>
                </c:pt>
                <c:pt idx="66">
                  <c:v>10621</c:v>
                </c:pt>
                <c:pt idx="67">
                  <c:v>11565</c:v>
                </c:pt>
                <c:pt idx="68">
                  <c:v>11621</c:v>
                </c:pt>
                <c:pt idx="69">
                  <c:v>11664</c:v>
                </c:pt>
                <c:pt idx="70">
                  <c:v>11680</c:v>
                </c:pt>
                <c:pt idx="71">
                  <c:v>11922</c:v>
                </c:pt>
                <c:pt idx="72">
                  <c:v>12137</c:v>
                </c:pt>
                <c:pt idx="73">
                  <c:v>12184</c:v>
                </c:pt>
                <c:pt idx="74">
                  <c:v>12360.5</c:v>
                </c:pt>
                <c:pt idx="75">
                  <c:v>12360.5</c:v>
                </c:pt>
                <c:pt idx="76">
                  <c:v>12360.5</c:v>
                </c:pt>
                <c:pt idx="77">
                  <c:v>12422</c:v>
                </c:pt>
                <c:pt idx="78">
                  <c:v>12668</c:v>
                </c:pt>
                <c:pt idx="79">
                  <c:v>12929</c:v>
                </c:pt>
                <c:pt idx="80">
                  <c:v>12942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13">
                  <c:v>0.23794264999742154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5E-4BF5-9C7E-29208BF15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76624"/>
        <c:axId val="1"/>
      </c:scatterChart>
      <c:valAx>
        <c:axId val="95237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825756406117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75935828877004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7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171310137035004E-2"/>
          <c:y val="0.92000129214617399"/>
          <c:w val="0.9287004365096074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333375</xdr:colOff>
      <xdr:row>18</xdr:row>
      <xdr:rowOff>19050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940368A-53B4-8E98-CAB8-161663467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86.pdf" TargetMode="External"/><Relationship Id="rId3" Type="http://schemas.openxmlformats.org/officeDocument/2006/relationships/hyperlink" Target="http://www.konkoly.hu/cgi-bin/IBVS?154" TargetMode="External"/><Relationship Id="rId7" Type="http://schemas.openxmlformats.org/officeDocument/2006/relationships/hyperlink" Target="http://www.aavso.org/sites/default/files/jaavso/v36n2/186.pdf" TargetMode="External"/><Relationship Id="rId2" Type="http://schemas.openxmlformats.org/officeDocument/2006/relationships/hyperlink" Target="http://www.konkoly.hu/cgi-bin/IBVS?111" TargetMode="External"/><Relationship Id="rId1" Type="http://schemas.openxmlformats.org/officeDocument/2006/relationships/hyperlink" Target="http://www.konkoly.hu/cgi-bin/IBVS?111" TargetMode="External"/><Relationship Id="rId6" Type="http://schemas.openxmlformats.org/officeDocument/2006/relationships/hyperlink" Target="http://www.konkoly.hu/cgi-bin/IBVS?5690" TargetMode="External"/><Relationship Id="rId5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154" TargetMode="External"/><Relationship Id="rId9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2"/>
  <sheetViews>
    <sheetView tabSelected="1" workbookViewId="0">
      <pane xSplit="14" ySplit="22" topLeftCell="O8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24</v>
      </c>
      <c r="B2" s="9" t="s">
        <v>47</v>
      </c>
    </row>
    <row r="4" spans="1:6" ht="14.25" thickTop="1" thickBot="1" x14ac:dyDescent="0.25">
      <c r="A4" s="6" t="s">
        <v>0</v>
      </c>
      <c r="C4" s="3">
        <v>41155.660000000003</v>
      </c>
      <c r="D4" s="4">
        <v>1.4379983000000001</v>
      </c>
    </row>
    <row r="5" spans="1:6" ht="13.5" thickTop="1" x14ac:dyDescent="0.2">
      <c r="A5" s="15" t="s">
        <v>52</v>
      </c>
      <c r="B5" s="16"/>
      <c r="C5" s="17">
        <v>-9.5</v>
      </c>
      <c r="D5" s="16" t="s">
        <v>53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41155.660000000003</v>
      </c>
    </row>
    <row r="8" spans="1:6" x14ac:dyDescent="0.2">
      <c r="A8" t="s">
        <v>3</v>
      </c>
      <c r="C8">
        <f>+D4</f>
        <v>1.4379983000000001</v>
      </c>
    </row>
    <row r="9" spans="1:6" x14ac:dyDescent="0.2">
      <c r="A9" s="33" t="s">
        <v>61</v>
      </c>
      <c r="B9" s="34">
        <v>64</v>
      </c>
      <c r="C9" s="31" t="str">
        <f>"F"&amp;B9</f>
        <v>F64</v>
      </c>
      <c r="D9" s="32" t="str">
        <f>"G"&amp;B9</f>
        <v>G64</v>
      </c>
    </row>
    <row r="10" spans="1:6" ht="13.5" thickBot="1" x14ac:dyDescent="0.25">
      <c r="A10" s="16"/>
      <c r="B10" s="16"/>
      <c r="C10" s="5" t="s">
        <v>20</v>
      </c>
      <c r="D10" s="5" t="s">
        <v>21</v>
      </c>
      <c r="E10" s="16"/>
    </row>
    <row r="11" spans="1:6" x14ac:dyDescent="0.2">
      <c r="A11" s="16" t="s">
        <v>16</v>
      </c>
      <c r="B11" s="16"/>
      <c r="C11" s="30">
        <f ca="1">INTERCEPT(INDIRECT($D$9):G990,INDIRECT($C$9):F990)</f>
        <v>-0.12503013200542806</v>
      </c>
      <c r="D11" s="18"/>
      <c r="E11" s="16"/>
    </row>
    <row r="12" spans="1:6" x14ac:dyDescent="0.2">
      <c r="A12" s="16" t="s">
        <v>17</v>
      </c>
      <c r="B12" s="16"/>
      <c r="C12" s="30">
        <f ca="1">SLOPE(INDIRECT($D$9):G990,INDIRECT($C$9):F990)</f>
        <v>2.5318266755428562E-5</v>
      </c>
      <c r="D12" s="18"/>
      <c r="E12" s="16"/>
    </row>
    <row r="13" spans="1:6" x14ac:dyDescent="0.2">
      <c r="A13" s="16" t="s">
        <v>19</v>
      </c>
      <c r="B13" s="16"/>
      <c r="C13" s="18" t="s">
        <v>14</v>
      </c>
    </row>
    <row r="14" spans="1:6" x14ac:dyDescent="0.2">
      <c r="A14" s="16"/>
      <c r="B14" s="16"/>
      <c r="C14" s="16"/>
    </row>
    <row r="15" spans="1:6" x14ac:dyDescent="0.2">
      <c r="A15" s="19" t="s">
        <v>18</v>
      </c>
      <c r="B15" s="16"/>
      <c r="C15" s="20">
        <f ca="1">(C7+C11)+(C8+C12)*INT(MAX(F21:F3531))</f>
        <v>59766.436637476349</v>
      </c>
      <c r="E15" s="21" t="s">
        <v>62</v>
      </c>
      <c r="F15" s="17">
        <v>1</v>
      </c>
    </row>
    <row r="16" spans="1:6" x14ac:dyDescent="0.2">
      <c r="A16" s="23" t="s">
        <v>4</v>
      </c>
      <c r="B16" s="16"/>
      <c r="C16" s="24">
        <f ca="1">+C8+C12</f>
        <v>1.4380236182667554</v>
      </c>
      <c r="E16" s="21" t="s">
        <v>54</v>
      </c>
      <c r="F16" s="22">
        <f ca="1">NOW()+15018.5+$C$5/24</f>
        <v>59961.769871412034</v>
      </c>
    </row>
    <row r="17" spans="1:21" ht="13.5" thickBot="1" x14ac:dyDescent="0.25">
      <c r="A17" s="21" t="s">
        <v>50</v>
      </c>
      <c r="B17" s="16"/>
      <c r="C17" s="16">
        <f>COUNT(C21:C2189)</f>
        <v>81</v>
      </c>
      <c r="E17" s="21" t="s">
        <v>63</v>
      </c>
      <c r="F17" s="22">
        <f ca="1">ROUND(2*(F16-$C$7)/$C$8,0)/2+F15</f>
        <v>13079</v>
      </c>
    </row>
    <row r="18" spans="1:21" ht="14.25" thickTop="1" thickBot="1" x14ac:dyDescent="0.25">
      <c r="A18" s="23" t="s">
        <v>5</v>
      </c>
      <c r="B18" s="16"/>
      <c r="C18" s="26">
        <f ca="1">+C15</f>
        <v>59766.436637476349</v>
      </c>
      <c r="D18" s="27">
        <f ca="1">+C16</f>
        <v>1.4380236182667554</v>
      </c>
      <c r="E18" s="21" t="s">
        <v>55</v>
      </c>
      <c r="F18" s="32">
        <f ca="1">ROUND(2*(F16-$C$15)/$C$16,0)/2+F15</f>
        <v>137</v>
      </c>
    </row>
    <row r="19" spans="1:21" ht="13.5" thickTop="1" x14ac:dyDescent="0.2">
      <c r="E19" s="21" t="s">
        <v>56</v>
      </c>
      <c r="F19" s="25">
        <f ca="1">+$C$15+$C$16*F18-15018.5-$C$5/24</f>
        <v>44945.341706512227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77</v>
      </c>
      <c r="I20" s="8" t="s">
        <v>80</v>
      </c>
      <c r="J20" s="8" t="s">
        <v>74</v>
      </c>
      <c r="K20" s="8" t="s">
        <v>72</v>
      </c>
      <c r="L20" s="8" t="s">
        <v>46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  <c r="U20" s="62" t="s">
        <v>314</v>
      </c>
    </row>
    <row r="21" spans="1:21" x14ac:dyDescent="0.2">
      <c r="A21" s="59" t="s">
        <v>87</v>
      </c>
      <c r="B21" s="61" t="s">
        <v>58</v>
      </c>
      <c r="C21" s="60">
        <v>24299.449000000001</v>
      </c>
      <c r="D21" s="14"/>
      <c r="E21" s="35">
        <f>+(C21-C$7)/C$8</f>
        <v>-11721.996472457584</v>
      </c>
      <c r="F21">
        <f>ROUND(2*E21,0)/2</f>
        <v>-11722</v>
      </c>
      <c r="G21">
        <f>+C21-(C$7+F21*C$8)</f>
        <v>5.0725999972200952E-3</v>
      </c>
      <c r="H21">
        <f>+G21</f>
        <v>5.0725999972200952E-3</v>
      </c>
      <c r="Q21" s="2">
        <f>+C21-15018.5</f>
        <v>9280.9490000000005</v>
      </c>
    </row>
    <row r="22" spans="1:21" x14ac:dyDescent="0.2">
      <c r="A22" s="59" t="s">
        <v>91</v>
      </c>
      <c r="B22" s="61" t="s">
        <v>58</v>
      </c>
      <c r="C22" s="60">
        <v>24322.458999999999</v>
      </c>
      <c r="D22" s="14"/>
      <c r="E22" s="35">
        <f>+(C22-C$7)/C$8</f>
        <v>-11705.995062720174</v>
      </c>
      <c r="F22">
        <f>ROUND(2*E22,0)/2</f>
        <v>-11706</v>
      </c>
      <c r="G22">
        <f>+C22-(C$7+F22*C$8)</f>
        <v>7.0997999973769765E-3</v>
      </c>
      <c r="H22">
        <f>+G22</f>
        <v>7.0997999973769765E-3</v>
      </c>
      <c r="Q22" s="2">
        <f>+C22-15018.5</f>
        <v>9303.9589999999989</v>
      </c>
    </row>
    <row r="23" spans="1:21" x14ac:dyDescent="0.2">
      <c r="A23" s="59" t="s">
        <v>91</v>
      </c>
      <c r="B23" s="61" t="s">
        <v>58</v>
      </c>
      <c r="C23" s="60">
        <v>24325.295999999998</v>
      </c>
      <c r="D23" s="14"/>
      <c r="E23" s="35">
        <f>+(C23-C$7)/C$8</f>
        <v>-11704.022181389229</v>
      </c>
      <c r="F23">
        <f>ROUND(2*E23,0)/2</f>
        <v>-11704</v>
      </c>
      <c r="G23">
        <f>+C23-(C$7+F23*C$8)</f>
        <v>-3.1896800002868986E-2</v>
      </c>
      <c r="H23">
        <f>+G23</f>
        <v>-3.1896800002868986E-2</v>
      </c>
      <c r="Q23" s="2">
        <f>+C23-15018.5</f>
        <v>9306.7959999999985</v>
      </c>
    </row>
    <row r="24" spans="1:21" x14ac:dyDescent="0.2">
      <c r="A24" s="59" t="s">
        <v>91</v>
      </c>
      <c r="B24" s="61" t="s">
        <v>58</v>
      </c>
      <c r="C24" s="60">
        <v>24598.545999999998</v>
      </c>
      <c r="D24" s="14"/>
      <c r="E24" s="35">
        <f>+(C24-C$7)/C$8</f>
        <v>-11514.001094438014</v>
      </c>
      <c r="F24">
        <f>ROUND(2*E24,0)/2</f>
        <v>-11514</v>
      </c>
      <c r="G24">
        <f>+C24-(C$7+F24*C$8)</f>
        <v>-1.573800003825454E-3</v>
      </c>
      <c r="H24">
        <f>+G24</f>
        <v>-1.573800003825454E-3</v>
      </c>
      <c r="Q24" s="2">
        <f>+C24-15018.5</f>
        <v>9580.0459999999985</v>
      </c>
    </row>
    <row r="25" spans="1:21" x14ac:dyDescent="0.2">
      <c r="A25" s="59" t="s">
        <v>91</v>
      </c>
      <c r="B25" s="61" t="s">
        <v>58</v>
      </c>
      <c r="C25" s="60">
        <v>24621.525000000001</v>
      </c>
      <c r="D25" s="14"/>
      <c r="E25" s="35">
        <f>+(C25-C$7)/C$8</f>
        <v>-11498.021242445142</v>
      </c>
      <c r="F25">
        <f>ROUND(2*E25,0)/2</f>
        <v>-11498</v>
      </c>
      <c r="G25">
        <f>+C25-(C$7+F25*C$8)</f>
        <v>-3.0546600002708146E-2</v>
      </c>
      <c r="H25">
        <f>+G25</f>
        <v>-3.0546600002708146E-2</v>
      </c>
      <c r="Q25" s="2">
        <f>+C25-15018.5</f>
        <v>9603.0250000000015</v>
      </c>
    </row>
    <row r="26" spans="1:21" x14ac:dyDescent="0.2">
      <c r="A26" s="59" t="s">
        <v>91</v>
      </c>
      <c r="B26" s="61" t="s">
        <v>58</v>
      </c>
      <c r="C26" s="60">
        <v>24644.511999999999</v>
      </c>
      <c r="D26" s="14"/>
      <c r="E26" s="35">
        <f>+(C26-C$7)/C$8</f>
        <v>-11482.035827163359</v>
      </c>
      <c r="F26">
        <f>ROUND(2*E26,0)/2</f>
        <v>-11482</v>
      </c>
      <c r="G26">
        <f>+C26-(C$7+F26*C$8)</f>
        <v>-5.1519400003599003E-2</v>
      </c>
      <c r="H26">
        <f>+G26</f>
        <v>-5.1519400003599003E-2</v>
      </c>
      <c r="Q26" s="2">
        <f>+C26-15018.5</f>
        <v>9626.0119999999988</v>
      </c>
    </row>
    <row r="27" spans="1:21" x14ac:dyDescent="0.2">
      <c r="A27" s="59" t="s">
        <v>91</v>
      </c>
      <c r="B27" s="61" t="s">
        <v>58</v>
      </c>
      <c r="C27" s="60">
        <v>24647.455000000002</v>
      </c>
      <c r="D27" s="14"/>
      <c r="E27" s="35">
        <f>+(C27-C$7)/C$8</f>
        <v>-11479.989232254309</v>
      </c>
      <c r="F27">
        <f>ROUND(2*E27,0)/2</f>
        <v>-11480</v>
      </c>
      <c r="G27">
        <f>+C27-(C$7+F27*C$8)</f>
        <v>1.5483999999560183E-2</v>
      </c>
      <c r="H27">
        <f>+G27</f>
        <v>1.5483999999560183E-2</v>
      </c>
      <c r="Q27" s="2">
        <f>+C27-15018.5</f>
        <v>9628.9550000000017</v>
      </c>
    </row>
    <row r="28" spans="1:21" x14ac:dyDescent="0.2">
      <c r="A28" s="59" t="s">
        <v>91</v>
      </c>
      <c r="B28" s="61" t="s">
        <v>58</v>
      </c>
      <c r="C28" s="60">
        <v>25386.574000000001</v>
      </c>
      <c r="D28" s="14"/>
      <c r="E28" s="35">
        <f>+(C28-C$7)/C$8</f>
        <v>-10965.997664948562</v>
      </c>
      <c r="F28">
        <f>ROUND(2*E28,0)/2</f>
        <v>-10966</v>
      </c>
      <c r="G28">
        <f>+C28-(C$7+F28*C$8)</f>
        <v>3.3578000002307817E-3</v>
      </c>
      <c r="H28">
        <f>+G28</f>
        <v>3.3578000002307817E-3</v>
      </c>
      <c r="Q28" s="2">
        <f>+C28-15018.5</f>
        <v>10368.074000000001</v>
      </c>
    </row>
    <row r="29" spans="1:21" x14ac:dyDescent="0.2">
      <c r="A29" s="59" t="s">
        <v>114</v>
      </c>
      <c r="B29" s="61" t="s">
        <v>58</v>
      </c>
      <c r="C29" s="60">
        <v>25415.316999999999</v>
      </c>
      <c r="D29" s="14"/>
      <c r="E29" s="35">
        <f>+(C29-C$7)/C$8</f>
        <v>-10946.009463293527</v>
      </c>
      <c r="F29">
        <f>ROUND(2*E29,0)/2</f>
        <v>-10946</v>
      </c>
      <c r="G29">
        <f>+C29-(C$7+F29*C$8)</f>
        <v>-1.3608200006274274E-2</v>
      </c>
      <c r="H29">
        <f>+G29</f>
        <v>-1.3608200006274274E-2</v>
      </c>
      <c r="Q29" s="2">
        <f>+C29-15018.5</f>
        <v>10396.816999999999</v>
      </c>
    </row>
    <row r="30" spans="1:21" x14ac:dyDescent="0.2">
      <c r="A30" s="59" t="s">
        <v>91</v>
      </c>
      <c r="B30" s="61" t="s">
        <v>58</v>
      </c>
      <c r="C30" s="60">
        <v>25737.429</v>
      </c>
      <c r="D30" s="14"/>
      <c r="E30" s="35">
        <f>+(C30-C$7)/C$8</f>
        <v>-10722.009198480973</v>
      </c>
      <c r="F30">
        <f>ROUND(2*E30,0)/2</f>
        <v>-10722</v>
      </c>
      <c r="G30">
        <f>+C30-(C$7+F30*C$8)</f>
        <v>-1.3227400002506329E-2</v>
      </c>
      <c r="H30">
        <f>+G30</f>
        <v>-1.3227400002506329E-2</v>
      </c>
      <c r="Q30" s="2">
        <f>+C30-15018.5</f>
        <v>10718.929</v>
      </c>
    </row>
    <row r="31" spans="1:21" x14ac:dyDescent="0.2">
      <c r="A31" s="59" t="s">
        <v>91</v>
      </c>
      <c r="B31" s="61" t="s">
        <v>58</v>
      </c>
      <c r="C31" s="60">
        <v>25796.393</v>
      </c>
      <c r="D31" s="14"/>
      <c r="E31" s="35">
        <f>+(C31-C$7)/C$8</f>
        <v>-10681.004977544135</v>
      </c>
      <c r="F31">
        <f>ROUND(2*E31,0)/2</f>
        <v>-10681</v>
      </c>
      <c r="G31">
        <f>+C31-(C$7+F31*C$8)</f>
        <v>-7.1577000016986858E-3</v>
      </c>
      <c r="H31">
        <f>+G31</f>
        <v>-7.1577000016986858E-3</v>
      </c>
      <c r="Q31" s="2">
        <f>+C31-15018.5</f>
        <v>10777.893</v>
      </c>
    </row>
    <row r="32" spans="1:21" x14ac:dyDescent="0.2">
      <c r="A32" s="59" t="s">
        <v>91</v>
      </c>
      <c r="B32" s="61" t="s">
        <v>58</v>
      </c>
      <c r="C32" s="60">
        <v>26121.399000000001</v>
      </c>
      <c r="D32" s="14"/>
      <c r="E32" s="35">
        <f>+(C32-C$7)/C$8</f>
        <v>-10454.992192967127</v>
      </c>
      <c r="F32">
        <f>ROUND(2*E32,0)/2</f>
        <v>-10455</v>
      </c>
      <c r="G32">
        <f>+C32-(C$7+F32*C$8)</f>
        <v>1.122649999888381E-2</v>
      </c>
      <c r="H32">
        <f>+G32</f>
        <v>1.122649999888381E-2</v>
      </c>
      <c r="Q32" s="2">
        <f>+C32-15018.5</f>
        <v>11102.899000000001</v>
      </c>
    </row>
    <row r="33" spans="1:32" x14ac:dyDescent="0.2">
      <c r="A33" s="59" t="s">
        <v>91</v>
      </c>
      <c r="B33" s="61" t="s">
        <v>58</v>
      </c>
      <c r="C33" s="60">
        <v>26469.392</v>
      </c>
      <c r="D33" s="14"/>
      <c r="E33" s="35">
        <f>+(C33-C$7)/C$8</f>
        <v>-10212.993993108339</v>
      </c>
      <c r="F33">
        <f>ROUND(2*E33,0)/2</f>
        <v>-10213</v>
      </c>
      <c r="G33">
        <f>+C33-(C$7+F33*C$8)</f>
        <v>8.637899998575449E-3</v>
      </c>
      <c r="H33">
        <f>+G33</f>
        <v>8.637899998575449E-3</v>
      </c>
      <c r="Q33" s="2">
        <f>+C33-15018.5</f>
        <v>11450.892</v>
      </c>
    </row>
    <row r="34" spans="1:32" x14ac:dyDescent="0.2">
      <c r="A34" s="59" t="s">
        <v>131</v>
      </c>
      <c r="B34" s="61" t="s">
        <v>313</v>
      </c>
      <c r="C34" s="60">
        <v>27573.285</v>
      </c>
      <c r="D34" s="14"/>
      <c r="E34" s="35">
        <f>+(C34-C$7)/C$8</f>
        <v>-9445.3345320366534</v>
      </c>
      <c r="F34">
        <f>ROUND(2*E34,0)/2</f>
        <v>-9445.5</v>
      </c>
      <c r="Q34" s="2">
        <f>+C34-15018.5</f>
        <v>12554.785</v>
      </c>
      <c r="U34">
        <f>+C34-(C$7+F34*C$8)</f>
        <v>0.23794264999742154</v>
      </c>
    </row>
    <row r="35" spans="1:32" x14ac:dyDescent="0.2">
      <c r="A35" s="59" t="s">
        <v>135</v>
      </c>
      <c r="B35" s="61" t="s">
        <v>58</v>
      </c>
      <c r="C35" s="60">
        <v>30914.231</v>
      </c>
      <c r="D35" s="14"/>
      <c r="E35" s="35">
        <f>+(C35-C$7)/C$8</f>
        <v>-7122.0035517427268</v>
      </c>
      <c r="F35">
        <f>ROUND(2*E35,0)/2</f>
        <v>-7122</v>
      </c>
      <c r="G35">
        <f>+C35-(C$7+F35*C$8)</f>
        <v>-5.1074000039079692E-3</v>
      </c>
      <c r="H35">
        <f>+G35</f>
        <v>-5.1074000039079692E-3</v>
      </c>
      <c r="Q35" s="2">
        <f>+C35-15018.5</f>
        <v>15895.731</v>
      </c>
    </row>
    <row r="36" spans="1:32" x14ac:dyDescent="0.2">
      <c r="A36" s="59" t="s">
        <v>140</v>
      </c>
      <c r="B36" s="61" t="s">
        <v>58</v>
      </c>
      <c r="C36" s="60">
        <v>32355.076000000001</v>
      </c>
      <c r="D36" s="14"/>
      <c r="E36" s="35">
        <f>+(C36-C$7)/C$8</f>
        <v>-6120.0239249239739</v>
      </c>
      <c r="F36">
        <f>ROUND(2*E36,0)/2</f>
        <v>-6120</v>
      </c>
      <c r="G36">
        <f>+C36-(C$7+F36*C$8)</f>
        <v>-3.4404000001813984E-2</v>
      </c>
      <c r="H36">
        <f>+G36</f>
        <v>-3.4404000001813984E-2</v>
      </c>
      <c r="Q36" s="2">
        <f>+C36-15018.5</f>
        <v>17336.576000000001</v>
      </c>
    </row>
    <row r="37" spans="1:32" x14ac:dyDescent="0.2">
      <c r="A37" s="28" t="s">
        <v>59</v>
      </c>
      <c r="B37" s="29" t="s">
        <v>60</v>
      </c>
      <c r="C37" s="28">
        <v>34530.773999999998</v>
      </c>
      <c r="D37" s="28">
        <v>4.0000000000000001E-3</v>
      </c>
      <c r="E37">
        <f>+(C37-C$7)/C$8</f>
        <v>-4607.0193546125929</v>
      </c>
      <c r="F37">
        <f>ROUND(2*E37,0)/2</f>
        <v>-4607</v>
      </c>
      <c r="G37">
        <f>+C37-(C$7+F37*C$8)</f>
        <v>-2.7831900006276555E-2</v>
      </c>
      <c r="K37">
        <f>+G37</f>
        <v>-2.7831900006276555E-2</v>
      </c>
      <c r="Q37" s="2">
        <f>+C37-15018.5</f>
        <v>19512.273999999998</v>
      </c>
    </row>
    <row r="38" spans="1:32" x14ac:dyDescent="0.2">
      <c r="A38" s="59" t="s">
        <v>151</v>
      </c>
      <c r="B38" s="61" t="s">
        <v>58</v>
      </c>
      <c r="C38" s="60">
        <v>34868.71</v>
      </c>
      <c r="D38" s="14"/>
      <c r="E38" s="35">
        <f>+(C38-C$7)/C$8</f>
        <v>-4372.0149043291667</v>
      </c>
      <c r="F38">
        <f>ROUND(2*E38,0)/2</f>
        <v>-4372</v>
      </c>
      <c r="G38">
        <f>+C38-(C$7+F38*C$8)</f>
        <v>-2.1432400004414376E-2</v>
      </c>
      <c r="H38">
        <f>+G38</f>
        <v>-2.1432400004414376E-2</v>
      </c>
      <c r="Q38" s="2">
        <f>+C38-15018.5</f>
        <v>19850.21</v>
      </c>
    </row>
    <row r="39" spans="1:32" x14ac:dyDescent="0.2">
      <c r="A39" s="10" t="s">
        <v>48</v>
      </c>
      <c r="B39" s="11"/>
      <c r="C39" s="13">
        <v>38916.680999999997</v>
      </c>
      <c r="D39" s="13"/>
      <c r="E39">
        <f>+(C39-C$7)/C$8</f>
        <v>-1557.0108810281672</v>
      </c>
      <c r="F39">
        <f>ROUND(2*E39,0)/2</f>
        <v>-1557</v>
      </c>
      <c r="G39">
        <f>+C39-(C$7+F39*C$8)</f>
        <v>-1.5646900006686337E-2</v>
      </c>
      <c r="I39">
        <f>+G39</f>
        <v>-1.5646900006686337E-2</v>
      </c>
      <c r="Q39" s="2">
        <f>+C39-15018.5</f>
        <v>23898.180999999997</v>
      </c>
    </row>
    <row r="40" spans="1:32" x14ac:dyDescent="0.2">
      <c r="A40" s="10" t="s">
        <v>48</v>
      </c>
      <c r="B40" s="11"/>
      <c r="C40" s="13">
        <v>38952.637999999999</v>
      </c>
      <c r="D40" s="13"/>
      <c r="E40">
        <f>+(C40-C$7)/C$8</f>
        <v>-1532.0059835953939</v>
      </c>
      <c r="F40">
        <f>ROUND(2*E40,0)/2</f>
        <v>-1532</v>
      </c>
      <c r="G40">
        <f>+C40-(C$7+F40*C$8)</f>
        <v>-8.6044000054243952E-3</v>
      </c>
      <c r="I40">
        <f>+G40</f>
        <v>-8.6044000054243952E-3</v>
      </c>
      <c r="Q40" s="2">
        <f>+C40-15018.5</f>
        <v>23934.137999999999</v>
      </c>
    </row>
    <row r="41" spans="1:32" x14ac:dyDescent="0.2">
      <c r="A41" s="10" t="s">
        <v>49</v>
      </c>
      <c r="B41" s="11"/>
      <c r="C41" s="14">
        <v>39287.705999999998</v>
      </c>
      <c r="D41" s="13"/>
      <c r="E41">
        <f>+(C41-C$7)/C$8</f>
        <v>-1298.9959723874535</v>
      </c>
      <c r="F41">
        <f>ROUND(2*E41,0)/2</f>
        <v>-1299</v>
      </c>
      <c r="G41">
        <f>+C41-(C$7+F41*C$8)</f>
        <v>5.7916999940061942E-3</v>
      </c>
      <c r="I41">
        <f>+G41</f>
        <v>5.7916999940061942E-3</v>
      </c>
      <c r="Q41" s="2">
        <f>+C41-15018.5</f>
        <v>24269.205999999998</v>
      </c>
    </row>
    <row r="42" spans="1:32" x14ac:dyDescent="0.2">
      <c r="A42" s="10" t="s">
        <v>49</v>
      </c>
      <c r="B42" s="11"/>
      <c r="C42" s="14">
        <v>39323.641000000003</v>
      </c>
      <c r="D42" s="13"/>
      <c r="E42">
        <f>+(C42-C$7)/C$8</f>
        <v>-1274.0063739991906</v>
      </c>
      <c r="F42">
        <f>ROUND(2*E42,0)/2</f>
        <v>-1274</v>
      </c>
      <c r="G42">
        <f>+C42-(C$7+F42*C$8)</f>
        <v>-9.165800001937896E-3</v>
      </c>
      <c r="I42">
        <f>+G42</f>
        <v>-9.165800001937896E-3</v>
      </c>
      <c r="Q42" s="2">
        <f>+C42-15018.5</f>
        <v>24305.141000000003</v>
      </c>
    </row>
    <row r="43" spans="1:32" x14ac:dyDescent="0.2">
      <c r="A43" s="10" t="s">
        <v>49</v>
      </c>
      <c r="C43" s="14">
        <v>39323.641000000003</v>
      </c>
      <c r="D43" s="14"/>
      <c r="E43">
        <f>+(C43-C$7)/C$8</f>
        <v>-1274.0063739991906</v>
      </c>
      <c r="F43">
        <f>ROUND(2*E43,0)/2</f>
        <v>-1274</v>
      </c>
      <c r="G43">
        <f>+C43-(C$7+F43*C$8)</f>
        <v>-9.165800001937896E-3</v>
      </c>
      <c r="I43">
        <f>+G43</f>
        <v>-9.165800001937896E-3</v>
      </c>
      <c r="Q43" s="2">
        <f>+C43-15018.5</f>
        <v>24305.141000000003</v>
      </c>
      <c r="AA43" t="s">
        <v>27</v>
      </c>
      <c r="AF43" t="s">
        <v>28</v>
      </c>
    </row>
    <row r="44" spans="1:32" x14ac:dyDescent="0.2">
      <c r="A44" t="s">
        <v>30</v>
      </c>
      <c r="C44" s="14">
        <v>40383.438000000002</v>
      </c>
      <c r="D44" s="14"/>
      <c r="E44">
        <f>+(C44-C$7)/C$8</f>
        <v>-537.01176141863414</v>
      </c>
      <c r="F44">
        <f>ROUND(2*E44,0)/2</f>
        <v>-537</v>
      </c>
      <c r="G44">
        <f>+C44-(C$7+F44*C$8)</f>
        <v>-1.6912899998715147E-2</v>
      </c>
      <c r="I44">
        <f>+G44</f>
        <v>-1.6912899998715147E-2</v>
      </c>
      <c r="Q44" s="2">
        <f>+C44-15018.5</f>
        <v>25364.938000000002</v>
      </c>
      <c r="AB44">
        <v>16</v>
      </c>
      <c r="AD44" t="s">
        <v>29</v>
      </c>
      <c r="AF44" t="s">
        <v>31</v>
      </c>
    </row>
    <row r="45" spans="1:32" x14ac:dyDescent="0.2">
      <c r="A45" t="s">
        <v>33</v>
      </c>
      <c r="C45" s="14">
        <v>40741.516000000003</v>
      </c>
      <c r="D45" s="14"/>
      <c r="E45">
        <f>+(C45-C$7)/C$8</f>
        <v>-288.00034047328165</v>
      </c>
      <c r="F45">
        <f>ROUND(2*E45,0)/2</f>
        <v>-288</v>
      </c>
      <c r="G45">
        <f>+C45-(C$7+F45*C$8)</f>
        <v>-4.8960000276565552E-4</v>
      </c>
      <c r="I45">
        <f>+G45</f>
        <v>-4.8960000276565552E-4</v>
      </c>
      <c r="Q45" s="2">
        <f>+C45-15018.5</f>
        <v>25723.016000000003</v>
      </c>
      <c r="AB45">
        <v>8</v>
      </c>
      <c r="AD45" t="s">
        <v>29</v>
      </c>
      <c r="AF45" t="s">
        <v>31</v>
      </c>
    </row>
    <row r="46" spans="1:32" x14ac:dyDescent="0.2">
      <c r="A46" t="s">
        <v>32</v>
      </c>
      <c r="C46" s="14">
        <v>40741.516000000003</v>
      </c>
      <c r="D46" s="14"/>
      <c r="E46">
        <f>+(C46-C$7)/C$8</f>
        <v>-288.00034047328165</v>
      </c>
      <c r="F46">
        <f>ROUND(2*E46,0)/2</f>
        <v>-288</v>
      </c>
      <c r="G46">
        <f>+C46-(C$7+F46*C$8)</f>
        <v>-4.8960000276565552E-4</v>
      </c>
      <c r="I46">
        <f>+G46</f>
        <v>-4.8960000276565552E-4</v>
      </c>
      <c r="Q46" s="2">
        <f>+C46-15018.5</f>
        <v>25723.016000000003</v>
      </c>
      <c r="AA46" t="s">
        <v>27</v>
      </c>
      <c r="AF46" t="s">
        <v>28</v>
      </c>
    </row>
    <row r="47" spans="1:32" x14ac:dyDescent="0.2">
      <c r="A47" t="s">
        <v>34</v>
      </c>
      <c r="C47" s="14">
        <v>41096.686000000002</v>
      </c>
      <c r="D47" s="14"/>
      <c r="E47">
        <f>+(C47-C$7)/C$8</f>
        <v>-41.011175047983002</v>
      </c>
      <c r="F47">
        <f>ROUND(2*E47,0)/2</f>
        <v>-41</v>
      </c>
      <c r="G47">
        <f>+C47-(C$7+F47*C$8)</f>
        <v>-1.6069700002844911E-2</v>
      </c>
      <c r="K47">
        <f>+G47</f>
        <v>-1.6069700002844911E-2</v>
      </c>
      <c r="Q47" s="2">
        <f>+C47-15018.5</f>
        <v>26078.186000000002</v>
      </c>
      <c r="AA47" t="s">
        <v>27</v>
      </c>
      <c r="AF47" t="s">
        <v>28</v>
      </c>
    </row>
    <row r="48" spans="1:32" x14ac:dyDescent="0.2">
      <c r="A48" t="s">
        <v>34</v>
      </c>
      <c r="C48" s="14">
        <v>41152.771000000001</v>
      </c>
      <c r="D48" s="14"/>
      <c r="E48">
        <f>+(C48-C$7)/C$8</f>
        <v>-2.0090427088841842</v>
      </c>
      <c r="F48">
        <f>ROUND(2*E48,0)/2</f>
        <v>-2</v>
      </c>
      <c r="G48">
        <f>+C48-(C$7+F48*C$8)</f>
        <v>-1.3003400003071874E-2</v>
      </c>
      <c r="K48">
        <f>+G48</f>
        <v>-1.3003400003071874E-2</v>
      </c>
      <c r="Q48" s="2">
        <f>+C48-15018.5</f>
        <v>26134.271000000001</v>
      </c>
      <c r="AA48" t="s">
        <v>27</v>
      </c>
      <c r="AF48" t="s">
        <v>28</v>
      </c>
    </row>
    <row r="49" spans="1:32" x14ac:dyDescent="0.2">
      <c r="A49" t="s">
        <v>34</v>
      </c>
      <c r="C49" s="14">
        <v>41155.656000000003</v>
      </c>
      <c r="D49" s="14"/>
      <c r="E49">
        <f>+(C49-C$7)/C$8</f>
        <v>-2.7816444573090992E-3</v>
      </c>
      <c r="F49">
        <f>ROUND(2*E49,0)/2</f>
        <v>0</v>
      </c>
      <c r="G49">
        <f>+C49-(C$7+F49*C$8)</f>
        <v>-4.0000000008149073E-3</v>
      </c>
      <c r="K49">
        <f>+G49</f>
        <v>-4.0000000008149073E-3</v>
      </c>
      <c r="Q49" s="2">
        <f>+C49-15018.5</f>
        <v>26137.156000000003</v>
      </c>
      <c r="AA49" t="s">
        <v>27</v>
      </c>
      <c r="AF49" t="s">
        <v>28</v>
      </c>
    </row>
    <row r="50" spans="1:32" x14ac:dyDescent="0.2">
      <c r="A50" t="s">
        <v>12</v>
      </c>
      <c r="C50" s="14">
        <v>41155.660000000003</v>
      </c>
      <c r="D50" s="14" t="s">
        <v>14</v>
      </c>
      <c r="E50">
        <f>+(C50-C$7)/C$8</f>
        <v>0</v>
      </c>
      <c r="F50">
        <f>ROUND(2*E50,0)/2</f>
        <v>0</v>
      </c>
      <c r="G50">
        <f>+C50-(C$7+F50*C$8)</f>
        <v>0</v>
      </c>
      <c r="H50">
        <f>+G50</f>
        <v>0</v>
      </c>
      <c r="Q50" s="2">
        <f>+C50-15018.5</f>
        <v>26137.160000000003</v>
      </c>
    </row>
    <row r="51" spans="1:32" x14ac:dyDescent="0.2">
      <c r="A51" t="s">
        <v>34</v>
      </c>
      <c r="C51" s="14">
        <v>41536.712</v>
      </c>
      <c r="D51" s="14" t="s">
        <v>35</v>
      </c>
      <c r="E51">
        <f>+(C51-C$7)/C$8</f>
        <v>264.98779588264881</v>
      </c>
      <c r="F51">
        <f>ROUND(2*E51,0)/2</f>
        <v>265</v>
      </c>
      <c r="G51">
        <f>+C51-(C$7+F51*C$8)</f>
        <v>-1.7549500000313856E-2</v>
      </c>
      <c r="K51">
        <f>+G51</f>
        <v>-1.7549500000313856E-2</v>
      </c>
      <c r="Q51" s="2">
        <f>+C51-15018.5</f>
        <v>26518.212</v>
      </c>
      <c r="AA51" t="s">
        <v>27</v>
      </c>
      <c r="AF51" t="s">
        <v>28</v>
      </c>
    </row>
    <row r="52" spans="1:32" x14ac:dyDescent="0.2">
      <c r="A52" t="s">
        <v>37</v>
      </c>
      <c r="C52" s="14">
        <v>43286.771000000001</v>
      </c>
      <c r="D52" s="14"/>
      <c r="E52">
        <f>+(C52-C$7)/C$8</f>
        <v>1481.9982749631881</v>
      </c>
      <c r="F52">
        <f>ROUND(2*E52,0)/2</f>
        <v>1482</v>
      </c>
      <c r="G52">
        <f>+C52-(C$7+F52*C$8)</f>
        <v>-2.4806000001262873E-3</v>
      </c>
      <c r="I52">
        <f>+G52</f>
        <v>-2.4806000001262873E-3</v>
      </c>
      <c r="Q52" s="2">
        <f>+C52-15018.5</f>
        <v>28268.271000000001</v>
      </c>
      <c r="AB52">
        <v>20</v>
      </c>
      <c r="AD52" t="s">
        <v>36</v>
      </c>
      <c r="AF52" t="s">
        <v>38</v>
      </c>
    </row>
    <row r="53" spans="1:32" x14ac:dyDescent="0.2">
      <c r="A53" t="s">
        <v>37</v>
      </c>
      <c r="C53" s="14">
        <v>43982.781000000003</v>
      </c>
      <c r="D53" s="14"/>
      <c r="E53">
        <f>+(C53-C$7)/C$8</f>
        <v>1966.0113645475096</v>
      </c>
      <c r="F53">
        <f>ROUND(2*E53,0)/2</f>
        <v>1966</v>
      </c>
      <c r="G53">
        <f>+C53-(C$7+F53*C$8)</f>
        <v>1.6342199996870477E-2</v>
      </c>
      <c r="I53">
        <f>+G53</f>
        <v>1.6342199996870477E-2</v>
      </c>
      <c r="Q53" s="2">
        <f>+C53-15018.5</f>
        <v>28964.281000000003</v>
      </c>
      <c r="AB53">
        <v>22</v>
      </c>
      <c r="AD53" t="s">
        <v>36</v>
      </c>
      <c r="AF53" t="s">
        <v>38</v>
      </c>
    </row>
    <row r="54" spans="1:32" x14ac:dyDescent="0.2">
      <c r="A54" t="s">
        <v>37</v>
      </c>
      <c r="C54" s="14">
        <v>45082.86</v>
      </c>
      <c r="D54" s="14"/>
      <c r="E54">
        <f>+(C54-C$7)/C$8</f>
        <v>2731.0185276296897</v>
      </c>
      <c r="F54">
        <f>ROUND(2*E54,0)/2</f>
        <v>2731</v>
      </c>
      <c r="G54">
        <f>+C54-(C$7+F54*C$8)</f>
        <v>2.6642699995136354E-2</v>
      </c>
      <c r="I54">
        <f>+G54</f>
        <v>2.6642699995136354E-2</v>
      </c>
      <c r="Q54" s="2">
        <f>+C54-15018.5</f>
        <v>30064.36</v>
      </c>
      <c r="AB54">
        <v>18</v>
      </c>
      <c r="AD54" t="s">
        <v>39</v>
      </c>
      <c r="AF54" t="s">
        <v>38</v>
      </c>
    </row>
    <row r="55" spans="1:32" x14ac:dyDescent="0.2">
      <c r="A55" t="s">
        <v>37</v>
      </c>
      <c r="C55" s="14">
        <v>45131.732000000004</v>
      </c>
      <c r="D55" s="14"/>
      <c r="E55">
        <f>+(C55-C$7)/C$8</f>
        <v>2765.0046596021707</v>
      </c>
      <c r="F55">
        <f>ROUND(2*E55,0)/2</f>
        <v>2765</v>
      </c>
      <c r="G55">
        <f>+C55-(C$7+F55*C$8)</f>
        <v>6.7005000018980354E-3</v>
      </c>
      <c r="I55">
        <f>+G55</f>
        <v>6.7005000018980354E-3</v>
      </c>
      <c r="Q55" s="2">
        <f>+C55-15018.5</f>
        <v>30113.232000000004</v>
      </c>
      <c r="AB55">
        <v>8</v>
      </c>
      <c r="AD55" t="s">
        <v>40</v>
      </c>
      <c r="AF55" t="s">
        <v>38</v>
      </c>
    </row>
    <row r="56" spans="1:32" x14ac:dyDescent="0.2">
      <c r="A56" t="s">
        <v>37</v>
      </c>
      <c r="C56" s="14">
        <v>45131.748</v>
      </c>
      <c r="D56" s="14"/>
      <c r="E56">
        <f>+(C56-C$7)/C$8</f>
        <v>2765.0157861799948</v>
      </c>
      <c r="F56">
        <f>ROUND(2*E56,0)/2</f>
        <v>2765</v>
      </c>
      <c r="G56">
        <f>+C56-(C$7+F56*C$8)</f>
        <v>2.2700499997881707E-2</v>
      </c>
      <c r="I56">
        <f>+G56</f>
        <v>2.2700499997881707E-2</v>
      </c>
      <c r="Q56" s="2">
        <f>+C56-15018.5</f>
        <v>30113.248</v>
      </c>
      <c r="AB56">
        <v>15</v>
      </c>
      <c r="AD56" t="s">
        <v>36</v>
      </c>
      <c r="AF56" t="s">
        <v>38</v>
      </c>
    </row>
    <row r="57" spans="1:32" x14ac:dyDescent="0.2">
      <c r="A57" t="s">
        <v>37</v>
      </c>
      <c r="C57" s="14">
        <v>45492.688999999998</v>
      </c>
      <c r="D57" s="14"/>
      <c r="E57">
        <f>+(C57-C$7)/C$8</f>
        <v>3016.018169145259</v>
      </c>
      <c r="F57">
        <f>ROUND(2*E57,0)/2</f>
        <v>3016</v>
      </c>
      <c r="G57">
        <f>+C57-(C$7+F57*C$8)</f>
        <v>2.6127199991606176E-2</v>
      </c>
      <c r="I57">
        <f>+G57</f>
        <v>2.6127199991606176E-2</v>
      </c>
      <c r="Q57" s="2">
        <f>+C57-15018.5</f>
        <v>30474.188999999998</v>
      </c>
      <c r="AB57">
        <v>11</v>
      </c>
      <c r="AD57" t="s">
        <v>36</v>
      </c>
      <c r="AF57" t="s">
        <v>38</v>
      </c>
    </row>
    <row r="58" spans="1:32" x14ac:dyDescent="0.2">
      <c r="A58" t="s">
        <v>37</v>
      </c>
      <c r="C58" s="14">
        <v>46169.945</v>
      </c>
      <c r="D58" s="14"/>
      <c r="E58">
        <f>+(C58-C$7)/C$8</f>
        <v>3486.989518694143</v>
      </c>
      <c r="F58">
        <f>ROUND(2*E58,0)/2</f>
        <v>3487</v>
      </c>
      <c r="G58">
        <f>+C58-(C$7+F58*C$8)</f>
        <v>-1.5072100002726074E-2</v>
      </c>
      <c r="I58">
        <f>+G58</f>
        <v>-1.5072100002726074E-2</v>
      </c>
      <c r="Q58" s="2">
        <f>+C58-15018.5</f>
        <v>31151.445</v>
      </c>
      <c r="AB58">
        <v>12</v>
      </c>
      <c r="AD58" t="s">
        <v>41</v>
      </c>
      <c r="AF58" t="s">
        <v>38</v>
      </c>
    </row>
    <row r="59" spans="1:32" x14ac:dyDescent="0.2">
      <c r="A59" t="s">
        <v>37</v>
      </c>
      <c r="C59" s="14">
        <v>46208.781000000003</v>
      </c>
      <c r="D59" s="14"/>
      <c r="E59">
        <f>+(C59-C$7)/C$8</f>
        <v>3513.9965047246574</v>
      </c>
      <c r="F59">
        <f>ROUND(2*E59,0)/2</f>
        <v>3514</v>
      </c>
      <c r="G59">
        <f>+C59-(C$7+F59*C$8)</f>
        <v>-5.026200000429526E-3</v>
      </c>
      <c r="I59">
        <f>+G59</f>
        <v>-5.026200000429526E-3</v>
      </c>
      <c r="Q59" s="2">
        <f>+C59-15018.5</f>
        <v>31190.281000000003</v>
      </c>
      <c r="AB59">
        <v>12</v>
      </c>
      <c r="AD59" t="s">
        <v>42</v>
      </c>
      <c r="AF59" t="s">
        <v>38</v>
      </c>
    </row>
    <row r="60" spans="1:32" x14ac:dyDescent="0.2">
      <c r="A60" t="s">
        <v>37</v>
      </c>
      <c r="C60" s="14">
        <v>46247.652000000002</v>
      </c>
      <c r="D60" s="14"/>
      <c r="E60">
        <f>+(C60-C$7)/C$8</f>
        <v>3541.0278301441649</v>
      </c>
      <c r="F60">
        <f>ROUND(2*E60,0)/2</f>
        <v>3541</v>
      </c>
      <c r="G60">
        <f>+C60-(C$7+F60*C$8)</f>
        <v>4.0019699998083524E-2</v>
      </c>
      <c r="I60">
        <f>+G60</f>
        <v>4.0019699998083524E-2</v>
      </c>
      <c r="Q60" s="2">
        <f>+C60-15018.5</f>
        <v>31229.152000000002</v>
      </c>
      <c r="AB60">
        <v>11</v>
      </c>
      <c r="AD60" t="s">
        <v>36</v>
      </c>
      <c r="AF60" t="s">
        <v>38</v>
      </c>
    </row>
    <row r="61" spans="1:32" x14ac:dyDescent="0.2">
      <c r="A61" t="s">
        <v>37</v>
      </c>
      <c r="C61" s="14">
        <v>46566.843999999997</v>
      </c>
      <c r="D61" s="14"/>
      <c r="E61">
        <f>+(C61-C$7)/C$8</f>
        <v>3762.9974945032923</v>
      </c>
      <c r="F61">
        <f>ROUND(2*E61,0)/2</f>
        <v>3763</v>
      </c>
      <c r="G61">
        <f>+C61-(C$7+F61*C$8)</f>
        <v>-3.6029000038979575E-3</v>
      </c>
      <c r="I61">
        <f>+G61</f>
        <v>-3.6029000038979575E-3</v>
      </c>
      <c r="Q61" s="2">
        <f>+C61-15018.5</f>
        <v>31548.343999999997</v>
      </c>
      <c r="AB61">
        <v>10</v>
      </c>
      <c r="AD61" t="s">
        <v>41</v>
      </c>
      <c r="AF61" t="s">
        <v>38</v>
      </c>
    </row>
    <row r="62" spans="1:32" x14ac:dyDescent="0.2">
      <c r="A62" t="s">
        <v>37</v>
      </c>
      <c r="C62" s="14">
        <v>46940.718999999997</v>
      </c>
      <c r="D62" s="14"/>
      <c r="E62">
        <f>+(C62-C$7)/C$8</f>
        <v>4022.9943248194336</v>
      </c>
      <c r="F62">
        <f>ROUND(2*E62,0)/2</f>
        <v>4023</v>
      </c>
      <c r="G62">
        <f>+C62-(C$7+F62*C$8)</f>
        <v>-8.1609000044409186E-3</v>
      </c>
      <c r="I62">
        <f>+G62</f>
        <v>-8.1609000044409186E-3</v>
      </c>
      <c r="Q62" s="2">
        <f>+C62-15018.5</f>
        <v>31922.218999999997</v>
      </c>
      <c r="AB62">
        <v>8</v>
      </c>
      <c r="AD62" t="s">
        <v>41</v>
      </c>
      <c r="AF62" t="s">
        <v>38</v>
      </c>
    </row>
    <row r="63" spans="1:32" x14ac:dyDescent="0.2">
      <c r="A63" t="s">
        <v>37</v>
      </c>
      <c r="C63" s="14">
        <v>47344.830999999998</v>
      </c>
      <c r="D63" s="14"/>
      <c r="E63">
        <f>+(C63-C$7)/C$8</f>
        <v>4304.0183009952061</v>
      </c>
      <c r="F63">
        <f>ROUND(2*E63,0)/2</f>
        <v>4304</v>
      </c>
      <c r="G63">
        <f>+C63-(C$7+F63*C$8)</f>
        <v>2.6316799994674511E-2</v>
      </c>
      <c r="I63">
        <f>+G63</f>
        <v>2.6316799994674511E-2</v>
      </c>
      <c r="Q63" s="2">
        <f>+C63-15018.5</f>
        <v>32326.330999999998</v>
      </c>
      <c r="AB63">
        <v>16</v>
      </c>
      <c r="AD63" t="s">
        <v>41</v>
      </c>
      <c r="AF63" t="s">
        <v>38</v>
      </c>
    </row>
    <row r="64" spans="1:32" x14ac:dyDescent="0.2">
      <c r="A64" t="s">
        <v>37</v>
      </c>
      <c r="C64" s="14">
        <v>48762.67</v>
      </c>
      <c r="D64" s="14"/>
      <c r="E64">
        <f>+(C64-C$7)/C$8</f>
        <v>5289.9992997210038</v>
      </c>
      <c r="F64">
        <f>ROUND(2*E64,0)/2</f>
        <v>5290</v>
      </c>
      <c r="G64">
        <f>+C64-(C$7+F64*C$8)</f>
        <v>-1.0070000062114559E-3</v>
      </c>
      <c r="I64">
        <f>+G64</f>
        <v>-1.0070000062114559E-3</v>
      </c>
      <c r="O64">
        <f ca="1">+C$11+C$12*$F64</f>
        <v>8.9034991307890277E-3</v>
      </c>
      <c r="Q64" s="2">
        <f>+C64-15018.5</f>
        <v>33744.17</v>
      </c>
      <c r="AB64">
        <v>14</v>
      </c>
      <c r="AD64" t="s">
        <v>36</v>
      </c>
      <c r="AF64" t="s">
        <v>38</v>
      </c>
    </row>
    <row r="65" spans="1:32" x14ac:dyDescent="0.2">
      <c r="A65" s="35" t="s">
        <v>37</v>
      </c>
      <c r="B65" s="35"/>
      <c r="C65" s="36">
        <v>49875.701999999997</v>
      </c>
      <c r="D65" s="36"/>
      <c r="E65" s="35">
        <f>+(C65-C$7)/C$8</f>
        <v>6064.0141229652318</v>
      </c>
      <c r="F65">
        <f>ROUND(2*E65,0)/2</f>
        <v>6064</v>
      </c>
      <c r="G65">
        <f>+C65-(C$7+F65*C$8)</f>
        <v>2.0308799990743864E-2</v>
      </c>
      <c r="I65">
        <f>+G65</f>
        <v>2.0308799990743864E-2</v>
      </c>
      <c r="O65">
        <f ca="1">+C$11+C$12*$F65</f>
        <v>2.8499837599490735E-2</v>
      </c>
      <c r="Q65" s="2">
        <f>+C65-15018.5</f>
        <v>34857.201999999997</v>
      </c>
      <c r="AA65" t="s">
        <v>43</v>
      </c>
      <c r="AB65">
        <v>10</v>
      </c>
      <c r="AD65" t="s">
        <v>42</v>
      </c>
      <c r="AF65" t="s">
        <v>38</v>
      </c>
    </row>
    <row r="66" spans="1:32" x14ac:dyDescent="0.2">
      <c r="A66" s="35" t="s">
        <v>45</v>
      </c>
      <c r="B66" s="35"/>
      <c r="C66" s="36">
        <v>50551.569000000003</v>
      </c>
      <c r="D66" s="36">
        <v>3.0000000000000001E-3</v>
      </c>
      <c r="E66" s="35">
        <f>+(C66-C$7)/C$8</f>
        <v>6534.0195464765147</v>
      </c>
      <c r="F66">
        <f>ROUND(2*E66,0)/2</f>
        <v>6534</v>
      </c>
      <c r="G66">
        <f>+C66-(C$7+F66*C$8)</f>
        <v>2.8107799997087568E-2</v>
      </c>
      <c r="I66">
        <f>+G66</f>
        <v>2.8107799997087568E-2</v>
      </c>
      <c r="O66">
        <f ca="1">+C$11+C$12*$F66</f>
        <v>4.039942297454216E-2</v>
      </c>
      <c r="Q66" s="2">
        <f>+C66-15018.5</f>
        <v>35533.069000000003</v>
      </c>
      <c r="AA66" t="s">
        <v>43</v>
      </c>
      <c r="AB66">
        <v>34</v>
      </c>
      <c r="AD66" t="s">
        <v>44</v>
      </c>
      <c r="AF66" t="s">
        <v>31</v>
      </c>
    </row>
    <row r="67" spans="1:32" x14ac:dyDescent="0.2">
      <c r="A67" s="59" t="s">
        <v>242</v>
      </c>
      <c r="B67" s="61" t="s">
        <v>58</v>
      </c>
      <c r="C67" s="60">
        <v>51720.693099999997</v>
      </c>
      <c r="D67" s="14"/>
      <c r="E67" s="35">
        <f>+(C67-C$7)/C$8</f>
        <v>7347.0414394787485</v>
      </c>
      <c r="F67">
        <f>ROUND(2*E67,0)/2</f>
        <v>7347</v>
      </c>
      <c r="G67">
        <f>+C67-(C$7+F67*C$8)</f>
        <v>5.9589899996353779E-2</v>
      </c>
      <c r="K67">
        <f>+G67</f>
        <v>5.9589899996353779E-2</v>
      </c>
      <c r="O67">
        <f ca="1">+C$11+C$12*$F67</f>
        <v>6.0983173846705568E-2</v>
      </c>
      <c r="Q67" s="2">
        <f>+C67-15018.5</f>
        <v>36702.193099999997</v>
      </c>
    </row>
    <row r="68" spans="1:32" x14ac:dyDescent="0.2">
      <c r="A68" s="59" t="s">
        <v>242</v>
      </c>
      <c r="B68" s="61" t="s">
        <v>58</v>
      </c>
      <c r="C68" s="60">
        <v>52042.807999999997</v>
      </c>
      <c r="D68" s="14"/>
      <c r="E68" s="35">
        <f>+(C68-C$7)/C$8</f>
        <v>7571.0437209835318</v>
      </c>
      <c r="F68">
        <f>ROUND(2*E68,0)/2</f>
        <v>7571</v>
      </c>
      <c r="G68">
        <f>+C68-(C$7+F68*C$8)</f>
        <v>6.287069999234518E-2</v>
      </c>
      <c r="K68">
        <f>+G68</f>
        <v>6.287069999234518E-2</v>
      </c>
      <c r="O68">
        <f ca="1">+C$11+C$12*$F68</f>
        <v>6.6654465599921581E-2</v>
      </c>
      <c r="Q68" s="2">
        <f>+C68-15018.5</f>
        <v>37024.307999999997</v>
      </c>
    </row>
    <row r="69" spans="1:32" x14ac:dyDescent="0.2">
      <c r="A69" s="59" t="s">
        <v>242</v>
      </c>
      <c r="B69" s="61" t="s">
        <v>58</v>
      </c>
      <c r="C69" s="60">
        <v>52042.808900000004</v>
      </c>
      <c r="D69" s="14"/>
      <c r="E69" s="35">
        <f>+(C69-C$7)/C$8</f>
        <v>7571.0443468535395</v>
      </c>
      <c r="F69">
        <f>ROUND(2*E69,0)/2</f>
        <v>7571</v>
      </c>
      <c r="G69">
        <f>+C69-(C$7+F69*C$8)</f>
        <v>6.3770699998713098E-2</v>
      </c>
      <c r="K69">
        <f>+G69</f>
        <v>6.3770699998713098E-2</v>
      </c>
      <c r="O69">
        <f ca="1">+C$11+C$12*$F69</f>
        <v>6.6654465599921581E-2</v>
      </c>
      <c r="Q69" s="2">
        <f>+C69-15018.5</f>
        <v>37024.308900000004</v>
      </c>
    </row>
    <row r="70" spans="1:32" x14ac:dyDescent="0.2">
      <c r="A70" s="59" t="s">
        <v>242</v>
      </c>
      <c r="B70" s="61" t="s">
        <v>58</v>
      </c>
      <c r="C70" s="60">
        <v>52045.684399999998</v>
      </c>
      <c r="D70" s="14"/>
      <c r="E70" s="35">
        <f>+(C70-C$7)/C$8</f>
        <v>7573.0440015123759</v>
      </c>
      <c r="F70">
        <f>ROUND(2*E70,0)/2</f>
        <v>7573</v>
      </c>
      <c r="G70">
        <f>+C70-(C$7+F70*C$8)</f>
        <v>6.3274099993577693E-2</v>
      </c>
      <c r="K70">
        <f>+G70</f>
        <v>6.3274099993577693E-2</v>
      </c>
      <c r="O70">
        <f ca="1">+C$11+C$12*$F70</f>
        <v>6.670510213343242E-2</v>
      </c>
      <c r="Q70" s="2">
        <f>+C70-15018.5</f>
        <v>37027.184399999998</v>
      </c>
    </row>
    <row r="71" spans="1:32" x14ac:dyDescent="0.2">
      <c r="A71" s="59" t="s">
        <v>242</v>
      </c>
      <c r="B71" s="61" t="s">
        <v>58</v>
      </c>
      <c r="C71" s="60">
        <v>52426.762300000002</v>
      </c>
      <c r="D71" s="14"/>
      <c r="E71" s="35">
        <f>+(C71-C$7)/C$8</f>
        <v>7838.0498085428881</v>
      </c>
      <c r="F71">
        <f>ROUND(2*E71,0)/2</f>
        <v>7838</v>
      </c>
      <c r="G71">
        <f>+C71-(C$7+F71*C$8)</f>
        <v>7.1624599993810989E-2</v>
      </c>
      <c r="K71">
        <f>+G71</f>
        <v>7.1624599993810989E-2</v>
      </c>
      <c r="O71">
        <f ca="1">+C$11+C$12*$F71</f>
        <v>7.3414442823621001E-2</v>
      </c>
      <c r="Q71" s="2">
        <f>+C71-15018.5</f>
        <v>37408.262300000002</v>
      </c>
    </row>
    <row r="72" spans="1:32" x14ac:dyDescent="0.2">
      <c r="A72" s="59" t="s">
        <v>242</v>
      </c>
      <c r="B72" s="61" t="s">
        <v>58</v>
      </c>
      <c r="C72" s="60">
        <v>52810.714699999997</v>
      </c>
      <c r="D72" s="14"/>
      <c r="E72" s="35">
        <f>+(C72-C$7)/C$8</f>
        <v>8105.0545748211198</v>
      </c>
      <c r="F72">
        <f>ROUND(2*E72,0)/2</f>
        <v>8105</v>
      </c>
      <c r="G72">
        <f>+C72-(C$7+F72*C$8)</f>
        <v>7.8478499992343131E-2</v>
      </c>
      <c r="K72">
        <f>+G72</f>
        <v>7.8478499992343131E-2</v>
      </c>
      <c r="O72">
        <f ca="1">+C$11+C$12*$F72</f>
        <v>8.0174420047320422E-2</v>
      </c>
      <c r="Q72" s="2">
        <f>+C72-15018.5</f>
        <v>37792.214699999997</v>
      </c>
    </row>
    <row r="73" spans="1:32" x14ac:dyDescent="0.2">
      <c r="A73" s="37" t="s">
        <v>57</v>
      </c>
      <c r="B73" s="38" t="s">
        <v>58</v>
      </c>
      <c r="C73" s="39">
        <v>53450.637199999997</v>
      </c>
      <c r="D73" s="39">
        <v>5.0000000000000001E-4</v>
      </c>
      <c r="E73" s="35">
        <f>+(C73-C$7)/C$8</f>
        <v>8550.0637935385548</v>
      </c>
      <c r="F73">
        <f>ROUND(2*E73,0)/2</f>
        <v>8550</v>
      </c>
      <c r="G73">
        <f>+C73-(C$7+F73*C$8)</f>
        <v>9.173499999451451E-2</v>
      </c>
      <c r="K73">
        <f>+G73</f>
        <v>9.173499999451451E-2</v>
      </c>
      <c r="O73">
        <f ca="1">+C$11+C$12*$F73</f>
        <v>9.1441048753486132E-2</v>
      </c>
      <c r="Q73" s="2">
        <f>+C73-15018.5</f>
        <v>38432.137199999997</v>
      </c>
    </row>
    <row r="74" spans="1:32" x14ac:dyDescent="0.2">
      <c r="A74" s="40" t="s">
        <v>57</v>
      </c>
      <c r="B74" s="41" t="s">
        <v>58</v>
      </c>
      <c r="C74" s="40">
        <v>53450.637199999997</v>
      </c>
      <c r="D74" s="40">
        <v>5.0000000000000001E-4</v>
      </c>
      <c r="E74" s="35">
        <f>+(C74-C$7)/C$8</f>
        <v>8550.0637935385548</v>
      </c>
      <c r="F74">
        <f>ROUND(2*E74,0)/2</f>
        <v>8550</v>
      </c>
      <c r="G74">
        <f>+C74-(C$7+F74*C$8)</f>
        <v>9.173499999451451E-2</v>
      </c>
      <c r="K74">
        <f>+G74</f>
        <v>9.173499999451451E-2</v>
      </c>
      <c r="O74">
        <f ca="1">+C$11+C$12*$F74</f>
        <v>9.1441048753486132E-2</v>
      </c>
      <c r="Q74" s="2">
        <f>+C74-15018.5</f>
        <v>38432.137199999997</v>
      </c>
    </row>
    <row r="75" spans="1:32" x14ac:dyDescent="0.2">
      <c r="A75" s="40" t="s">
        <v>64</v>
      </c>
      <c r="B75" s="41" t="s">
        <v>58</v>
      </c>
      <c r="C75" s="40">
        <v>53526.856</v>
      </c>
      <c r="D75" s="40">
        <v>4.0000000000000002E-4</v>
      </c>
      <c r="E75" s="35">
        <f>+(C75-C$7)/C$8</f>
        <v>8603.0671941684468</v>
      </c>
      <c r="F75">
        <f>ROUND(2*E75,0)/2</f>
        <v>8603</v>
      </c>
      <c r="G75">
        <f>+C75-(C$7+F75*C$8)</f>
        <v>9.662509999179747E-2</v>
      </c>
      <c r="K75">
        <f>+G75</f>
        <v>9.662509999179747E-2</v>
      </c>
      <c r="O75">
        <f ca="1">+C$11+C$12*$F75</f>
        <v>9.2782916891523848E-2</v>
      </c>
      <c r="Q75" s="2">
        <f>+C75-15018.5</f>
        <v>38508.356</v>
      </c>
    </row>
    <row r="76" spans="1:32" x14ac:dyDescent="0.2">
      <c r="A76" s="59" t="s">
        <v>242</v>
      </c>
      <c r="B76" s="61" t="s">
        <v>58</v>
      </c>
      <c r="C76" s="60">
        <v>53529.73</v>
      </c>
      <c r="D76" s="14"/>
      <c r="E76" s="35">
        <f>+(C76-C$7)/C$8</f>
        <v>8605.0658057106175</v>
      </c>
      <c r="F76">
        <f>ROUND(2*E76,0)/2</f>
        <v>8605</v>
      </c>
      <c r="G76">
        <f>+C76-(C$7+F76*C$8)</f>
        <v>9.4628500002727378E-2</v>
      </c>
      <c r="K76">
        <f>+G76</f>
        <v>9.4628500002727378E-2</v>
      </c>
      <c r="O76">
        <f ca="1">+C$11+C$12*$F76</f>
        <v>9.2833553425034715E-2</v>
      </c>
      <c r="Q76" s="2">
        <f>+C76-15018.5</f>
        <v>38511.230000000003</v>
      </c>
    </row>
    <row r="77" spans="1:32" x14ac:dyDescent="0.2">
      <c r="A77" s="59" t="s">
        <v>242</v>
      </c>
      <c r="B77" s="61" t="s">
        <v>58</v>
      </c>
      <c r="C77" s="60">
        <v>53890.675999999999</v>
      </c>
      <c r="D77" s="14"/>
      <c r="E77" s="35">
        <f>+(C77-C$7)/C$8</f>
        <v>8856.0716657314515</v>
      </c>
      <c r="F77">
        <f>ROUND(2*E77,0)/2</f>
        <v>8856</v>
      </c>
      <c r="G77">
        <f>+C77-(C$7+F77*C$8)</f>
        <v>0.1030551999938325</v>
      </c>
      <c r="K77">
        <f>+G77</f>
        <v>0.1030551999938325</v>
      </c>
      <c r="O77">
        <f ca="1">+C$11+C$12*$F77</f>
        <v>9.9188438380647281E-2</v>
      </c>
      <c r="Q77" s="2">
        <f>+C77-15018.5</f>
        <v>38872.175999999999</v>
      </c>
    </row>
    <row r="78" spans="1:32" x14ac:dyDescent="0.2">
      <c r="A78" s="59" t="s">
        <v>277</v>
      </c>
      <c r="B78" s="61" t="s">
        <v>58</v>
      </c>
      <c r="C78" s="60">
        <v>54176.844799999999</v>
      </c>
      <c r="D78" s="14"/>
      <c r="E78" s="35">
        <f>+(C78-C$7)/C$8</f>
        <v>9055.0766297846076</v>
      </c>
      <c r="F78">
        <f>ROUND(2*E78,0)/2</f>
        <v>9055</v>
      </c>
      <c r="G78">
        <f>+C78-(C$7+F78*C$8)</f>
        <v>0.11019349999696715</v>
      </c>
      <c r="K78">
        <f>+G78</f>
        <v>0.11019349999696715</v>
      </c>
      <c r="O78">
        <f ca="1">+C$11+C$12*$F78</f>
        <v>0.10422677346497755</v>
      </c>
      <c r="Q78" s="2">
        <f>+C78-15018.5</f>
        <v>39158.344799999999</v>
      </c>
    </row>
    <row r="79" spans="1:32" x14ac:dyDescent="0.2">
      <c r="A79" s="59" t="s">
        <v>277</v>
      </c>
      <c r="B79" s="61" t="s">
        <v>58</v>
      </c>
      <c r="C79" s="60">
        <v>54212.8004</v>
      </c>
      <c r="D79" s="14"/>
      <c r="E79" s="35">
        <f>+(C79-C$7)/C$8</f>
        <v>9080.0805536418193</v>
      </c>
      <c r="F79">
        <f>ROUND(2*E79,0)/2</f>
        <v>9080</v>
      </c>
      <c r="G79">
        <f>+C79-(C$7+F79*C$8)</f>
        <v>0.11583599999721628</v>
      </c>
      <c r="K79">
        <f>+G79</f>
        <v>0.11583599999721628</v>
      </c>
      <c r="O79">
        <f ca="1">+C$11+C$12*$F79</f>
        <v>0.10485973013386327</v>
      </c>
      <c r="Q79" s="2">
        <f>+C79-15018.5</f>
        <v>39194.3004</v>
      </c>
    </row>
    <row r="80" spans="1:32" x14ac:dyDescent="0.2">
      <c r="A80" s="59" t="s">
        <v>277</v>
      </c>
      <c r="B80" s="61" t="s">
        <v>58</v>
      </c>
      <c r="C80" s="60">
        <v>54248.746800000001</v>
      </c>
      <c r="D80" s="14"/>
      <c r="E80" s="35">
        <f>+(C80-C$7)/C$8</f>
        <v>9105.0780797167827</v>
      </c>
      <c r="F80">
        <f>ROUND(2*E80,0)/2</f>
        <v>9105</v>
      </c>
      <c r="G80">
        <f>+C80-(C$7+F80*C$8)</f>
        <v>0.11227849999704631</v>
      </c>
      <c r="K80">
        <f>+G80</f>
        <v>0.11227849999704631</v>
      </c>
      <c r="O80">
        <f ca="1">+C$11+C$12*$F80</f>
        <v>0.10549268680274898</v>
      </c>
      <c r="Q80" s="2">
        <f>+C80-15018.5</f>
        <v>39230.246800000001</v>
      </c>
    </row>
    <row r="81" spans="1:17" x14ac:dyDescent="0.2">
      <c r="A81" s="59" t="s">
        <v>277</v>
      </c>
      <c r="B81" s="61" t="s">
        <v>58</v>
      </c>
      <c r="C81" s="60">
        <v>54258.814400000003</v>
      </c>
      <c r="D81" s="14"/>
      <c r="E81" s="35">
        <f>+(C81-C$7)/C$8</f>
        <v>9112.0792006499578</v>
      </c>
      <c r="F81">
        <f>ROUND(2*E81,0)/2</f>
        <v>9112</v>
      </c>
      <c r="G81">
        <f>+C81-(C$7+F81*C$8)</f>
        <v>0.11389039999630768</v>
      </c>
      <c r="K81">
        <f>+G81</f>
        <v>0.11389039999630768</v>
      </c>
      <c r="O81">
        <f ca="1">+C$11+C$12*$F81</f>
        <v>0.105669914670037</v>
      </c>
      <c r="Q81" s="2">
        <f>+C81-15018.5</f>
        <v>39240.314400000003</v>
      </c>
    </row>
    <row r="82" spans="1:17" x14ac:dyDescent="0.2">
      <c r="A82" s="37" t="s">
        <v>67</v>
      </c>
      <c r="B82" s="45" t="s">
        <v>58</v>
      </c>
      <c r="C82" s="36">
        <v>54583.807699999998</v>
      </c>
      <c r="D82" s="36">
        <v>5.0000000000000001E-4</v>
      </c>
      <c r="E82" s="35">
        <f>+(C82-C$7)/C$8</f>
        <v>9338.0831535058096</v>
      </c>
      <c r="F82">
        <f>ROUND(2*E82,0)/2</f>
        <v>9338</v>
      </c>
      <c r="G82">
        <f>+C82-(C$7+F82*C$8)</f>
        <v>0.11957459999393905</v>
      </c>
      <c r="K82">
        <f>+G82</f>
        <v>0.11957459999393905</v>
      </c>
      <c r="O82">
        <f ca="1">+C$11+C$12*$F82</f>
        <v>0.11139184295676385</v>
      </c>
      <c r="Q82" s="2">
        <f>+C82-15018.5</f>
        <v>39565.307699999998</v>
      </c>
    </row>
    <row r="83" spans="1:17" x14ac:dyDescent="0.2">
      <c r="A83" s="37" t="s">
        <v>67</v>
      </c>
      <c r="B83" s="45" t="s">
        <v>58</v>
      </c>
      <c r="C83" s="36">
        <v>54596.749499999998</v>
      </c>
      <c r="D83" s="36">
        <v>2.0000000000000001E-4</v>
      </c>
      <c r="E83" s="35">
        <f>+(C83-C$7)/C$8</f>
        <v>9347.0830250633771</v>
      </c>
      <c r="F83">
        <f>ROUND(2*E83,0)/2</f>
        <v>9347</v>
      </c>
      <c r="G83">
        <f>+C83-(C$7+F83*C$8)</f>
        <v>0.11938989999180194</v>
      </c>
      <c r="K83">
        <f>+G83</f>
        <v>0.11938989999180194</v>
      </c>
      <c r="O83">
        <f ca="1">+C$11+C$12*$F83</f>
        <v>0.11161970735756271</v>
      </c>
      <c r="Q83" s="2">
        <f>+C83-15018.5</f>
        <v>39578.249499999998</v>
      </c>
    </row>
    <row r="84" spans="1:17" x14ac:dyDescent="0.2">
      <c r="A84" s="37" t="s">
        <v>66</v>
      </c>
      <c r="B84" s="45" t="s">
        <v>58</v>
      </c>
      <c r="C84" s="36">
        <v>54980.700100000002</v>
      </c>
      <c r="D84" s="36">
        <v>2.0000000000000001E-4</v>
      </c>
      <c r="E84" s="35">
        <f>+(C84-C$7)/C$8</f>
        <v>9614.0865396016106</v>
      </c>
      <c r="F84">
        <f>ROUND(2*E84,0)/2</f>
        <v>9614</v>
      </c>
      <c r="G84">
        <f>+C84-(C$7+F84*C$8)</f>
        <v>0.12444379999942612</v>
      </c>
      <c r="K84">
        <f>+G84</f>
        <v>0.12444379999942612</v>
      </c>
      <c r="O84">
        <f ca="1">+C$11+C$12*$F84</f>
        <v>0.11837968458126213</v>
      </c>
      <c r="Q84" s="2">
        <f>+C84-15018.5</f>
        <v>39962.200100000002</v>
      </c>
    </row>
    <row r="85" spans="1:17" x14ac:dyDescent="0.2">
      <c r="A85" s="40" t="s">
        <v>65</v>
      </c>
      <c r="B85" s="41" t="s">
        <v>58</v>
      </c>
      <c r="C85" s="40">
        <v>55660.882899999997</v>
      </c>
      <c r="D85" s="40">
        <v>2.9999999999999997E-4</v>
      </c>
      <c r="E85" s="35">
        <f>+(C85-C$7)/C$8</f>
        <v>10087.093218399488</v>
      </c>
      <c r="F85">
        <f>ROUND(2*E85,0)/2</f>
        <v>10087</v>
      </c>
      <c r="G85">
        <f>+C85-(C$7+F85*C$8)</f>
        <v>0.13404789999185596</v>
      </c>
      <c r="K85">
        <f>+G85</f>
        <v>0.13404789999185596</v>
      </c>
      <c r="O85">
        <f ca="1">+C$11+C$12*$F85</f>
        <v>0.13035522475657985</v>
      </c>
      <c r="Q85" s="2">
        <f>+C85-15018.5</f>
        <v>40642.382899999997</v>
      </c>
    </row>
    <row r="86" spans="1:17" x14ac:dyDescent="0.2">
      <c r="A86" s="36" t="s">
        <v>68</v>
      </c>
      <c r="B86" s="45" t="s">
        <v>58</v>
      </c>
      <c r="C86" s="36">
        <v>56093.727400000003</v>
      </c>
      <c r="D86" s="36">
        <v>4.0000000000000002E-4</v>
      </c>
      <c r="E86" s="35">
        <f>+(C86-C$7)/C$8</f>
        <v>10388.098094413603</v>
      </c>
      <c r="F86">
        <f>ROUND(2*E86,0)/2</f>
        <v>10388</v>
      </c>
      <c r="G86">
        <f>+C86-(C$7+F86*C$8)</f>
        <v>0.1410595999986981</v>
      </c>
      <c r="K86">
        <f>+G86</f>
        <v>0.1410595999986981</v>
      </c>
      <c r="O86">
        <f ca="1">+C$11+C$12*$F86</f>
        <v>0.13797602304996381</v>
      </c>
      <c r="Q86" s="2">
        <f>+C86-15018.5</f>
        <v>41075.227400000003</v>
      </c>
    </row>
    <row r="87" spans="1:17" x14ac:dyDescent="0.2">
      <c r="A87" s="42" t="s">
        <v>69</v>
      </c>
      <c r="B87" s="43" t="s">
        <v>58</v>
      </c>
      <c r="C87" s="44">
        <v>56428.786999999997</v>
      </c>
      <c r="D87" s="44">
        <v>2.0000000000000001E-4</v>
      </c>
      <c r="E87" s="35">
        <f>+(C87-C$7)/C$8</f>
        <v>10621.102264168179</v>
      </c>
      <c r="F87">
        <f>ROUND(2*E87,0)/2</f>
        <v>10621</v>
      </c>
      <c r="G87">
        <f>+C87-(C$7+F87*C$8)</f>
        <v>0.14705569999205181</v>
      </c>
      <c r="K87">
        <f>+G87</f>
        <v>0.14705569999205181</v>
      </c>
      <c r="O87">
        <f ca="1">+C$11+C$12*$F87</f>
        <v>0.14387517920397869</v>
      </c>
      <c r="Q87" s="2">
        <f>+C87-15018.5</f>
        <v>41410.286999999997</v>
      </c>
    </row>
    <row r="88" spans="1:17" x14ac:dyDescent="0.2">
      <c r="A88" s="66" t="s">
        <v>316</v>
      </c>
      <c r="B88" s="67" t="s">
        <v>58</v>
      </c>
      <c r="C88" s="68">
        <v>57786.284800000001</v>
      </c>
      <c r="D88" s="69" t="s">
        <v>79</v>
      </c>
      <c r="E88" s="35">
        <f>+(C88-C$7)/C$8</f>
        <v>11565.121321770685</v>
      </c>
      <c r="F88">
        <f>ROUND(2*E88,0)/2</f>
        <v>11565</v>
      </c>
      <c r="G88">
        <f>+C88-(C$7+F88*C$8)</f>
        <v>0.1744604999985313</v>
      </c>
      <c r="K88">
        <f>+G88</f>
        <v>0.1744604999985313</v>
      </c>
      <c r="O88">
        <f ca="1">+C$11+C$12*$F88</f>
        <v>0.16777562302110327</v>
      </c>
      <c r="Q88" s="2">
        <f>+C88-15018.5</f>
        <v>42767.784800000001</v>
      </c>
    </row>
    <row r="89" spans="1:17" x14ac:dyDescent="0.2">
      <c r="A89" s="63" t="s">
        <v>315</v>
      </c>
      <c r="B89" s="64" t="s">
        <v>58</v>
      </c>
      <c r="C89" s="65">
        <v>57866.813399999999</v>
      </c>
      <c r="D89" s="65">
        <v>1E-4</v>
      </c>
      <c r="E89" s="35">
        <f>+(C89-C$7)/C$8</f>
        <v>11621.121805220489</v>
      </c>
      <c r="F89">
        <f>ROUND(2*E89,0)/2</f>
        <v>11621</v>
      </c>
      <c r="G89">
        <f>+C89-(C$7+F89*C$8)</f>
        <v>0.17515569999522995</v>
      </c>
      <c r="K89">
        <f>+G89</f>
        <v>0.17515569999522995</v>
      </c>
      <c r="O89">
        <f ca="1">+C$11+C$12*$F89</f>
        <v>0.16919344595940727</v>
      </c>
      <c r="Q89" s="2">
        <f>+C89-15018.5</f>
        <v>42848.313399999999</v>
      </c>
    </row>
    <row r="90" spans="1:17" x14ac:dyDescent="0.2">
      <c r="A90" s="63" t="s">
        <v>315</v>
      </c>
      <c r="B90" s="64" t="s">
        <v>58</v>
      </c>
      <c r="C90" s="65">
        <v>57928.649299999997</v>
      </c>
      <c r="D90" s="65">
        <v>1E-4</v>
      </c>
      <c r="E90" s="35">
        <f>+(C90-C$7)/C$8</f>
        <v>11664.123177336158</v>
      </c>
      <c r="F90">
        <f>ROUND(2*E90,0)/2</f>
        <v>11664</v>
      </c>
      <c r="G90">
        <f>+C90-(C$7+F90*C$8)</f>
        <v>0.17712879999453435</v>
      </c>
      <c r="K90">
        <f>+G90</f>
        <v>0.17712879999453435</v>
      </c>
      <c r="O90">
        <f ca="1">+C$11+C$12*$F90</f>
        <v>0.17028213142989068</v>
      </c>
      <c r="Q90" s="2">
        <f>+C90-15018.5</f>
        <v>42910.149299999997</v>
      </c>
    </row>
    <row r="91" spans="1:17" x14ac:dyDescent="0.2">
      <c r="A91" s="63" t="s">
        <v>315</v>
      </c>
      <c r="B91" s="64" t="s">
        <v>58</v>
      </c>
      <c r="C91" s="65">
        <v>57951.658499999998</v>
      </c>
      <c r="D91" s="65">
        <v>1E-4</v>
      </c>
      <c r="E91" s="35">
        <f>+(C91-C$7)/C$8</f>
        <v>11680.124030744677</v>
      </c>
      <c r="F91">
        <f>ROUND(2*E91,0)/2</f>
        <v>11680</v>
      </c>
      <c r="G91">
        <f>+C91-(C$7+F91*C$8)</f>
        <v>0.17835599999671103</v>
      </c>
      <c r="K91">
        <f>+G91</f>
        <v>0.17835599999671103</v>
      </c>
      <c r="O91">
        <f ca="1">+C$11+C$12*$F91</f>
        <v>0.17068722369797751</v>
      </c>
      <c r="Q91" s="2">
        <f>+C91-15018.5</f>
        <v>42933.158499999998</v>
      </c>
    </row>
    <row r="92" spans="1:17" x14ac:dyDescent="0.2">
      <c r="A92" s="70" t="s">
        <v>317</v>
      </c>
      <c r="B92" s="71" t="s">
        <v>58</v>
      </c>
      <c r="C92" s="72">
        <v>58299.658000000003</v>
      </c>
      <c r="D92" s="72">
        <v>1E-4</v>
      </c>
      <c r="E92" s="35">
        <f>+(C92-C$7)/C$8</f>
        <v>11922.126750775713</v>
      </c>
      <c r="F92">
        <f>ROUND(2*E92,0)/2</f>
        <v>11922</v>
      </c>
      <c r="G92">
        <f>+C92-(C$7+F92*C$8)</f>
        <v>0.18226739999954589</v>
      </c>
      <c r="K92">
        <f>+G92</f>
        <v>0.18226739999954589</v>
      </c>
      <c r="O92">
        <f ca="1">+C$11+C$12*$F92</f>
        <v>0.17681424425279124</v>
      </c>
      <c r="Q92" s="2">
        <f>+C92-15018.5</f>
        <v>43281.158000000003</v>
      </c>
    </row>
    <row r="93" spans="1:17" x14ac:dyDescent="0.2">
      <c r="A93" s="70" t="s">
        <v>318</v>
      </c>
      <c r="B93" s="71" t="s">
        <v>58</v>
      </c>
      <c r="C93" s="72">
        <v>58608.8295</v>
      </c>
      <c r="D93" s="72">
        <v>1E-4</v>
      </c>
      <c r="E93" s="35">
        <f>+(C93-C$7)/C$8</f>
        <v>12137.128048065144</v>
      </c>
      <c r="F93">
        <f>ROUND(2*E93,0)/2</f>
        <v>12137</v>
      </c>
      <c r="G93">
        <f>+C93-(C$7+F93*C$8)</f>
        <v>0.18413289999443805</v>
      </c>
      <c r="K93">
        <f>+G93</f>
        <v>0.18413289999443805</v>
      </c>
      <c r="O93">
        <f ca="1">+C$11+C$12*$F93</f>
        <v>0.18225767160520839</v>
      </c>
      <c r="Q93" s="2">
        <f>+C93-15018.5</f>
        <v>43590.3295</v>
      </c>
    </row>
    <row r="94" spans="1:17" x14ac:dyDescent="0.2">
      <c r="A94" s="70" t="s">
        <v>318</v>
      </c>
      <c r="B94" s="71" t="s">
        <v>58</v>
      </c>
      <c r="C94" s="72">
        <v>58676.414700000001</v>
      </c>
      <c r="D94" s="72">
        <v>2.0000000000000001E-4</v>
      </c>
      <c r="E94" s="35">
        <f>+(C94-C$7)/C$8</f>
        <v>12184.127547299602</v>
      </c>
      <c r="F94">
        <f>ROUND(2*E94,0)/2</f>
        <v>12184</v>
      </c>
      <c r="G94">
        <f>+C94-(C$7+F94*C$8)</f>
        <v>0.18341279999731341</v>
      </c>
      <c r="K94">
        <f>+G94</f>
        <v>0.18341279999731341</v>
      </c>
      <c r="O94">
        <f ca="1">+C$11+C$12*$F94</f>
        <v>0.18344763014271354</v>
      </c>
      <c r="Q94" s="2">
        <f>+C94-15018.5</f>
        <v>43657.914700000001</v>
      </c>
    </row>
    <row r="95" spans="1:17" x14ac:dyDescent="0.2">
      <c r="A95" s="73" t="s">
        <v>320</v>
      </c>
      <c r="B95" s="74" t="s">
        <v>313</v>
      </c>
      <c r="C95" s="75">
        <v>58930.214999999997</v>
      </c>
      <c r="D95" s="75" t="s">
        <v>79</v>
      </c>
      <c r="E95" s="35">
        <f>+(C95-C$7)/C$8</f>
        <v>12360.623096703239</v>
      </c>
      <c r="F95">
        <f>ROUND(2*E95,0)/2</f>
        <v>12360.5</v>
      </c>
      <c r="G95">
        <f>+C95-(C$7+F95*C$8)</f>
        <v>0.17701284999202471</v>
      </c>
      <c r="K95">
        <f>+G95</f>
        <v>0.17701284999202471</v>
      </c>
      <c r="O95">
        <f ca="1">+C$11+C$12*$F95</f>
        <v>0.18791630422504668</v>
      </c>
      <c r="Q95" s="2">
        <f>+C95-15018.5</f>
        <v>43911.714999999997</v>
      </c>
    </row>
    <row r="96" spans="1:17" x14ac:dyDescent="0.2">
      <c r="A96" s="73" t="s">
        <v>320</v>
      </c>
      <c r="B96" s="74" t="s">
        <v>313</v>
      </c>
      <c r="C96" s="75">
        <v>58930.216</v>
      </c>
      <c r="D96" s="75" t="s">
        <v>31</v>
      </c>
      <c r="E96" s="35">
        <f>+(C96-C$7)/C$8</f>
        <v>12360.623792114355</v>
      </c>
      <c r="F96">
        <f>ROUND(2*E96,0)/2</f>
        <v>12360.5</v>
      </c>
      <c r="G96">
        <f>+C96-(C$7+F96*C$8)</f>
        <v>0.17801284999586642</v>
      </c>
      <c r="K96">
        <f>+G96</f>
        <v>0.17801284999586642</v>
      </c>
      <c r="O96">
        <f ca="1">+C$11+C$12*$F96</f>
        <v>0.18791630422504668</v>
      </c>
      <c r="Q96" s="2">
        <f>+C96-15018.5</f>
        <v>43911.716</v>
      </c>
    </row>
    <row r="97" spans="1:17" x14ac:dyDescent="0.2">
      <c r="A97" s="73" t="s">
        <v>320</v>
      </c>
      <c r="B97" s="74" t="s">
        <v>313</v>
      </c>
      <c r="C97" s="75">
        <v>58930.218000000001</v>
      </c>
      <c r="D97" s="75" t="s">
        <v>321</v>
      </c>
      <c r="E97" s="35">
        <f>+(C97-C$7)/C$8</f>
        <v>12360.625182936585</v>
      </c>
      <c r="F97">
        <f>ROUND(2*E97,0)/2</f>
        <v>12360.5</v>
      </c>
      <c r="G97">
        <f>+C97-(C$7+F97*C$8)</f>
        <v>0.18001284999627387</v>
      </c>
      <c r="K97">
        <f>+G97</f>
        <v>0.18001284999627387</v>
      </c>
      <c r="O97">
        <f ca="1">+C$11+C$12*$F97</f>
        <v>0.18791630422504668</v>
      </c>
      <c r="Q97" s="2">
        <f>+C97-15018.5</f>
        <v>43911.718000000001</v>
      </c>
    </row>
    <row r="98" spans="1:17" ht="12" customHeight="1" x14ac:dyDescent="0.2">
      <c r="A98" s="73" t="s">
        <v>319</v>
      </c>
      <c r="B98" s="74" t="s">
        <v>58</v>
      </c>
      <c r="C98" s="75">
        <v>59018.659599999999</v>
      </c>
      <c r="D98" s="75">
        <v>2.9999999999999997E-4</v>
      </c>
      <c r="E98" s="35">
        <f>+(C98-C$7)/C$8</f>
        <v>12422.12845453294</v>
      </c>
      <c r="F98">
        <f>ROUND(2*E98,0)/2</f>
        <v>12422</v>
      </c>
      <c r="G98">
        <f>+C98-(C$7+F98*C$8)</f>
        <v>0.18471739999949932</v>
      </c>
      <c r="K98">
        <f>+G98</f>
        <v>0.18471739999949932</v>
      </c>
      <c r="O98">
        <f ca="1">+C$11+C$12*$F98</f>
        <v>0.18947337763050554</v>
      </c>
      <c r="Q98" s="2">
        <f>+C98-15018.5</f>
        <v>44000.159599999999</v>
      </c>
    </row>
    <row r="99" spans="1:17" ht="12" customHeight="1" x14ac:dyDescent="0.2">
      <c r="A99" s="70" t="s">
        <v>322</v>
      </c>
      <c r="B99" s="71" t="s">
        <v>58</v>
      </c>
      <c r="C99" s="72">
        <v>59372.409800000001</v>
      </c>
      <c r="D99" s="72">
        <v>2.0000000000000001E-4</v>
      </c>
      <c r="E99" s="35">
        <f>+(C99-C$7)/C$8</f>
        <v>12668.13027525832</v>
      </c>
      <c r="F99">
        <f>ROUND(2*E99,0)/2</f>
        <v>12668</v>
      </c>
      <c r="G99">
        <f>+C99-(C$7+F99*C$8)</f>
        <v>0.18733559999236604</v>
      </c>
      <c r="K99">
        <f>+G99</f>
        <v>0.18733559999236604</v>
      </c>
      <c r="O99">
        <f ca="1">+C$11+C$12*$F99</f>
        <v>0.19570167125234095</v>
      </c>
      <c r="Q99" s="2">
        <f>+C99-15018.5</f>
        <v>44353.909800000001</v>
      </c>
    </row>
    <row r="100" spans="1:17" ht="12" customHeight="1" x14ac:dyDescent="0.2">
      <c r="A100" s="76" t="s">
        <v>323</v>
      </c>
      <c r="B100" s="77" t="s">
        <v>58</v>
      </c>
      <c r="C100" s="78">
        <v>59747.731699999997</v>
      </c>
      <c r="D100" s="76">
        <v>2.0000000000000001E-4</v>
      </c>
      <c r="E100" s="35">
        <f>+(C100-C$7)/C$8</f>
        <v>12929.133295915573</v>
      </c>
      <c r="F100">
        <f>ROUND(2*E100,0)/2</f>
        <v>12929</v>
      </c>
      <c r="G100">
        <f>+C100-(C$7+F100*C$8)</f>
        <v>0.19167929999093758</v>
      </c>
      <c r="K100">
        <f>+G100</f>
        <v>0.19167929999093758</v>
      </c>
      <c r="O100">
        <f ca="1">+C$11+C$12*$F100</f>
        <v>0.20230973887550779</v>
      </c>
      <c r="Q100" s="2">
        <f>+C100-15018.5</f>
        <v>44729.231699999997</v>
      </c>
    </row>
    <row r="101" spans="1:17" ht="12" customHeight="1" x14ac:dyDescent="0.2">
      <c r="A101" s="76" t="s">
        <v>323</v>
      </c>
      <c r="B101" s="77" t="s">
        <v>58</v>
      </c>
      <c r="C101" s="78">
        <v>59766.425999999999</v>
      </c>
      <c r="D101" s="76">
        <v>1E-4</v>
      </c>
      <c r="E101" s="35">
        <f>+(C101-C$7)/C$8</f>
        <v>12942.133519907497</v>
      </c>
      <c r="F101">
        <f>ROUND(2*E101,0)/2</f>
        <v>12942</v>
      </c>
      <c r="G101">
        <f>+C101-(C$7+F101*C$8)</f>
        <v>0.19200139999884414</v>
      </c>
      <c r="K101">
        <f>+G101</f>
        <v>0.19200139999884414</v>
      </c>
      <c r="O101">
        <f ca="1">+C$11+C$12*$F101</f>
        <v>0.20263887634332839</v>
      </c>
      <c r="Q101" s="2">
        <f>+C101-15018.5</f>
        <v>44747.925999999999</v>
      </c>
    </row>
    <row r="102" spans="1:17" ht="12" customHeight="1" x14ac:dyDescent="0.2">
      <c r="C102" s="14"/>
      <c r="D102" s="14"/>
    </row>
    <row r="103" spans="1:17" ht="12" customHeight="1" x14ac:dyDescent="0.2">
      <c r="C103" s="14"/>
      <c r="D103" s="14"/>
    </row>
    <row r="104" spans="1:17" ht="12" customHeight="1" x14ac:dyDescent="0.2">
      <c r="C104" s="14"/>
      <c r="D104" s="14"/>
    </row>
    <row r="105" spans="1:17" x14ac:dyDescent="0.2">
      <c r="C105" s="14"/>
      <c r="D105" s="14"/>
    </row>
    <row r="106" spans="1:17" x14ac:dyDescent="0.2">
      <c r="C106" s="14"/>
      <c r="D106" s="14"/>
    </row>
    <row r="107" spans="1:17" x14ac:dyDescent="0.2">
      <c r="C107" s="14"/>
      <c r="D107" s="14"/>
    </row>
    <row r="108" spans="1:17" x14ac:dyDescent="0.2">
      <c r="C108" s="14"/>
      <c r="D108" s="14"/>
    </row>
    <row r="109" spans="1:17" x14ac:dyDescent="0.2">
      <c r="C109" s="14"/>
      <c r="D109" s="14"/>
    </row>
    <row r="110" spans="1:17" x14ac:dyDescent="0.2">
      <c r="C110" s="14"/>
      <c r="D110" s="14"/>
    </row>
    <row r="111" spans="1:17" x14ac:dyDescent="0.2">
      <c r="C111" s="14"/>
      <c r="D111" s="14"/>
    </row>
    <row r="112" spans="1:17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  <row r="2560" spans="3:4" x14ac:dyDescent="0.2">
      <c r="C2560" s="12"/>
      <c r="D2560" s="12"/>
    </row>
    <row r="2561" spans="3:4" x14ac:dyDescent="0.2">
      <c r="C2561" s="12"/>
      <c r="D2561" s="12"/>
    </row>
    <row r="2562" spans="3:4" x14ac:dyDescent="0.2">
      <c r="C2562" s="12"/>
      <c r="D2562" s="12"/>
    </row>
  </sheetData>
  <protectedRanges>
    <protectedRange sqref="A92:D98" name="Range1"/>
  </protectedRanges>
  <sortState xmlns:xlrd2="http://schemas.microsoft.com/office/spreadsheetml/2017/richdata2" ref="A21:AG101">
    <sortCondition ref="C21:C10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6"/>
  <sheetViews>
    <sheetView topLeftCell="A26" workbookViewId="0">
      <selection activeCell="A45" sqref="A45:C73"/>
    </sheetView>
  </sheetViews>
  <sheetFormatPr defaultRowHeight="12.75" x14ac:dyDescent="0.2"/>
  <cols>
    <col min="1" max="1" width="19.7109375" style="12" customWidth="1"/>
    <col min="2" max="2" width="4.42578125" style="16" customWidth="1"/>
    <col min="3" max="3" width="12.7109375" style="12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2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6" t="s">
        <v>70</v>
      </c>
      <c r="I1" s="47" t="s">
        <v>71</v>
      </c>
      <c r="J1" s="48" t="s">
        <v>72</v>
      </c>
    </row>
    <row r="2" spans="1:16" x14ac:dyDescent="0.2">
      <c r="I2" s="49" t="s">
        <v>73</v>
      </c>
      <c r="J2" s="50" t="s">
        <v>74</v>
      </c>
    </row>
    <row r="3" spans="1:16" x14ac:dyDescent="0.2">
      <c r="A3" s="51" t="s">
        <v>75</v>
      </c>
      <c r="I3" s="49" t="s">
        <v>76</v>
      </c>
      <c r="J3" s="50" t="s">
        <v>77</v>
      </c>
    </row>
    <row r="4" spans="1:16" x14ac:dyDescent="0.2">
      <c r="I4" s="49" t="s">
        <v>78</v>
      </c>
      <c r="J4" s="50" t="s">
        <v>77</v>
      </c>
    </row>
    <row r="5" spans="1:16" ht="13.5" thickBot="1" x14ac:dyDescent="0.25">
      <c r="I5" s="52" t="s">
        <v>79</v>
      </c>
      <c r="J5" s="53" t="s">
        <v>80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AJ 60.316 </v>
      </c>
      <c r="B11" s="18" t="str">
        <f t="shared" ref="B11:B42" si="1">IF(H11=INT(H11),"I","II")</f>
        <v>I</v>
      </c>
      <c r="C11" s="12">
        <f t="shared" ref="C11:C42" si="2">1*G11</f>
        <v>34530.773999999998</v>
      </c>
      <c r="D11" s="16" t="str">
        <f t="shared" ref="D11:D42" si="3">VLOOKUP(F11,I$1:J$5,2,FALSE)</f>
        <v>vis</v>
      </c>
      <c r="E11" s="54">
        <f>VLOOKUP(C11,Active!C$21:E$971,3,FALSE)</f>
        <v>-4607.0193546125929</v>
      </c>
      <c r="F11" s="18" t="s">
        <v>79</v>
      </c>
      <c r="G11" s="16" t="str">
        <f t="shared" ref="G11:G42" si="4">MID(I11,3,LEN(I11)-3)</f>
        <v>34530.774</v>
      </c>
      <c r="H11" s="12">
        <f t="shared" ref="H11:H42" si="5">1*K11</f>
        <v>-4607</v>
      </c>
      <c r="I11" s="55" t="s">
        <v>141</v>
      </c>
      <c r="J11" s="56" t="s">
        <v>142</v>
      </c>
      <c r="K11" s="55">
        <v>-4607</v>
      </c>
      <c r="L11" s="55" t="s">
        <v>143</v>
      </c>
      <c r="M11" s="56" t="s">
        <v>144</v>
      </c>
      <c r="N11" s="56" t="s">
        <v>60</v>
      </c>
      <c r="O11" s="57" t="s">
        <v>145</v>
      </c>
      <c r="P11" s="57" t="s">
        <v>146</v>
      </c>
    </row>
    <row r="12" spans="1:16" ht="12.75" customHeight="1" thickBot="1" x14ac:dyDescent="0.25">
      <c r="A12" s="12" t="str">
        <f t="shared" si="0"/>
        <v>IBVS 111 </v>
      </c>
      <c r="B12" s="18" t="str">
        <f t="shared" si="1"/>
        <v>I</v>
      </c>
      <c r="C12" s="12">
        <f t="shared" si="2"/>
        <v>38916.680999999997</v>
      </c>
      <c r="D12" s="16" t="str">
        <f t="shared" si="3"/>
        <v>vis</v>
      </c>
      <c r="E12" s="54">
        <f>VLOOKUP(C12,Active!C$21:E$971,3,FALSE)</f>
        <v>-1557.0108810281672</v>
      </c>
      <c r="F12" s="18" t="s">
        <v>79</v>
      </c>
      <c r="G12" s="16" t="str">
        <f t="shared" si="4"/>
        <v>38916.681</v>
      </c>
      <c r="H12" s="12">
        <f t="shared" si="5"/>
        <v>-1557</v>
      </c>
      <c r="I12" s="55" t="s">
        <v>152</v>
      </c>
      <c r="J12" s="56" t="s">
        <v>153</v>
      </c>
      <c r="K12" s="55">
        <v>-1557</v>
      </c>
      <c r="L12" s="55" t="s">
        <v>154</v>
      </c>
      <c r="M12" s="56" t="s">
        <v>85</v>
      </c>
      <c r="N12" s="56"/>
      <c r="O12" s="57" t="s">
        <v>155</v>
      </c>
      <c r="P12" s="58" t="s">
        <v>156</v>
      </c>
    </row>
    <row r="13" spans="1:16" ht="12.75" customHeight="1" thickBot="1" x14ac:dyDescent="0.25">
      <c r="A13" s="12" t="str">
        <f t="shared" si="0"/>
        <v>IBVS 111 </v>
      </c>
      <c r="B13" s="18" t="str">
        <f t="shared" si="1"/>
        <v>I</v>
      </c>
      <c r="C13" s="12">
        <f t="shared" si="2"/>
        <v>38952.637999999999</v>
      </c>
      <c r="D13" s="16" t="str">
        <f t="shared" si="3"/>
        <v>vis</v>
      </c>
      <c r="E13" s="54">
        <f>VLOOKUP(C13,Active!C$21:E$971,3,FALSE)</f>
        <v>-1532.0059835953939</v>
      </c>
      <c r="F13" s="18" t="s">
        <v>79</v>
      </c>
      <c r="G13" s="16" t="str">
        <f t="shared" si="4"/>
        <v>38952.638</v>
      </c>
      <c r="H13" s="12">
        <f t="shared" si="5"/>
        <v>-1532</v>
      </c>
      <c r="I13" s="55" t="s">
        <v>157</v>
      </c>
      <c r="J13" s="56" t="s">
        <v>158</v>
      </c>
      <c r="K13" s="55">
        <v>-1532</v>
      </c>
      <c r="L13" s="55" t="s">
        <v>159</v>
      </c>
      <c r="M13" s="56" t="s">
        <v>85</v>
      </c>
      <c r="N13" s="56"/>
      <c r="O13" s="57" t="s">
        <v>155</v>
      </c>
      <c r="P13" s="58" t="s">
        <v>156</v>
      </c>
    </row>
    <row r="14" spans="1:16" ht="12.75" customHeight="1" thickBot="1" x14ac:dyDescent="0.25">
      <c r="A14" s="12" t="str">
        <f t="shared" si="0"/>
        <v>IBVS 154 </v>
      </c>
      <c r="B14" s="18" t="str">
        <f t="shared" si="1"/>
        <v>I</v>
      </c>
      <c r="C14" s="12">
        <f t="shared" si="2"/>
        <v>39287.705999999998</v>
      </c>
      <c r="D14" s="16" t="str">
        <f t="shared" si="3"/>
        <v>vis</v>
      </c>
      <c r="E14" s="54">
        <f>VLOOKUP(C14,Active!C$21:E$971,3,FALSE)</f>
        <v>-1298.9959723874535</v>
      </c>
      <c r="F14" s="18" t="s">
        <v>79</v>
      </c>
      <c r="G14" s="16" t="str">
        <f t="shared" si="4"/>
        <v>39287.706</v>
      </c>
      <c r="H14" s="12">
        <f t="shared" si="5"/>
        <v>-1299</v>
      </c>
      <c r="I14" s="55" t="s">
        <v>160</v>
      </c>
      <c r="J14" s="56" t="s">
        <v>161</v>
      </c>
      <c r="K14" s="55">
        <v>-1299</v>
      </c>
      <c r="L14" s="55" t="s">
        <v>162</v>
      </c>
      <c r="M14" s="56" t="s">
        <v>85</v>
      </c>
      <c r="N14" s="56"/>
      <c r="O14" s="57" t="s">
        <v>155</v>
      </c>
      <c r="P14" s="58" t="s">
        <v>163</v>
      </c>
    </row>
    <row r="15" spans="1:16" ht="12.75" customHeight="1" thickBot="1" x14ac:dyDescent="0.25">
      <c r="A15" s="12" t="str">
        <f t="shared" si="0"/>
        <v>IBVS 154 </v>
      </c>
      <c r="B15" s="18" t="str">
        <f t="shared" si="1"/>
        <v>I</v>
      </c>
      <c r="C15" s="12">
        <f t="shared" si="2"/>
        <v>39323.641000000003</v>
      </c>
      <c r="D15" s="16" t="str">
        <f t="shared" si="3"/>
        <v>vis</v>
      </c>
      <c r="E15" s="54">
        <f>VLOOKUP(C15,Active!C$21:E$971,3,FALSE)</f>
        <v>-1274.0063739991906</v>
      </c>
      <c r="F15" s="18" t="s">
        <v>79</v>
      </c>
      <c r="G15" s="16" t="str">
        <f t="shared" si="4"/>
        <v>39323.641</v>
      </c>
      <c r="H15" s="12">
        <f t="shared" si="5"/>
        <v>-1274</v>
      </c>
      <c r="I15" s="55" t="s">
        <v>164</v>
      </c>
      <c r="J15" s="56" t="s">
        <v>165</v>
      </c>
      <c r="K15" s="55">
        <v>-1274</v>
      </c>
      <c r="L15" s="55" t="s">
        <v>159</v>
      </c>
      <c r="M15" s="56" t="s">
        <v>85</v>
      </c>
      <c r="N15" s="56"/>
      <c r="O15" s="57" t="s">
        <v>155</v>
      </c>
      <c r="P15" s="58" t="s">
        <v>163</v>
      </c>
    </row>
    <row r="16" spans="1:16" ht="12.75" customHeight="1" thickBot="1" x14ac:dyDescent="0.25">
      <c r="A16" s="12" t="str">
        <f t="shared" si="0"/>
        <v> ORI 113 </v>
      </c>
      <c r="B16" s="18" t="str">
        <f t="shared" si="1"/>
        <v>I</v>
      </c>
      <c r="C16" s="12">
        <f t="shared" si="2"/>
        <v>40383.438000000002</v>
      </c>
      <c r="D16" s="16" t="str">
        <f t="shared" si="3"/>
        <v>vis</v>
      </c>
      <c r="E16" s="54">
        <f>VLOOKUP(C16,Active!C$21:E$971,3,FALSE)</f>
        <v>-537.01176141863414</v>
      </c>
      <c r="F16" s="18" t="s">
        <v>79</v>
      </c>
      <c r="G16" s="16" t="str">
        <f t="shared" si="4"/>
        <v>40383.438</v>
      </c>
      <c r="H16" s="12">
        <f t="shared" si="5"/>
        <v>-537</v>
      </c>
      <c r="I16" s="55" t="s">
        <v>166</v>
      </c>
      <c r="J16" s="56" t="s">
        <v>167</v>
      </c>
      <c r="K16" s="55">
        <v>-537</v>
      </c>
      <c r="L16" s="55" t="s">
        <v>168</v>
      </c>
      <c r="M16" s="56" t="s">
        <v>85</v>
      </c>
      <c r="N16" s="56"/>
      <c r="O16" s="57" t="s">
        <v>169</v>
      </c>
      <c r="P16" s="57" t="s">
        <v>170</v>
      </c>
    </row>
    <row r="17" spans="1:16" ht="12.75" customHeight="1" thickBot="1" x14ac:dyDescent="0.25">
      <c r="A17" s="12" t="str">
        <f t="shared" si="0"/>
        <v> ORI 119 </v>
      </c>
      <c r="B17" s="18" t="str">
        <f t="shared" si="1"/>
        <v>I</v>
      </c>
      <c r="C17" s="12">
        <f t="shared" si="2"/>
        <v>40741.516000000003</v>
      </c>
      <c r="D17" s="16" t="str">
        <f t="shared" si="3"/>
        <v>vis</v>
      </c>
      <c r="E17" s="54">
        <f>VLOOKUP(C17,Active!C$21:E$971,3,FALSE)</f>
        <v>-288.00034047328165</v>
      </c>
      <c r="F17" s="18" t="s">
        <v>79</v>
      </c>
      <c r="G17" s="16" t="str">
        <f t="shared" si="4"/>
        <v>40741.516</v>
      </c>
      <c r="H17" s="12">
        <f t="shared" si="5"/>
        <v>-288</v>
      </c>
      <c r="I17" s="55" t="s">
        <v>171</v>
      </c>
      <c r="J17" s="56" t="s">
        <v>172</v>
      </c>
      <c r="K17" s="55">
        <v>-288</v>
      </c>
      <c r="L17" s="55" t="s">
        <v>173</v>
      </c>
      <c r="M17" s="56" t="s">
        <v>85</v>
      </c>
      <c r="N17" s="56"/>
      <c r="O17" s="57" t="s">
        <v>169</v>
      </c>
      <c r="P17" s="57" t="s">
        <v>174</v>
      </c>
    </row>
    <row r="18" spans="1:16" ht="12.75" customHeight="1" thickBot="1" x14ac:dyDescent="0.25">
      <c r="A18" s="12" t="str">
        <f t="shared" si="0"/>
        <v> AVSJ 5.36 </v>
      </c>
      <c r="B18" s="18" t="str">
        <f t="shared" si="1"/>
        <v>I</v>
      </c>
      <c r="C18" s="12">
        <f t="shared" si="2"/>
        <v>41096.686000000002</v>
      </c>
      <c r="D18" s="16" t="str">
        <f t="shared" si="3"/>
        <v>vis</v>
      </c>
      <c r="E18" s="54">
        <f>VLOOKUP(C18,Active!C$21:E$971,3,FALSE)</f>
        <v>-41.011175047983002</v>
      </c>
      <c r="F18" s="18" t="s">
        <v>79</v>
      </c>
      <c r="G18" s="16" t="str">
        <f t="shared" si="4"/>
        <v>41096.686</v>
      </c>
      <c r="H18" s="12">
        <f t="shared" si="5"/>
        <v>-41</v>
      </c>
      <c r="I18" s="55" t="s">
        <v>175</v>
      </c>
      <c r="J18" s="56" t="s">
        <v>176</v>
      </c>
      <c r="K18" s="55">
        <v>-41</v>
      </c>
      <c r="L18" s="55" t="s">
        <v>154</v>
      </c>
      <c r="M18" s="56" t="s">
        <v>85</v>
      </c>
      <c r="N18" s="56"/>
      <c r="O18" s="57" t="s">
        <v>177</v>
      </c>
      <c r="P18" s="57" t="s">
        <v>178</v>
      </c>
    </row>
    <row r="19" spans="1:16" ht="12.75" customHeight="1" thickBot="1" x14ac:dyDescent="0.25">
      <c r="A19" s="12" t="str">
        <f t="shared" si="0"/>
        <v> AVSJ 5.36 </v>
      </c>
      <c r="B19" s="18" t="str">
        <f t="shared" si="1"/>
        <v>I</v>
      </c>
      <c r="C19" s="12">
        <f t="shared" si="2"/>
        <v>41152.771000000001</v>
      </c>
      <c r="D19" s="16" t="str">
        <f t="shared" si="3"/>
        <v>vis</v>
      </c>
      <c r="E19" s="54">
        <f>VLOOKUP(C19,Active!C$21:E$971,3,FALSE)</f>
        <v>-2.0090427088841842</v>
      </c>
      <c r="F19" s="18" t="s">
        <v>79</v>
      </c>
      <c r="G19" s="16" t="str">
        <f t="shared" si="4"/>
        <v>41152.771</v>
      </c>
      <c r="H19" s="12">
        <f t="shared" si="5"/>
        <v>-2</v>
      </c>
      <c r="I19" s="55" t="s">
        <v>179</v>
      </c>
      <c r="J19" s="56" t="s">
        <v>180</v>
      </c>
      <c r="K19" s="55">
        <v>-2</v>
      </c>
      <c r="L19" s="55" t="s">
        <v>117</v>
      </c>
      <c r="M19" s="56" t="s">
        <v>85</v>
      </c>
      <c r="N19" s="56"/>
      <c r="O19" s="57" t="s">
        <v>177</v>
      </c>
      <c r="P19" s="57" t="s">
        <v>178</v>
      </c>
    </row>
    <row r="20" spans="1:16" ht="12.75" customHeight="1" thickBot="1" x14ac:dyDescent="0.25">
      <c r="A20" s="12" t="str">
        <f t="shared" si="0"/>
        <v> AVSJ 5.36 </v>
      </c>
      <c r="B20" s="18" t="str">
        <f t="shared" si="1"/>
        <v>I</v>
      </c>
      <c r="C20" s="12">
        <f t="shared" si="2"/>
        <v>41155.656000000003</v>
      </c>
      <c r="D20" s="16" t="str">
        <f t="shared" si="3"/>
        <v>vis</v>
      </c>
      <c r="E20" s="54">
        <f>VLOOKUP(C20,Active!C$21:E$971,3,FALSE)</f>
        <v>-2.7816444573090992E-3</v>
      </c>
      <c r="F20" s="18" t="s">
        <v>79</v>
      </c>
      <c r="G20" s="16" t="str">
        <f t="shared" si="4"/>
        <v>41155.656</v>
      </c>
      <c r="H20" s="12">
        <f t="shared" si="5"/>
        <v>0</v>
      </c>
      <c r="I20" s="55" t="s">
        <v>181</v>
      </c>
      <c r="J20" s="56" t="s">
        <v>182</v>
      </c>
      <c r="K20" s="55">
        <v>0</v>
      </c>
      <c r="L20" s="55" t="s">
        <v>183</v>
      </c>
      <c r="M20" s="56" t="s">
        <v>85</v>
      </c>
      <c r="N20" s="56"/>
      <c r="O20" s="57" t="s">
        <v>177</v>
      </c>
      <c r="P20" s="57" t="s">
        <v>178</v>
      </c>
    </row>
    <row r="21" spans="1:16" ht="12.75" customHeight="1" thickBot="1" x14ac:dyDescent="0.25">
      <c r="A21" s="12" t="str">
        <f t="shared" si="0"/>
        <v> AVSJ 5.36 </v>
      </c>
      <c r="B21" s="18" t="str">
        <f t="shared" si="1"/>
        <v>I</v>
      </c>
      <c r="C21" s="12">
        <f t="shared" si="2"/>
        <v>41536.712</v>
      </c>
      <c r="D21" s="16" t="str">
        <f t="shared" si="3"/>
        <v>vis</v>
      </c>
      <c r="E21" s="54">
        <f>VLOOKUP(C21,Active!C$21:E$971,3,FALSE)</f>
        <v>264.98779588264881</v>
      </c>
      <c r="F21" s="18" t="s">
        <v>79</v>
      </c>
      <c r="G21" s="16" t="str">
        <f t="shared" si="4"/>
        <v>41536.712</v>
      </c>
      <c r="H21" s="12">
        <f t="shared" si="5"/>
        <v>265</v>
      </c>
      <c r="I21" s="55" t="s">
        <v>184</v>
      </c>
      <c r="J21" s="56" t="s">
        <v>185</v>
      </c>
      <c r="K21" s="55">
        <v>265</v>
      </c>
      <c r="L21" s="55" t="s">
        <v>186</v>
      </c>
      <c r="M21" s="56" t="s">
        <v>85</v>
      </c>
      <c r="N21" s="56"/>
      <c r="O21" s="57" t="s">
        <v>187</v>
      </c>
      <c r="P21" s="57" t="s">
        <v>178</v>
      </c>
    </row>
    <row r="22" spans="1:16" ht="12.75" customHeight="1" thickBot="1" x14ac:dyDescent="0.25">
      <c r="A22" s="12" t="str">
        <f t="shared" si="0"/>
        <v> AOEB 5 </v>
      </c>
      <c r="B22" s="18" t="str">
        <f t="shared" si="1"/>
        <v>I</v>
      </c>
      <c r="C22" s="12">
        <f t="shared" si="2"/>
        <v>43286.771000000001</v>
      </c>
      <c r="D22" s="16" t="str">
        <f t="shared" si="3"/>
        <v>vis</v>
      </c>
      <c r="E22" s="54">
        <f>VLOOKUP(C22,Active!C$21:E$971,3,FALSE)</f>
        <v>1481.9982749631881</v>
      </c>
      <c r="F22" s="18" t="s">
        <v>79</v>
      </c>
      <c r="G22" s="16" t="str">
        <f t="shared" si="4"/>
        <v>43286.771</v>
      </c>
      <c r="H22" s="12">
        <f t="shared" si="5"/>
        <v>1482</v>
      </c>
      <c r="I22" s="55" t="s">
        <v>188</v>
      </c>
      <c r="J22" s="56" t="s">
        <v>189</v>
      </c>
      <c r="K22" s="55">
        <v>1482</v>
      </c>
      <c r="L22" s="55" t="s">
        <v>97</v>
      </c>
      <c r="M22" s="56" t="s">
        <v>85</v>
      </c>
      <c r="N22" s="56"/>
      <c r="O22" s="57" t="s">
        <v>190</v>
      </c>
      <c r="P22" s="57" t="s">
        <v>191</v>
      </c>
    </row>
    <row r="23" spans="1:16" ht="12.75" customHeight="1" thickBot="1" x14ac:dyDescent="0.25">
      <c r="A23" s="12" t="str">
        <f t="shared" si="0"/>
        <v> AOEB 5 </v>
      </c>
      <c r="B23" s="18" t="str">
        <f t="shared" si="1"/>
        <v>I</v>
      </c>
      <c r="C23" s="12">
        <f t="shared" si="2"/>
        <v>43982.781000000003</v>
      </c>
      <c r="D23" s="16" t="str">
        <f t="shared" si="3"/>
        <v>vis</v>
      </c>
      <c r="E23" s="54">
        <f>VLOOKUP(C23,Active!C$21:E$971,3,FALSE)</f>
        <v>1966.0113645475096</v>
      </c>
      <c r="F23" s="18" t="s">
        <v>79</v>
      </c>
      <c r="G23" s="16" t="str">
        <f t="shared" si="4"/>
        <v>43982.781</v>
      </c>
      <c r="H23" s="12">
        <f t="shared" si="5"/>
        <v>1966</v>
      </c>
      <c r="I23" s="55" t="s">
        <v>192</v>
      </c>
      <c r="J23" s="56" t="s">
        <v>193</v>
      </c>
      <c r="K23" s="55">
        <v>1966</v>
      </c>
      <c r="L23" s="55" t="s">
        <v>194</v>
      </c>
      <c r="M23" s="56" t="s">
        <v>85</v>
      </c>
      <c r="N23" s="56"/>
      <c r="O23" s="57" t="s">
        <v>190</v>
      </c>
      <c r="P23" s="57" t="s">
        <v>191</v>
      </c>
    </row>
    <row r="24" spans="1:16" ht="12.75" customHeight="1" thickBot="1" x14ac:dyDescent="0.25">
      <c r="A24" s="12" t="str">
        <f t="shared" si="0"/>
        <v> AOEB 5 </v>
      </c>
      <c r="B24" s="18" t="str">
        <f t="shared" si="1"/>
        <v>I</v>
      </c>
      <c r="C24" s="12">
        <f t="shared" si="2"/>
        <v>45082.86</v>
      </c>
      <c r="D24" s="16" t="str">
        <f t="shared" si="3"/>
        <v>vis</v>
      </c>
      <c r="E24" s="54">
        <f>VLOOKUP(C24,Active!C$21:E$971,3,FALSE)</f>
        <v>2731.0185276296897</v>
      </c>
      <c r="F24" s="18" t="s">
        <v>79</v>
      </c>
      <c r="G24" s="16" t="str">
        <f t="shared" si="4"/>
        <v>45082.860</v>
      </c>
      <c r="H24" s="12">
        <f t="shared" si="5"/>
        <v>2731</v>
      </c>
      <c r="I24" s="55" t="s">
        <v>195</v>
      </c>
      <c r="J24" s="56" t="s">
        <v>196</v>
      </c>
      <c r="K24" s="55">
        <v>2731</v>
      </c>
      <c r="L24" s="55" t="s">
        <v>197</v>
      </c>
      <c r="M24" s="56" t="s">
        <v>85</v>
      </c>
      <c r="N24" s="56"/>
      <c r="O24" s="57" t="s">
        <v>198</v>
      </c>
      <c r="P24" s="57" t="s">
        <v>191</v>
      </c>
    </row>
    <row r="25" spans="1:16" ht="12.75" customHeight="1" thickBot="1" x14ac:dyDescent="0.25">
      <c r="A25" s="12" t="str">
        <f t="shared" si="0"/>
        <v> AOEB 5 </v>
      </c>
      <c r="B25" s="18" t="str">
        <f t="shared" si="1"/>
        <v>I</v>
      </c>
      <c r="C25" s="12">
        <f t="shared" si="2"/>
        <v>45131.732000000004</v>
      </c>
      <c r="D25" s="16" t="str">
        <f t="shared" si="3"/>
        <v>vis</v>
      </c>
      <c r="E25" s="54">
        <f>VLOOKUP(C25,Active!C$21:E$971,3,FALSE)</f>
        <v>2765.0046596021707</v>
      </c>
      <c r="F25" s="18" t="s">
        <v>79</v>
      </c>
      <c r="G25" s="16" t="str">
        <f t="shared" si="4"/>
        <v>45131.732</v>
      </c>
      <c r="H25" s="12">
        <f t="shared" si="5"/>
        <v>2765</v>
      </c>
      <c r="I25" s="55" t="s">
        <v>199</v>
      </c>
      <c r="J25" s="56" t="s">
        <v>200</v>
      </c>
      <c r="K25" s="55">
        <v>2765</v>
      </c>
      <c r="L25" s="55" t="s">
        <v>90</v>
      </c>
      <c r="M25" s="56" t="s">
        <v>85</v>
      </c>
      <c r="N25" s="56"/>
      <c r="O25" s="57" t="s">
        <v>201</v>
      </c>
      <c r="P25" s="57" t="s">
        <v>191</v>
      </c>
    </row>
    <row r="26" spans="1:16" ht="12.75" customHeight="1" thickBot="1" x14ac:dyDescent="0.25">
      <c r="A26" s="12" t="str">
        <f t="shared" si="0"/>
        <v> AOEB 5 </v>
      </c>
      <c r="B26" s="18" t="str">
        <f t="shared" si="1"/>
        <v>I</v>
      </c>
      <c r="C26" s="12">
        <f t="shared" si="2"/>
        <v>45131.748</v>
      </c>
      <c r="D26" s="16" t="str">
        <f t="shared" si="3"/>
        <v>vis</v>
      </c>
      <c r="E26" s="54">
        <f>VLOOKUP(C26,Active!C$21:E$971,3,FALSE)</f>
        <v>2765.0157861799948</v>
      </c>
      <c r="F26" s="18" t="s">
        <v>79</v>
      </c>
      <c r="G26" s="16" t="str">
        <f t="shared" si="4"/>
        <v>45131.748</v>
      </c>
      <c r="H26" s="12">
        <f t="shared" si="5"/>
        <v>2765</v>
      </c>
      <c r="I26" s="55" t="s">
        <v>202</v>
      </c>
      <c r="J26" s="56" t="s">
        <v>203</v>
      </c>
      <c r="K26" s="55">
        <v>2765</v>
      </c>
      <c r="L26" s="55" t="s">
        <v>204</v>
      </c>
      <c r="M26" s="56" t="s">
        <v>85</v>
      </c>
      <c r="N26" s="56"/>
      <c r="O26" s="57" t="s">
        <v>190</v>
      </c>
      <c r="P26" s="57" t="s">
        <v>191</v>
      </c>
    </row>
    <row r="27" spans="1:16" ht="12.75" customHeight="1" thickBot="1" x14ac:dyDescent="0.25">
      <c r="A27" s="12" t="str">
        <f t="shared" si="0"/>
        <v> AOEB 5 </v>
      </c>
      <c r="B27" s="18" t="str">
        <f t="shared" si="1"/>
        <v>I</v>
      </c>
      <c r="C27" s="12">
        <f t="shared" si="2"/>
        <v>45492.688999999998</v>
      </c>
      <c r="D27" s="16" t="str">
        <f t="shared" si="3"/>
        <v>vis</v>
      </c>
      <c r="E27" s="54">
        <f>VLOOKUP(C27,Active!C$21:E$971,3,FALSE)</f>
        <v>3016.018169145259</v>
      </c>
      <c r="F27" s="18" t="s">
        <v>79</v>
      </c>
      <c r="G27" s="16" t="str">
        <f t="shared" si="4"/>
        <v>45492.689</v>
      </c>
      <c r="H27" s="12">
        <f t="shared" si="5"/>
        <v>3016</v>
      </c>
      <c r="I27" s="55" t="s">
        <v>205</v>
      </c>
      <c r="J27" s="56" t="s">
        <v>206</v>
      </c>
      <c r="K27" s="55">
        <v>3016</v>
      </c>
      <c r="L27" s="55" t="s">
        <v>207</v>
      </c>
      <c r="M27" s="56" t="s">
        <v>85</v>
      </c>
      <c r="N27" s="56"/>
      <c r="O27" s="57" t="s">
        <v>190</v>
      </c>
      <c r="P27" s="57" t="s">
        <v>191</v>
      </c>
    </row>
    <row r="28" spans="1:16" ht="12.75" customHeight="1" thickBot="1" x14ac:dyDescent="0.25">
      <c r="A28" s="12" t="str">
        <f t="shared" si="0"/>
        <v> AOEB 5 </v>
      </c>
      <c r="B28" s="18" t="str">
        <f t="shared" si="1"/>
        <v>I</v>
      </c>
      <c r="C28" s="12">
        <f t="shared" si="2"/>
        <v>46169.945</v>
      </c>
      <c r="D28" s="16" t="str">
        <f t="shared" si="3"/>
        <v>vis</v>
      </c>
      <c r="E28" s="54">
        <f>VLOOKUP(C28,Active!C$21:E$971,3,FALSE)</f>
        <v>3486.989518694143</v>
      </c>
      <c r="F28" s="18" t="s">
        <v>79</v>
      </c>
      <c r="G28" s="16" t="str">
        <f t="shared" si="4"/>
        <v>46169.945</v>
      </c>
      <c r="H28" s="12">
        <f t="shared" si="5"/>
        <v>3487</v>
      </c>
      <c r="I28" s="55" t="s">
        <v>208</v>
      </c>
      <c r="J28" s="56" t="s">
        <v>209</v>
      </c>
      <c r="K28" s="55">
        <v>3487</v>
      </c>
      <c r="L28" s="55" t="s">
        <v>210</v>
      </c>
      <c r="M28" s="56" t="s">
        <v>85</v>
      </c>
      <c r="N28" s="56"/>
      <c r="O28" s="57" t="s">
        <v>211</v>
      </c>
      <c r="P28" s="57" t="s">
        <v>191</v>
      </c>
    </row>
    <row r="29" spans="1:16" ht="12.75" customHeight="1" thickBot="1" x14ac:dyDescent="0.25">
      <c r="A29" s="12" t="str">
        <f t="shared" si="0"/>
        <v> AOEB 5 </v>
      </c>
      <c r="B29" s="18" t="str">
        <f t="shared" si="1"/>
        <v>I</v>
      </c>
      <c r="C29" s="12">
        <f t="shared" si="2"/>
        <v>46208.781000000003</v>
      </c>
      <c r="D29" s="16" t="str">
        <f t="shared" si="3"/>
        <v>vis</v>
      </c>
      <c r="E29" s="54">
        <f>VLOOKUP(C29,Active!C$21:E$971,3,FALSE)</f>
        <v>3513.9965047246574</v>
      </c>
      <c r="F29" s="18" t="s">
        <v>79</v>
      </c>
      <c r="G29" s="16" t="str">
        <f t="shared" si="4"/>
        <v>46208.781</v>
      </c>
      <c r="H29" s="12">
        <f t="shared" si="5"/>
        <v>3514</v>
      </c>
      <c r="I29" s="55" t="s">
        <v>212</v>
      </c>
      <c r="J29" s="56" t="s">
        <v>213</v>
      </c>
      <c r="K29" s="55">
        <v>3514</v>
      </c>
      <c r="L29" s="55" t="s">
        <v>134</v>
      </c>
      <c r="M29" s="56" t="s">
        <v>85</v>
      </c>
      <c r="N29" s="56"/>
      <c r="O29" s="57" t="s">
        <v>214</v>
      </c>
      <c r="P29" s="57" t="s">
        <v>191</v>
      </c>
    </row>
    <row r="30" spans="1:16" ht="12.75" customHeight="1" thickBot="1" x14ac:dyDescent="0.25">
      <c r="A30" s="12" t="str">
        <f t="shared" si="0"/>
        <v> AOEB 5 </v>
      </c>
      <c r="B30" s="18" t="str">
        <f t="shared" si="1"/>
        <v>I</v>
      </c>
      <c r="C30" s="12">
        <f t="shared" si="2"/>
        <v>46247.652000000002</v>
      </c>
      <c r="D30" s="16" t="str">
        <f t="shared" si="3"/>
        <v>vis</v>
      </c>
      <c r="E30" s="54">
        <f>VLOOKUP(C30,Active!C$21:E$971,3,FALSE)</f>
        <v>3541.0278301441649</v>
      </c>
      <c r="F30" s="18" t="s">
        <v>79</v>
      </c>
      <c r="G30" s="16" t="str">
        <f t="shared" si="4"/>
        <v>46247.652</v>
      </c>
      <c r="H30" s="12">
        <f t="shared" si="5"/>
        <v>3541</v>
      </c>
      <c r="I30" s="55" t="s">
        <v>215</v>
      </c>
      <c r="J30" s="56" t="s">
        <v>216</v>
      </c>
      <c r="K30" s="55">
        <v>3541</v>
      </c>
      <c r="L30" s="55" t="s">
        <v>217</v>
      </c>
      <c r="M30" s="56" t="s">
        <v>85</v>
      </c>
      <c r="N30" s="56"/>
      <c r="O30" s="57" t="s">
        <v>190</v>
      </c>
      <c r="P30" s="57" t="s">
        <v>191</v>
      </c>
    </row>
    <row r="31" spans="1:16" ht="12.75" customHeight="1" thickBot="1" x14ac:dyDescent="0.25">
      <c r="A31" s="12" t="str">
        <f t="shared" si="0"/>
        <v> AOEB 5 </v>
      </c>
      <c r="B31" s="18" t="str">
        <f t="shared" si="1"/>
        <v>I</v>
      </c>
      <c r="C31" s="12">
        <f t="shared" si="2"/>
        <v>46566.843999999997</v>
      </c>
      <c r="D31" s="16" t="str">
        <f t="shared" si="3"/>
        <v>vis</v>
      </c>
      <c r="E31" s="54">
        <f>VLOOKUP(C31,Active!C$21:E$971,3,FALSE)</f>
        <v>3762.9974945032923</v>
      </c>
      <c r="F31" s="18" t="s">
        <v>79</v>
      </c>
      <c r="G31" s="16" t="str">
        <f t="shared" si="4"/>
        <v>46566.844</v>
      </c>
      <c r="H31" s="12">
        <f t="shared" si="5"/>
        <v>3763</v>
      </c>
      <c r="I31" s="55" t="s">
        <v>218</v>
      </c>
      <c r="J31" s="56" t="s">
        <v>219</v>
      </c>
      <c r="K31" s="55">
        <v>3763</v>
      </c>
      <c r="L31" s="55" t="s">
        <v>183</v>
      </c>
      <c r="M31" s="56" t="s">
        <v>85</v>
      </c>
      <c r="N31" s="56"/>
      <c r="O31" s="57" t="s">
        <v>211</v>
      </c>
      <c r="P31" s="57" t="s">
        <v>191</v>
      </c>
    </row>
    <row r="32" spans="1:16" ht="12.75" customHeight="1" thickBot="1" x14ac:dyDescent="0.25">
      <c r="A32" s="12" t="str">
        <f t="shared" si="0"/>
        <v> AOEB 5 </v>
      </c>
      <c r="B32" s="18" t="str">
        <f t="shared" si="1"/>
        <v>I</v>
      </c>
      <c r="C32" s="12">
        <f t="shared" si="2"/>
        <v>46940.718999999997</v>
      </c>
      <c r="D32" s="16" t="str">
        <f t="shared" si="3"/>
        <v>vis</v>
      </c>
      <c r="E32" s="54">
        <f>VLOOKUP(C32,Active!C$21:E$971,3,FALSE)</f>
        <v>4022.9943248194336</v>
      </c>
      <c r="F32" s="18" t="s">
        <v>79</v>
      </c>
      <c r="G32" s="16" t="str">
        <f t="shared" si="4"/>
        <v>46940.719</v>
      </c>
      <c r="H32" s="12">
        <f t="shared" si="5"/>
        <v>4023</v>
      </c>
      <c r="I32" s="55" t="s">
        <v>220</v>
      </c>
      <c r="J32" s="56" t="s">
        <v>221</v>
      </c>
      <c r="K32" s="55">
        <v>4023</v>
      </c>
      <c r="L32" s="55" t="s">
        <v>222</v>
      </c>
      <c r="M32" s="56" t="s">
        <v>85</v>
      </c>
      <c r="N32" s="56"/>
      <c r="O32" s="57" t="s">
        <v>211</v>
      </c>
      <c r="P32" s="57" t="s">
        <v>191</v>
      </c>
    </row>
    <row r="33" spans="1:16" ht="12.75" customHeight="1" thickBot="1" x14ac:dyDescent="0.25">
      <c r="A33" s="12" t="str">
        <f t="shared" si="0"/>
        <v> AOEB 5 </v>
      </c>
      <c r="B33" s="18" t="str">
        <f t="shared" si="1"/>
        <v>I</v>
      </c>
      <c r="C33" s="12">
        <f t="shared" si="2"/>
        <v>47344.830999999998</v>
      </c>
      <c r="D33" s="16" t="str">
        <f t="shared" si="3"/>
        <v>vis</v>
      </c>
      <c r="E33" s="54">
        <f>VLOOKUP(C33,Active!C$21:E$971,3,FALSE)</f>
        <v>4304.0183009952061</v>
      </c>
      <c r="F33" s="18" t="s">
        <v>79</v>
      </c>
      <c r="G33" s="16" t="str">
        <f t="shared" si="4"/>
        <v>47344.831</v>
      </c>
      <c r="H33" s="12">
        <f t="shared" si="5"/>
        <v>4304</v>
      </c>
      <c r="I33" s="55" t="s">
        <v>223</v>
      </c>
      <c r="J33" s="56" t="s">
        <v>224</v>
      </c>
      <c r="K33" s="55">
        <v>4304</v>
      </c>
      <c r="L33" s="55" t="s">
        <v>207</v>
      </c>
      <c r="M33" s="56" t="s">
        <v>85</v>
      </c>
      <c r="N33" s="56"/>
      <c r="O33" s="57" t="s">
        <v>211</v>
      </c>
      <c r="P33" s="57" t="s">
        <v>191</v>
      </c>
    </row>
    <row r="34" spans="1:16" ht="12.75" customHeight="1" thickBot="1" x14ac:dyDescent="0.25">
      <c r="A34" s="12" t="str">
        <f t="shared" si="0"/>
        <v> AOEB 5 </v>
      </c>
      <c r="B34" s="18" t="str">
        <f t="shared" si="1"/>
        <v>I</v>
      </c>
      <c r="C34" s="12">
        <f t="shared" si="2"/>
        <v>48762.67</v>
      </c>
      <c r="D34" s="16" t="str">
        <f t="shared" si="3"/>
        <v>vis</v>
      </c>
      <c r="E34" s="54">
        <f>VLOOKUP(C34,Active!C$21:E$971,3,FALSE)</f>
        <v>5289.9992997210038</v>
      </c>
      <c r="F34" s="18" t="s">
        <v>79</v>
      </c>
      <c r="G34" s="16" t="str">
        <f t="shared" si="4"/>
        <v>48762.670</v>
      </c>
      <c r="H34" s="12">
        <f t="shared" si="5"/>
        <v>5290</v>
      </c>
      <c r="I34" s="55" t="s">
        <v>225</v>
      </c>
      <c r="J34" s="56" t="s">
        <v>226</v>
      </c>
      <c r="K34" s="55">
        <v>5290</v>
      </c>
      <c r="L34" s="55" t="s">
        <v>227</v>
      </c>
      <c r="M34" s="56" t="s">
        <v>85</v>
      </c>
      <c r="N34" s="56"/>
      <c r="O34" s="57" t="s">
        <v>190</v>
      </c>
      <c r="P34" s="57" t="s">
        <v>191</v>
      </c>
    </row>
    <row r="35" spans="1:16" ht="12.75" customHeight="1" thickBot="1" x14ac:dyDescent="0.25">
      <c r="A35" s="12" t="str">
        <f t="shared" si="0"/>
        <v> AOEB 5 </v>
      </c>
      <c r="B35" s="18" t="str">
        <f t="shared" si="1"/>
        <v>I</v>
      </c>
      <c r="C35" s="12">
        <f t="shared" si="2"/>
        <v>49875.701999999997</v>
      </c>
      <c r="D35" s="16" t="str">
        <f t="shared" si="3"/>
        <v>vis</v>
      </c>
      <c r="E35" s="54">
        <f>VLOOKUP(C35,Active!C$21:E$971,3,FALSE)</f>
        <v>6064.0141229652318</v>
      </c>
      <c r="F35" s="18" t="s">
        <v>79</v>
      </c>
      <c r="G35" s="16" t="str">
        <f t="shared" si="4"/>
        <v>49875.702</v>
      </c>
      <c r="H35" s="12">
        <f t="shared" si="5"/>
        <v>6064</v>
      </c>
      <c r="I35" s="55" t="s">
        <v>228</v>
      </c>
      <c r="J35" s="56" t="s">
        <v>229</v>
      </c>
      <c r="K35" s="55">
        <v>6064</v>
      </c>
      <c r="L35" s="55" t="s">
        <v>230</v>
      </c>
      <c r="M35" s="56" t="s">
        <v>231</v>
      </c>
      <c r="N35" s="56"/>
      <c r="O35" s="57" t="s">
        <v>214</v>
      </c>
      <c r="P35" s="57" t="s">
        <v>191</v>
      </c>
    </row>
    <row r="36" spans="1:16" ht="12.75" customHeight="1" thickBot="1" x14ac:dyDescent="0.25">
      <c r="A36" s="12" t="str">
        <f t="shared" si="0"/>
        <v> BBS 116 </v>
      </c>
      <c r="B36" s="18" t="str">
        <f t="shared" si="1"/>
        <v>I</v>
      </c>
      <c r="C36" s="12">
        <f t="shared" si="2"/>
        <v>50551.569000000003</v>
      </c>
      <c r="D36" s="16" t="str">
        <f t="shared" si="3"/>
        <v>vis</v>
      </c>
      <c r="E36" s="54">
        <f>VLOOKUP(C36,Active!C$21:E$971,3,FALSE)</f>
        <v>6534.0195464765147</v>
      </c>
      <c r="F36" s="18" t="s">
        <v>79</v>
      </c>
      <c r="G36" s="16" t="str">
        <f t="shared" si="4"/>
        <v>50551.569</v>
      </c>
      <c r="H36" s="12">
        <f t="shared" si="5"/>
        <v>6534</v>
      </c>
      <c r="I36" s="55" t="s">
        <v>232</v>
      </c>
      <c r="J36" s="56" t="s">
        <v>233</v>
      </c>
      <c r="K36" s="55">
        <v>6534</v>
      </c>
      <c r="L36" s="55" t="s">
        <v>234</v>
      </c>
      <c r="M36" s="56" t="s">
        <v>144</v>
      </c>
      <c r="N36" s="56" t="s">
        <v>60</v>
      </c>
      <c r="O36" s="57" t="s">
        <v>235</v>
      </c>
      <c r="P36" s="57" t="s">
        <v>236</v>
      </c>
    </row>
    <row r="37" spans="1:16" ht="12.75" customHeight="1" thickBot="1" x14ac:dyDescent="0.25">
      <c r="A37" s="12" t="str">
        <f t="shared" si="0"/>
        <v>IBVS 5741 </v>
      </c>
      <c r="B37" s="18" t="str">
        <f t="shared" si="1"/>
        <v>I</v>
      </c>
      <c r="C37" s="12">
        <f t="shared" si="2"/>
        <v>53450.637199999997</v>
      </c>
      <c r="D37" s="16" t="str">
        <f t="shared" si="3"/>
        <v>vis</v>
      </c>
      <c r="E37" s="54">
        <f>VLOOKUP(C37,Active!C$21:E$971,3,FALSE)</f>
        <v>8550.0637935385548</v>
      </c>
      <c r="F37" s="18" t="s">
        <v>79</v>
      </c>
      <c r="G37" s="16" t="str">
        <f t="shared" si="4"/>
        <v>53450.6372</v>
      </c>
      <c r="H37" s="12">
        <f t="shared" si="5"/>
        <v>8550</v>
      </c>
      <c r="I37" s="55" t="s">
        <v>258</v>
      </c>
      <c r="J37" s="56" t="s">
        <v>259</v>
      </c>
      <c r="K37" s="55">
        <v>8550</v>
      </c>
      <c r="L37" s="55" t="s">
        <v>260</v>
      </c>
      <c r="M37" s="56" t="s">
        <v>144</v>
      </c>
      <c r="N37" s="56" t="s">
        <v>60</v>
      </c>
      <c r="O37" s="57" t="s">
        <v>261</v>
      </c>
      <c r="P37" s="58" t="s">
        <v>262</v>
      </c>
    </row>
    <row r="38" spans="1:16" ht="12.75" customHeight="1" thickBot="1" x14ac:dyDescent="0.25">
      <c r="A38" s="12" t="str">
        <f t="shared" si="0"/>
        <v>IBVS 5690 </v>
      </c>
      <c r="B38" s="18" t="str">
        <f t="shared" si="1"/>
        <v>I</v>
      </c>
      <c r="C38" s="12">
        <f t="shared" si="2"/>
        <v>53526.856</v>
      </c>
      <c r="D38" s="16" t="str">
        <f t="shared" si="3"/>
        <v>vis</v>
      </c>
      <c r="E38" s="54">
        <f>VLOOKUP(C38,Active!C$21:E$971,3,FALSE)</f>
        <v>8603.0671941684468</v>
      </c>
      <c r="F38" s="18" t="s">
        <v>79</v>
      </c>
      <c r="G38" s="16" t="str">
        <f t="shared" si="4"/>
        <v>53526.8560</v>
      </c>
      <c r="H38" s="12">
        <f t="shared" si="5"/>
        <v>8603</v>
      </c>
      <c r="I38" s="55" t="s">
        <v>263</v>
      </c>
      <c r="J38" s="56" t="s">
        <v>264</v>
      </c>
      <c r="K38" s="55">
        <v>8603</v>
      </c>
      <c r="L38" s="55" t="s">
        <v>265</v>
      </c>
      <c r="M38" s="56" t="s">
        <v>144</v>
      </c>
      <c r="N38" s="56" t="s">
        <v>60</v>
      </c>
      <c r="O38" s="57" t="s">
        <v>266</v>
      </c>
      <c r="P38" s="58" t="s">
        <v>267</v>
      </c>
    </row>
    <row r="39" spans="1:16" ht="12.75" customHeight="1" thickBot="1" x14ac:dyDescent="0.25">
      <c r="A39" s="12" t="str">
        <f t="shared" si="0"/>
        <v>JAAVSO 36(2);186 </v>
      </c>
      <c r="B39" s="18" t="str">
        <f t="shared" si="1"/>
        <v>I</v>
      </c>
      <c r="C39" s="12">
        <f t="shared" si="2"/>
        <v>54583.807699999998</v>
      </c>
      <c r="D39" s="16" t="str">
        <f t="shared" si="3"/>
        <v>vis</v>
      </c>
      <c r="E39" s="54">
        <f>VLOOKUP(C39,Active!C$21:E$971,3,FALSE)</f>
        <v>9338.0831535058096</v>
      </c>
      <c r="F39" s="18" t="s">
        <v>79</v>
      </c>
      <c r="G39" s="16" t="str">
        <f t="shared" si="4"/>
        <v>54583.8077</v>
      </c>
      <c r="H39" s="12">
        <f t="shared" si="5"/>
        <v>9338</v>
      </c>
      <c r="I39" s="55" t="s">
        <v>288</v>
      </c>
      <c r="J39" s="56" t="s">
        <v>289</v>
      </c>
      <c r="K39" s="55">
        <v>9338</v>
      </c>
      <c r="L39" s="55" t="s">
        <v>290</v>
      </c>
      <c r="M39" s="56" t="s">
        <v>231</v>
      </c>
      <c r="N39" s="56" t="s">
        <v>291</v>
      </c>
      <c r="O39" s="57" t="s">
        <v>190</v>
      </c>
      <c r="P39" s="58" t="s">
        <v>292</v>
      </c>
    </row>
    <row r="40" spans="1:16" ht="12.75" customHeight="1" thickBot="1" x14ac:dyDescent="0.25">
      <c r="A40" s="12" t="str">
        <f t="shared" si="0"/>
        <v>JAAVSO 36(2);186 </v>
      </c>
      <c r="B40" s="18" t="str">
        <f t="shared" si="1"/>
        <v>I</v>
      </c>
      <c r="C40" s="12">
        <f t="shared" si="2"/>
        <v>54596.749499999998</v>
      </c>
      <c r="D40" s="16" t="str">
        <f t="shared" si="3"/>
        <v>vis</v>
      </c>
      <c r="E40" s="54">
        <f>VLOOKUP(C40,Active!C$21:E$971,3,FALSE)</f>
        <v>9347.0830250633771</v>
      </c>
      <c r="F40" s="18" t="s">
        <v>79</v>
      </c>
      <c r="G40" s="16" t="str">
        <f t="shared" si="4"/>
        <v>54596.7495</v>
      </c>
      <c r="H40" s="12">
        <f t="shared" si="5"/>
        <v>9347</v>
      </c>
      <c r="I40" s="55" t="s">
        <v>293</v>
      </c>
      <c r="J40" s="56" t="s">
        <v>294</v>
      </c>
      <c r="K40" s="55">
        <v>9347</v>
      </c>
      <c r="L40" s="55" t="s">
        <v>295</v>
      </c>
      <c r="M40" s="56" t="s">
        <v>231</v>
      </c>
      <c r="N40" s="56" t="s">
        <v>291</v>
      </c>
      <c r="O40" s="57" t="s">
        <v>287</v>
      </c>
      <c r="P40" s="58" t="s">
        <v>292</v>
      </c>
    </row>
    <row r="41" spans="1:16" ht="12.75" customHeight="1" thickBot="1" x14ac:dyDescent="0.25">
      <c r="A41" s="12" t="str">
        <f t="shared" si="0"/>
        <v> JAAVSO 38;85 </v>
      </c>
      <c r="B41" s="18" t="str">
        <f t="shared" si="1"/>
        <v>I</v>
      </c>
      <c r="C41" s="12">
        <f t="shared" si="2"/>
        <v>54980.700100000002</v>
      </c>
      <c r="D41" s="16" t="str">
        <f t="shared" si="3"/>
        <v>vis</v>
      </c>
      <c r="E41" s="54">
        <f>VLOOKUP(C41,Active!C$21:E$971,3,FALSE)</f>
        <v>9614.0865396016106</v>
      </c>
      <c r="F41" s="18" t="s">
        <v>79</v>
      </c>
      <c r="G41" s="16" t="str">
        <f t="shared" si="4"/>
        <v>54980.7001</v>
      </c>
      <c r="H41" s="12">
        <f t="shared" si="5"/>
        <v>9614</v>
      </c>
      <c r="I41" s="55" t="s">
        <v>296</v>
      </c>
      <c r="J41" s="56" t="s">
        <v>297</v>
      </c>
      <c r="K41" s="55">
        <v>9614</v>
      </c>
      <c r="L41" s="55" t="s">
        <v>298</v>
      </c>
      <c r="M41" s="56" t="s">
        <v>231</v>
      </c>
      <c r="N41" s="56" t="s">
        <v>240</v>
      </c>
      <c r="O41" s="57" t="s">
        <v>190</v>
      </c>
      <c r="P41" s="57" t="s">
        <v>299</v>
      </c>
    </row>
    <row r="42" spans="1:16" ht="12.75" customHeight="1" thickBot="1" x14ac:dyDescent="0.25">
      <c r="A42" s="12" t="str">
        <f t="shared" si="0"/>
        <v>IBVS 5992 </v>
      </c>
      <c r="B42" s="18" t="str">
        <f t="shared" si="1"/>
        <v>I</v>
      </c>
      <c r="C42" s="12">
        <f t="shared" si="2"/>
        <v>55660.882899999997</v>
      </c>
      <c r="D42" s="16" t="str">
        <f t="shared" si="3"/>
        <v>vis</v>
      </c>
      <c r="E42" s="54">
        <f>VLOOKUP(C42,Active!C$21:E$971,3,FALSE)</f>
        <v>10087.093218399488</v>
      </c>
      <c r="F42" s="18" t="s">
        <v>79</v>
      </c>
      <c r="G42" s="16" t="str">
        <f t="shared" si="4"/>
        <v>55660.8829</v>
      </c>
      <c r="H42" s="12">
        <f t="shared" si="5"/>
        <v>10087</v>
      </c>
      <c r="I42" s="55" t="s">
        <v>300</v>
      </c>
      <c r="J42" s="56" t="s">
        <v>301</v>
      </c>
      <c r="K42" s="55">
        <v>10087</v>
      </c>
      <c r="L42" s="55" t="s">
        <v>302</v>
      </c>
      <c r="M42" s="56" t="s">
        <v>231</v>
      </c>
      <c r="N42" s="56" t="s">
        <v>79</v>
      </c>
      <c r="O42" s="57" t="s">
        <v>303</v>
      </c>
      <c r="P42" s="58" t="s">
        <v>304</v>
      </c>
    </row>
    <row r="43" spans="1:16" ht="12.75" customHeight="1" thickBot="1" x14ac:dyDescent="0.25">
      <c r="A43" s="12" t="str">
        <f t="shared" ref="A43:A73" si="6">P43</f>
        <v>IBVS 6029 </v>
      </c>
      <c r="B43" s="18" t="str">
        <f t="shared" ref="B43:B73" si="7">IF(H43=INT(H43),"I","II")</f>
        <v>I</v>
      </c>
      <c r="C43" s="12">
        <f t="shared" ref="C43:C73" si="8">1*G43</f>
        <v>56093.727400000003</v>
      </c>
      <c r="D43" s="16" t="str">
        <f t="shared" ref="D43:D73" si="9">VLOOKUP(F43,I$1:J$5,2,FALSE)</f>
        <v>vis</v>
      </c>
      <c r="E43" s="54">
        <f>VLOOKUP(C43,Active!C$21:E$971,3,FALSE)</f>
        <v>10388.098094413603</v>
      </c>
      <c r="F43" s="18" t="s">
        <v>79</v>
      </c>
      <c r="G43" s="16" t="str">
        <f t="shared" ref="G43:G73" si="10">MID(I43,3,LEN(I43)-3)</f>
        <v>56093.7274</v>
      </c>
      <c r="H43" s="12">
        <f t="shared" ref="H43:H73" si="11">1*K43</f>
        <v>10388</v>
      </c>
      <c r="I43" s="55" t="s">
        <v>305</v>
      </c>
      <c r="J43" s="56" t="s">
        <v>306</v>
      </c>
      <c r="K43" s="55">
        <v>10388</v>
      </c>
      <c r="L43" s="55" t="s">
        <v>307</v>
      </c>
      <c r="M43" s="56" t="s">
        <v>231</v>
      </c>
      <c r="N43" s="56" t="s">
        <v>79</v>
      </c>
      <c r="O43" s="57" t="s">
        <v>303</v>
      </c>
      <c r="P43" s="58" t="s">
        <v>308</v>
      </c>
    </row>
    <row r="44" spans="1:16" ht="12.75" customHeight="1" thickBot="1" x14ac:dyDescent="0.25">
      <c r="A44" s="12" t="str">
        <f t="shared" si="6"/>
        <v> JAAVSO 41;328 </v>
      </c>
      <c r="B44" s="18" t="str">
        <f t="shared" si="7"/>
        <v>I</v>
      </c>
      <c r="C44" s="12">
        <f t="shared" si="8"/>
        <v>56428.786999999997</v>
      </c>
      <c r="D44" s="16" t="str">
        <f t="shared" si="9"/>
        <v>vis</v>
      </c>
      <c r="E44" s="54">
        <f>VLOOKUP(C44,Active!C$21:E$971,3,FALSE)</f>
        <v>10621.102264168179</v>
      </c>
      <c r="F44" s="18" t="s">
        <v>79</v>
      </c>
      <c r="G44" s="16" t="str">
        <f t="shared" si="10"/>
        <v>56428.7870</v>
      </c>
      <c r="H44" s="12">
        <f t="shared" si="11"/>
        <v>10621</v>
      </c>
      <c r="I44" s="55" t="s">
        <v>309</v>
      </c>
      <c r="J44" s="56" t="s">
        <v>310</v>
      </c>
      <c r="K44" s="55">
        <v>10621</v>
      </c>
      <c r="L44" s="55" t="s">
        <v>311</v>
      </c>
      <c r="M44" s="56" t="s">
        <v>231</v>
      </c>
      <c r="N44" s="56" t="s">
        <v>79</v>
      </c>
      <c r="O44" s="57" t="s">
        <v>190</v>
      </c>
      <c r="P44" s="57" t="s">
        <v>312</v>
      </c>
    </row>
    <row r="45" spans="1:16" ht="12.75" customHeight="1" thickBot="1" x14ac:dyDescent="0.25">
      <c r="A45" s="12" t="str">
        <f t="shared" si="6"/>
        <v> CRAC 19 </v>
      </c>
      <c r="B45" s="18" t="str">
        <f t="shared" si="7"/>
        <v>I</v>
      </c>
      <c r="C45" s="12">
        <f t="shared" si="8"/>
        <v>24299.449000000001</v>
      </c>
      <c r="D45" s="16" t="str">
        <f t="shared" si="9"/>
        <v>vis</v>
      </c>
      <c r="E45" s="54">
        <f>VLOOKUP(C45,Active!C$21:E$971,3,FALSE)</f>
        <v>-11721.996472457584</v>
      </c>
      <c r="F45" s="18" t="s">
        <v>79</v>
      </c>
      <c r="G45" s="16" t="str">
        <f t="shared" si="10"/>
        <v>24299.449</v>
      </c>
      <c r="H45" s="12">
        <f t="shared" si="11"/>
        <v>-11722</v>
      </c>
      <c r="I45" s="55" t="s">
        <v>82</v>
      </c>
      <c r="J45" s="56" t="s">
        <v>83</v>
      </c>
      <c r="K45" s="55">
        <v>-11722</v>
      </c>
      <c r="L45" s="55" t="s">
        <v>84</v>
      </c>
      <c r="M45" s="56" t="s">
        <v>85</v>
      </c>
      <c r="N45" s="56"/>
      <c r="O45" s="57" t="s">
        <v>86</v>
      </c>
      <c r="P45" s="57" t="s">
        <v>87</v>
      </c>
    </row>
    <row r="46" spans="1:16" ht="12.75" customHeight="1" thickBot="1" x14ac:dyDescent="0.25">
      <c r="A46" s="12" t="str">
        <f t="shared" si="6"/>
        <v> AAB 2.29 </v>
      </c>
      <c r="B46" s="18" t="str">
        <f t="shared" si="7"/>
        <v>I</v>
      </c>
      <c r="C46" s="12">
        <f t="shared" si="8"/>
        <v>24322.458999999999</v>
      </c>
      <c r="D46" s="16" t="str">
        <f t="shared" si="9"/>
        <v>vis</v>
      </c>
      <c r="E46" s="54">
        <f>VLOOKUP(C46,Active!C$21:E$971,3,FALSE)</f>
        <v>-11705.995062720174</v>
      </c>
      <c r="F46" s="18" t="s">
        <v>79</v>
      </c>
      <c r="G46" s="16" t="str">
        <f t="shared" si="10"/>
        <v>24322.459</v>
      </c>
      <c r="H46" s="12">
        <f t="shared" si="11"/>
        <v>-11706</v>
      </c>
      <c r="I46" s="55" t="s">
        <v>88</v>
      </c>
      <c r="J46" s="56" t="s">
        <v>89</v>
      </c>
      <c r="K46" s="55">
        <v>-11706</v>
      </c>
      <c r="L46" s="55" t="s">
        <v>90</v>
      </c>
      <c r="M46" s="56" t="s">
        <v>85</v>
      </c>
      <c r="N46" s="56"/>
      <c r="O46" s="57" t="s">
        <v>86</v>
      </c>
      <c r="P46" s="57" t="s">
        <v>91</v>
      </c>
    </row>
    <row r="47" spans="1:16" ht="12.75" customHeight="1" thickBot="1" x14ac:dyDescent="0.25">
      <c r="A47" s="12" t="str">
        <f t="shared" si="6"/>
        <v> AAB 2.29 </v>
      </c>
      <c r="B47" s="18" t="str">
        <f t="shared" si="7"/>
        <v>I</v>
      </c>
      <c r="C47" s="12">
        <f t="shared" si="8"/>
        <v>24325.295999999998</v>
      </c>
      <c r="D47" s="16" t="str">
        <f t="shared" si="9"/>
        <v>vis</v>
      </c>
      <c r="E47" s="54">
        <f>VLOOKUP(C47,Active!C$21:E$971,3,FALSE)</f>
        <v>-11704.022181389229</v>
      </c>
      <c r="F47" s="18" t="s">
        <v>79</v>
      </c>
      <c r="G47" s="16" t="str">
        <f t="shared" si="10"/>
        <v>24325.296</v>
      </c>
      <c r="H47" s="12">
        <f t="shared" si="11"/>
        <v>-11704</v>
      </c>
      <c r="I47" s="55" t="s">
        <v>92</v>
      </c>
      <c r="J47" s="56" t="s">
        <v>93</v>
      </c>
      <c r="K47" s="55">
        <v>-11704</v>
      </c>
      <c r="L47" s="55" t="s">
        <v>94</v>
      </c>
      <c r="M47" s="56" t="s">
        <v>85</v>
      </c>
      <c r="N47" s="56"/>
      <c r="O47" s="57" t="s">
        <v>86</v>
      </c>
      <c r="P47" s="57" t="s">
        <v>91</v>
      </c>
    </row>
    <row r="48" spans="1:16" ht="12.75" customHeight="1" thickBot="1" x14ac:dyDescent="0.25">
      <c r="A48" s="12" t="str">
        <f t="shared" si="6"/>
        <v> AAB 2.29 </v>
      </c>
      <c r="B48" s="18" t="str">
        <f t="shared" si="7"/>
        <v>I</v>
      </c>
      <c r="C48" s="12">
        <f t="shared" si="8"/>
        <v>24598.545999999998</v>
      </c>
      <c r="D48" s="16" t="str">
        <f t="shared" si="9"/>
        <v>vis</v>
      </c>
      <c r="E48" s="54">
        <f>VLOOKUP(C48,Active!C$21:E$971,3,FALSE)</f>
        <v>-11514.001094438014</v>
      </c>
      <c r="F48" s="18" t="s">
        <v>79</v>
      </c>
      <c r="G48" s="16" t="str">
        <f t="shared" si="10"/>
        <v>24598.546</v>
      </c>
      <c r="H48" s="12">
        <f t="shared" si="11"/>
        <v>-11514</v>
      </c>
      <c r="I48" s="55" t="s">
        <v>95</v>
      </c>
      <c r="J48" s="56" t="s">
        <v>96</v>
      </c>
      <c r="K48" s="55">
        <v>-11514</v>
      </c>
      <c r="L48" s="55" t="s">
        <v>97</v>
      </c>
      <c r="M48" s="56" t="s">
        <v>85</v>
      </c>
      <c r="N48" s="56"/>
      <c r="O48" s="57" t="s">
        <v>86</v>
      </c>
      <c r="P48" s="57" t="s">
        <v>91</v>
      </c>
    </row>
    <row r="49" spans="1:16" ht="12.75" customHeight="1" thickBot="1" x14ac:dyDescent="0.25">
      <c r="A49" s="12" t="str">
        <f t="shared" si="6"/>
        <v> AAB 2.29 </v>
      </c>
      <c r="B49" s="18" t="str">
        <f t="shared" si="7"/>
        <v>I</v>
      </c>
      <c r="C49" s="12">
        <f t="shared" si="8"/>
        <v>24621.525000000001</v>
      </c>
      <c r="D49" s="16" t="str">
        <f t="shared" si="9"/>
        <v>vis</v>
      </c>
      <c r="E49" s="54">
        <f>VLOOKUP(C49,Active!C$21:E$971,3,FALSE)</f>
        <v>-11498.021242445142</v>
      </c>
      <c r="F49" s="18" t="s">
        <v>79</v>
      </c>
      <c r="G49" s="16" t="str">
        <f t="shared" si="10"/>
        <v>24621.525</v>
      </c>
      <c r="H49" s="12">
        <f t="shared" si="11"/>
        <v>-11498</v>
      </c>
      <c r="I49" s="55" t="s">
        <v>98</v>
      </c>
      <c r="J49" s="56" t="s">
        <v>99</v>
      </c>
      <c r="K49" s="55">
        <v>-11498</v>
      </c>
      <c r="L49" s="55" t="s">
        <v>100</v>
      </c>
      <c r="M49" s="56" t="s">
        <v>85</v>
      </c>
      <c r="N49" s="56"/>
      <c r="O49" s="57" t="s">
        <v>86</v>
      </c>
      <c r="P49" s="57" t="s">
        <v>91</v>
      </c>
    </row>
    <row r="50" spans="1:16" ht="12.75" customHeight="1" thickBot="1" x14ac:dyDescent="0.25">
      <c r="A50" s="12" t="str">
        <f t="shared" si="6"/>
        <v> AAB 2.29 </v>
      </c>
      <c r="B50" s="18" t="str">
        <f t="shared" si="7"/>
        <v>I</v>
      </c>
      <c r="C50" s="12">
        <f t="shared" si="8"/>
        <v>24644.511999999999</v>
      </c>
      <c r="D50" s="16" t="str">
        <f t="shared" si="9"/>
        <v>vis</v>
      </c>
      <c r="E50" s="54">
        <f>VLOOKUP(C50,Active!C$21:E$971,3,FALSE)</f>
        <v>-11482.035827163359</v>
      </c>
      <c r="F50" s="18" t="s">
        <v>79</v>
      </c>
      <c r="G50" s="16" t="str">
        <f t="shared" si="10"/>
        <v>24644.512</v>
      </c>
      <c r="H50" s="12">
        <f t="shared" si="11"/>
        <v>-11482</v>
      </c>
      <c r="I50" s="55" t="s">
        <v>101</v>
      </c>
      <c r="J50" s="56" t="s">
        <v>102</v>
      </c>
      <c r="K50" s="55">
        <v>-11482</v>
      </c>
      <c r="L50" s="55" t="s">
        <v>103</v>
      </c>
      <c r="M50" s="56" t="s">
        <v>85</v>
      </c>
      <c r="N50" s="56"/>
      <c r="O50" s="57" t="s">
        <v>86</v>
      </c>
      <c r="P50" s="57" t="s">
        <v>91</v>
      </c>
    </row>
    <row r="51" spans="1:16" ht="12.75" customHeight="1" thickBot="1" x14ac:dyDescent="0.25">
      <c r="A51" s="12" t="str">
        <f t="shared" si="6"/>
        <v> AAB 2.29 </v>
      </c>
      <c r="B51" s="18" t="str">
        <f t="shared" si="7"/>
        <v>I</v>
      </c>
      <c r="C51" s="12">
        <f t="shared" si="8"/>
        <v>24647.455000000002</v>
      </c>
      <c r="D51" s="16" t="str">
        <f t="shared" si="9"/>
        <v>vis</v>
      </c>
      <c r="E51" s="54">
        <f>VLOOKUP(C51,Active!C$21:E$971,3,FALSE)</f>
        <v>-11479.989232254309</v>
      </c>
      <c r="F51" s="18" t="s">
        <v>79</v>
      </c>
      <c r="G51" s="16" t="str">
        <f t="shared" si="10"/>
        <v>24647.455</v>
      </c>
      <c r="H51" s="12">
        <f t="shared" si="11"/>
        <v>-11480</v>
      </c>
      <c r="I51" s="55" t="s">
        <v>104</v>
      </c>
      <c r="J51" s="56" t="s">
        <v>105</v>
      </c>
      <c r="K51" s="55">
        <v>-11480</v>
      </c>
      <c r="L51" s="55" t="s">
        <v>106</v>
      </c>
      <c r="M51" s="56" t="s">
        <v>85</v>
      </c>
      <c r="N51" s="56"/>
      <c r="O51" s="57" t="s">
        <v>86</v>
      </c>
      <c r="P51" s="57" t="s">
        <v>91</v>
      </c>
    </row>
    <row r="52" spans="1:16" ht="12.75" customHeight="1" thickBot="1" x14ac:dyDescent="0.25">
      <c r="A52" s="12" t="str">
        <f t="shared" si="6"/>
        <v> AAB 2.29 </v>
      </c>
      <c r="B52" s="18" t="str">
        <f t="shared" si="7"/>
        <v>I</v>
      </c>
      <c r="C52" s="12">
        <f t="shared" si="8"/>
        <v>25386.574000000001</v>
      </c>
      <c r="D52" s="16" t="str">
        <f t="shared" si="9"/>
        <v>vis</v>
      </c>
      <c r="E52" s="54">
        <f>VLOOKUP(C52,Active!C$21:E$971,3,FALSE)</f>
        <v>-10965.997664948562</v>
      </c>
      <c r="F52" s="18" t="s">
        <v>79</v>
      </c>
      <c r="G52" s="16" t="str">
        <f t="shared" si="10"/>
        <v>25386.574</v>
      </c>
      <c r="H52" s="12">
        <f t="shared" si="11"/>
        <v>-10966</v>
      </c>
      <c r="I52" s="55" t="s">
        <v>107</v>
      </c>
      <c r="J52" s="56" t="s">
        <v>108</v>
      </c>
      <c r="K52" s="55">
        <v>-10966</v>
      </c>
      <c r="L52" s="55" t="s">
        <v>109</v>
      </c>
      <c r="M52" s="56" t="s">
        <v>85</v>
      </c>
      <c r="N52" s="56"/>
      <c r="O52" s="57" t="s">
        <v>86</v>
      </c>
      <c r="P52" s="57" t="s">
        <v>91</v>
      </c>
    </row>
    <row r="53" spans="1:16" ht="12.75" customHeight="1" thickBot="1" x14ac:dyDescent="0.25">
      <c r="A53" s="12" t="str">
        <f t="shared" si="6"/>
        <v> NNVS 1.5 </v>
      </c>
      <c r="B53" s="18" t="str">
        <f t="shared" si="7"/>
        <v>I</v>
      </c>
      <c r="C53" s="12">
        <f t="shared" si="8"/>
        <v>25415.316999999999</v>
      </c>
      <c r="D53" s="16" t="str">
        <f t="shared" si="9"/>
        <v>vis</v>
      </c>
      <c r="E53" s="54">
        <f>VLOOKUP(C53,Active!C$21:E$971,3,FALSE)</f>
        <v>-10946.009463293527</v>
      </c>
      <c r="F53" s="18" t="s">
        <v>79</v>
      </c>
      <c r="G53" s="16" t="str">
        <f t="shared" si="10"/>
        <v>25415.317</v>
      </c>
      <c r="H53" s="12">
        <f t="shared" si="11"/>
        <v>-10946</v>
      </c>
      <c r="I53" s="55" t="s">
        <v>110</v>
      </c>
      <c r="J53" s="56" t="s">
        <v>111</v>
      </c>
      <c r="K53" s="55">
        <v>-10946</v>
      </c>
      <c r="L53" s="55" t="s">
        <v>112</v>
      </c>
      <c r="M53" s="56" t="s">
        <v>85</v>
      </c>
      <c r="N53" s="56"/>
      <c r="O53" s="57" t="s">
        <v>113</v>
      </c>
      <c r="P53" s="57" t="s">
        <v>114</v>
      </c>
    </row>
    <row r="54" spans="1:16" ht="12.75" customHeight="1" thickBot="1" x14ac:dyDescent="0.25">
      <c r="A54" s="12" t="str">
        <f t="shared" si="6"/>
        <v> AAB 2.29 </v>
      </c>
      <c r="B54" s="18" t="str">
        <f t="shared" si="7"/>
        <v>I</v>
      </c>
      <c r="C54" s="12">
        <f t="shared" si="8"/>
        <v>25737.429</v>
      </c>
      <c r="D54" s="16" t="str">
        <f t="shared" si="9"/>
        <v>vis</v>
      </c>
      <c r="E54" s="54">
        <f>VLOOKUP(C54,Active!C$21:E$971,3,FALSE)</f>
        <v>-10722.009198480973</v>
      </c>
      <c r="F54" s="18" t="s">
        <v>79</v>
      </c>
      <c r="G54" s="16" t="str">
        <f t="shared" si="10"/>
        <v>25737.429</v>
      </c>
      <c r="H54" s="12">
        <f t="shared" si="11"/>
        <v>-10722</v>
      </c>
      <c r="I54" s="55" t="s">
        <v>115</v>
      </c>
      <c r="J54" s="56" t="s">
        <v>116</v>
      </c>
      <c r="K54" s="55">
        <v>-10722</v>
      </c>
      <c r="L54" s="55" t="s">
        <v>117</v>
      </c>
      <c r="M54" s="56" t="s">
        <v>85</v>
      </c>
      <c r="N54" s="56"/>
      <c r="O54" s="57" t="s">
        <v>86</v>
      </c>
      <c r="P54" s="57" t="s">
        <v>91</v>
      </c>
    </row>
    <row r="55" spans="1:16" ht="12.75" customHeight="1" thickBot="1" x14ac:dyDescent="0.25">
      <c r="A55" s="12" t="str">
        <f t="shared" si="6"/>
        <v> AAB 2.29 </v>
      </c>
      <c r="B55" s="18" t="str">
        <f t="shared" si="7"/>
        <v>I</v>
      </c>
      <c r="C55" s="12">
        <f t="shared" si="8"/>
        <v>25796.393</v>
      </c>
      <c r="D55" s="16" t="str">
        <f t="shared" si="9"/>
        <v>vis</v>
      </c>
      <c r="E55" s="54">
        <f>VLOOKUP(C55,Active!C$21:E$971,3,FALSE)</f>
        <v>-10681.004977544135</v>
      </c>
      <c r="F55" s="18" t="s">
        <v>79</v>
      </c>
      <c r="G55" s="16" t="str">
        <f t="shared" si="10"/>
        <v>25796.393</v>
      </c>
      <c r="H55" s="12">
        <f t="shared" si="11"/>
        <v>-10681</v>
      </c>
      <c r="I55" s="55" t="s">
        <v>118</v>
      </c>
      <c r="J55" s="56" t="s">
        <v>119</v>
      </c>
      <c r="K55" s="55">
        <v>-10681</v>
      </c>
      <c r="L55" s="55" t="s">
        <v>120</v>
      </c>
      <c r="M55" s="56" t="s">
        <v>85</v>
      </c>
      <c r="N55" s="56"/>
      <c r="O55" s="57" t="s">
        <v>86</v>
      </c>
      <c r="P55" s="57" t="s">
        <v>91</v>
      </c>
    </row>
    <row r="56" spans="1:16" ht="12.75" customHeight="1" thickBot="1" x14ac:dyDescent="0.25">
      <c r="A56" s="12" t="str">
        <f t="shared" si="6"/>
        <v> AAB 2.29 </v>
      </c>
      <c r="B56" s="18" t="str">
        <f t="shared" si="7"/>
        <v>I</v>
      </c>
      <c r="C56" s="12">
        <f t="shared" si="8"/>
        <v>26121.399000000001</v>
      </c>
      <c r="D56" s="16" t="str">
        <f t="shared" si="9"/>
        <v>vis</v>
      </c>
      <c r="E56" s="54">
        <f>VLOOKUP(C56,Active!C$21:E$971,3,FALSE)</f>
        <v>-10454.992192967127</v>
      </c>
      <c r="F56" s="18" t="s">
        <v>79</v>
      </c>
      <c r="G56" s="16" t="str">
        <f t="shared" si="10"/>
        <v>26121.399</v>
      </c>
      <c r="H56" s="12">
        <f t="shared" si="11"/>
        <v>-10455</v>
      </c>
      <c r="I56" s="55" t="s">
        <v>121</v>
      </c>
      <c r="J56" s="56" t="s">
        <v>122</v>
      </c>
      <c r="K56" s="55">
        <v>-10455</v>
      </c>
      <c r="L56" s="55" t="s">
        <v>123</v>
      </c>
      <c r="M56" s="56" t="s">
        <v>85</v>
      </c>
      <c r="N56" s="56"/>
      <c r="O56" s="57" t="s">
        <v>86</v>
      </c>
      <c r="P56" s="57" t="s">
        <v>91</v>
      </c>
    </row>
    <row r="57" spans="1:16" ht="12.75" customHeight="1" thickBot="1" x14ac:dyDescent="0.25">
      <c r="A57" s="12" t="str">
        <f t="shared" si="6"/>
        <v> AAB 2.29 </v>
      </c>
      <c r="B57" s="18" t="str">
        <f t="shared" si="7"/>
        <v>I</v>
      </c>
      <c r="C57" s="12">
        <f t="shared" si="8"/>
        <v>26469.392</v>
      </c>
      <c r="D57" s="16" t="str">
        <f t="shared" si="9"/>
        <v>vis</v>
      </c>
      <c r="E57" s="54">
        <f>VLOOKUP(C57,Active!C$21:E$971,3,FALSE)</f>
        <v>-10212.993993108339</v>
      </c>
      <c r="F57" s="18" t="s">
        <v>79</v>
      </c>
      <c r="G57" s="16" t="str">
        <f t="shared" si="10"/>
        <v>26469.392</v>
      </c>
      <c r="H57" s="12">
        <f t="shared" si="11"/>
        <v>-10213</v>
      </c>
      <c r="I57" s="55" t="s">
        <v>124</v>
      </c>
      <c r="J57" s="56" t="s">
        <v>125</v>
      </c>
      <c r="K57" s="55">
        <v>-10213</v>
      </c>
      <c r="L57" s="55" t="s">
        <v>126</v>
      </c>
      <c r="M57" s="56" t="s">
        <v>85</v>
      </c>
      <c r="N57" s="56"/>
      <c r="O57" s="57" t="s">
        <v>86</v>
      </c>
      <c r="P57" s="57" t="s">
        <v>91</v>
      </c>
    </row>
    <row r="58" spans="1:16" ht="12.75" customHeight="1" thickBot="1" x14ac:dyDescent="0.25">
      <c r="A58" s="12" t="str">
        <f t="shared" si="6"/>
        <v> CTAD 1 </v>
      </c>
      <c r="B58" s="18" t="str">
        <f t="shared" si="7"/>
        <v>II</v>
      </c>
      <c r="C58" s="12">
        <f t="shared" si="8"/>
        <v>27573.285</v>
      </c>
      <c r="D58" s="16" t="str">
        <f t="shared" si="9"/>
        <v>vis</v>
      </c>
      <c r="E58" s="54">
        <f>VLOOKUP(C58,Active!C$21:E$971,3,FALSE)</f>
        <v>-9445.3345320366534</v>
      </c>
      <c r="F58" s="18" t="s">
        <v>79</v>
      </c>
      <c r="G58" s="16" t="str">
        <f t="shared" si="10"/>
        <v>27573.285</v>
      </c>
      <c r="H58" s="12">
        <f t="shared" si="11"/>
        <v>-9445.5</v>
      </c>
      <c r="I58" s="55" t="s">
        <v>127</v>
      </c>
      <c r="J58" s="56" t="s">
        <v>128</v>
      </c>
      <c r="K58" s="55">
        <v>-9445.5</v>
      </c>
      <c r="L58" s="55" t="s">
        <v>129</v>
      </c>
      <c r="M58" s="56" t="s">
        <v>85</v>
      </c>
      <c r="N58" s="56"/>
      <c r="O58" s="57" t="s">
        <v>130</v>
      </c>
      <c r="P58" s="57" t="s">
        <v>131</v>
      </c>
    </row>
    <row r="59" spans="1:16" ht="12.75" customHeight="1" thickBot="1" x14ac:dyDescent="0.25">
      <c r="A59" s="12" t="str">
        <f t="shared" si="6"/>
        <v> IODE 4.2.194 </v>
      </c>
      <c r="B59" s="18" t="str">
        <f t="shared" si="7"/>
        <v>I</v>
      </c>
      <c r="C59" s="12">
        <f t="shared" si="8"/>
        <v>30914.231</v>
      </c>
      <c r="D59" s="16" t="str">
        <f t="shared" si="9"/>
        <v>vis</v>
      </c>
      <c r="E59" s="54">
        <f>VLOOKUP(C59,Active!C$21:E$971,3,FALSE)</f>
        <v>-7122.0035517427268</v>
      </c>
      <c r="F59" s="18" t="s">
        <v>79</v>
      </c>
      <c r="G59" s="16" t="str">
        <f t="shared" si="10"/>
        <v>30914.231</v>
      </c>
      <c r="H59" s="12">
        <f t="shared" si="11"/>
        <v>-7122</v>
      </c>
      <c r="I59" s="55" t="s">
        <v>132</v>
      </c>
      <c r="J59" s="56" t="s">
        <v>133</v>
      </c>
      <c r="K59" s="55">
        <v>-7122</v>
      </c>
      <c r="L59" s="55" t="s">
        <v>134</v>
      </c>
      <c r="M59" s="56" t="s">
        <v>85</v>
      </c>
      <c r="N59" s="56"/>
      <c r="O59" s="57" t="s">
        <v>130</v>
      </c>
      <c r="P59" s="57" t="s">
        <v>135</v>
      </c>
    </row>
    <row r="60" spans="1:16" ht="12.75" customHeight="1" thickBot="1" x14ac:dyDescent="0.25">
      <c r="A60" s="12" t="str">
        <f t="shared" si="6"/>
        <v> PZ 12.271 </v>
      </c>
      <c r="B60" s="18" t="str">
        <f t="shared" si="7"/>
        <v>I</v>
      </c>
      <c r="C60" s="12">
        <f t="shared" si="8"/>
        <v>32355.076000000001</v>
      </c>
      <c r="D60" s="16" t="str">
        <f t="shared" si="9"/>
        <v>vis</v>
      </c>
      <c r="E60" s="54">
        <f>VLOOKUP(C60,Active!C$21:E$971,3,FALSE)</f>
        <v>-6120.0239249239739</v>
      </c>
      <c r="F60" s="18" t="s">
        <v>79</v>
      </c>
      <c r="G60" s="16" t="str">
        <f t="shared" si="10"/>
        <v>32355.076</v>
      </c>
      <c r="H60" s="12">
        <f t="shared" si="11"/>
        <v>-6120</v>
      </c>
      <c r="I60" s="55" t="s">
        <v>136</v>
      </c>
      <c r="J60" s="56" t="s">
        <v>137</v>
      </c>
      <c r="K60" s="55">
        <v>-6120</v>
      </c>
      <c r="L60" s="55" t="s">
        <v>138</v>
      </c>
      <c r="M60" s="56" t="s">
        <v>85</v>
      </c>
      <c r="N60" s="56"/>
      <c r="O60" s="57" t="s">
        <v>139</v>
      </c>
      <c r="P60" s="57" t="s">
        <v>140</v>
      </c>
    </row>
    <row r="61" spans="1:16" ht="12.75" customHeight="1" thickBot="1" x14ac:dyDescent="0.25">
      <c r="A61" s="12" t="str">
        <f t="shared" si="6"/>
        <v> AJ 66.35 </v>
      </c>
      <c r="B61" s="18" t="str">
        <f t="shared" si="7"/>
        <v>I</v>
      </c>
      <c r="C61" s="12">
        <f t="shared" si="8"/>
        <v>34868.71</v>
      </c>
      <c r="D61" s="16" t="str">
        <f t="shared" si="9"/>
        <v>vis</v>
      </c>
      <c r="E61" s="54">
        <f>VLOOKUP(C61,Active!C$21:E$971,3,FALSE)</f>
        <v>-4372.0149043291667</v>
      </c>
      <c r="F61" s="18" t="s">
        <v>79</v>
      </c>
      <c r="G61" s="16" t="str">
        <f t="shared" si="10"/>
        <v>34868.71</v>
      </c>
      <c r="H61" s="12">
        <f t="shared" si="11"/>
        <v>-4372</v>
      </c>
      <c r="I61" s="55" t="s">
        <v>147</v>
      </c>
      <c r="J61" s="56" t="s">
        <v>148</v>
      </c>
      <c r="K61" s="55">
        <v>-4372</v>
      </c>
      <c r="L61" s="55" t="s">
        <v>149</v>
      </c>
      <c r="M61" s="56" t="s">
        <v>81</v>
      </c>
      <c r="N61" s="56"/>
      <c r="O61" s="57" t="s">
        <v>150</v>
      </c>
      <c r="P61" s="57" t="s">
        <v>151</v>
      </c>
    </row>
    <row r="62" spans="1:16" ht="12.75" customHeight="1" thickBot="1" x14ac:dyDescent="0.25">
      <c r="A62" s="12" t="str">
        <f t="shared" si="6"/>
        <v> AOEB 11 </v>
      </c>
      <c r="B62" s="18" t="str">
        <f t="shared" si="7"/>
        <v>I</v>
      </c>
      <c r="C62" s="12">
        <f t="shared" si="8"/>
        <v>51720.693099999997</v>
      </c>
      <c r="D62" s="16" t="str">
        <f t="shared" si="9"/>
        <v>vis</v>
      </c>
      <c r="E62" s="54">
        <f>VLOOKUP(C62,Active!C$21:E$971,3,FALSE)</f>
        <v>7347.0414394787485</v>
      </c>
      <c r="F62" s="18" t="s">
        <v>79</v>
      </c>
      <c r="G62" s="16" t="str">
        <f t="shared" si="10"/>
        <v>51720.6931</v>
      </c>
      <c r="H62" s="12">
        <f t="shared" si="11"/>
        <v>7347</v>
      </c>
      <c r="I62" s="55" t="s">
        <v>237</v>
      </c>
      <c r="J62" s="56" t="s">
        <v>238</v>
      </c>
      <c r="K62" s="55">
        <v>7347</v>
      </c>
      <c r="L62" s="55" t="s">
        <v>239</v>
      </c>
      <c r="M62" s="56" t="s">
        <v>231</v>
      </c>
      <c r="N62" s="56" t="s">
        <v>240</v>
      </c>
      <c r="O62" s="57" t="s">
        <v>241</v>
      </c>
      <c r="P62" s="57" t="s">
        <v>242</v>
      </c>
    </row>
    <row r="63" spans="1:16" ht="12.75" customHeight="1" thickBot="1" x14ac:dyDescent="0.25">
      <c r="A63" s="12" t="str">
        <f t="shared" si="6"/>
        <v> AOEB 11 </v>
      </c>
      <c r="B63" s="18" t="str">
        <f t="shared" si="7"/>
        <v>I</v>
      </c>
      <c r="C63" s="12">
        <f t="shared" si="8"/>
        <v>52042.807999999997</v>
      </c>
      <c r="D63" s="16" t="str">
        <f t="shared" si="9"/>
        <v>vis</v>
      </c>
      <c r="E63" s="54">
        <f>VLOOKUP(C63,Active!C$21:E$971,3,FALSE)</f>
        <v>7571.0437209835318</v>
      </c>
      <c r="F63" s="18" t="s">
        <v>79</v>
      </c>
      <c r="G63" s="16" t="str">
        <f t="shared" si="10"/>
        <v>52042.808</v>
      </c>
      <c r="H63" s="12">
        <f t="shared" si="11"/>
        <v>7571</v>
      </c>
      <c r="I63" s="55" t="s">
        <v>243</v>
      </c>
      <c r="J63" s="56" t="s">
        <v>244</v>
      </c>
      <c r="K63" s="55">
        <v>7571</v>
      </c>
      <c r="L63" s="55" t="s">
        <v>245</v>
      </c>
      <c r="M63" s="56" t="s">
        <v>85</v>
      </c>
      <c r="N63" s="56"/>
      <c r="O63" s="57" t="s">
        <v>201</v>
      </c>
      <c r="P63" s="57" t="s">
        <v>242</v>
      </c>
    </row>
    <row r="64" spans="1:16" ht="12.75" customHeight="1" thickBot="1" x14ac:dyDescent="0.25">
      <c r="A64" s="12" t="str">
        <f t="shared" si="6"/>
        <v> AOEB 11 </v>
      </c>
      <c r="B64" s="18" t="str">
        <f t="shared" si="7"/>
        <v>I</v>
      </c>
      <c r="C64" s="12">
        <f t="shared" si="8"/>
        <v>52042.808900000004</v>
      </c>
      <c r="D64" s="16" t="str">
        <f t="shared" si="9"/>
        <v>vis</v>
      </c>
      <c r="E64" s="54">
        <f>VLOOKUP(C64,Active!C$21:E$971,3,FALSE)</f>
        <v>7571.0443468535395</v>
      </c>
      <c r="F64" s="18" t="s">
        <v>79</v>
      </c>
      <c r="G64" s="16" t="str">
        <f t="shared" si="10"/>
        <v>52042.8089</v>
      </c>
      <c r="H64" s="12">
        <f t="shared" si="11"/>
        <v>7571</v>
      </c>
      <c r="I64" s="55" t="s">
        <v>246</v>
      </c>
      <c r="J64" s="56" t="s">
        <v>247</v>
      </c>
      <c r="K64" s="55">
        <v>7571</v>
      </c>
      <c r="L64" s="55" t="s">
        <v>248</v>
      </c>
      <c r="M64" s="56" t="s">
        <v>231</v>
      </c>
      <c r="N64" s="56" t="s">
        <v>240</v>
      </c>
      <c r="O64" s="57" t="s">
        <v>190</v>
      </c>
      <c r="P64" s="57" t="s">
        <v>242</v>
      </c>
    </row>
    <row r="65" spans="1:16" ht="12.75" customHeight="1" thickBot="1" x14ac:dyDescent="0.25">
      <c r="A65" s="12" t="str">
        <f t="shared" si="6"/>
        <v> AOEB 11 </v>
      </c>
      <c r="B65" s="18" t="str">
        <f t="shared" si="7"/>
        <v>I</v>
      </c>
      <c r="C65" s="12">
        <f t="shared" si="8"/>
        <v>52045.684399999998</v>
      </c>
      <c r="D65" s="16" t="str">
        <f t="shared" si="9"/>
        <v>vis</v>
      </c>
      <c r="E65" s="54">
        <f>VLOOKUP(C65,Active!C$21:E$971,3,FALSE)</f>
        <v>7573.0440015123759</v>
      </c>
      <c r="F65" s="18" t="s">
        <v>79</v>
      </c>
      <c r="G65" s="16" t="str">
        <f t="shared" si="10"/>
        <v>52045.6844</v>
      </c>
      <c r="H65" s="12">
        <f t="shared" si="11"/>
        <v>7573</v>
      </c>
      <c r="I65" s="55" t="s">
        <v>249</v>
      </c>
      <c r="J65" s="56" t="s">
        <v>250</v>
      </c>
      <c r="K65" s="55">
        <v>7573</v>
      </c>
      <c r="L65" s="55" t="s">
        <v>251</v>
      </c>
      <c r="M65" s="56" t="s">
        <v>231</v>
      </c>
      <c r="N65" s="56" t="s">
        <v>240</v>
      </c>
      <c r="O65" s="57" t="s">
        <v>241</v>
      </c>
      <c r="P65" s="57" t="s">
        <v>242</v>
      </c>
    </row>
    <row r="66" spans="1:16" ht="12.75" customHeight="1" thickBot="1" x14ac:dyDescent="0.25">
      <c r="A66" s="12" t="str">
        <f t="shared" si="6"/>
        <v> AOEB 11 </v>
      </c>
      <c r="B66" s="18" t="str">
        <f t="shared" si="7"/>
        <v>I</v>
      </c>
      <c r="C66" s="12">
        <f t="shared" si="8"/>
        <v>52426.762300000002</v>
      </c>
      <c r="D66" s="16" t="str">
        <f t="shared" si="9"/>
        <v>vis</v>
      </c>
      <c r="E66" s="54">
        <f>VLOOKUP(C66,Active!C$21:E$971,3,FALSE)</f>
        <v>7838.0498085428881</v>
      </c>
      <c r="F66" s="18" t="s">
        <v>79</v>
      </c>
      <c r="G66" s="16" t="str">
        <f t="shared" si="10"/>
        <v>52426.7623</v>
      </c>
      <c r="H66" s="12">
        <f t="shared" si="11"/>
        <v>7838</v>
      </c>
      <c r="I66" s="55" t="s">
        <v>252</v>
      </c>
      <c r="J66" s="56" t="s">
        <v>253</v>
      </c>
      <c r="K66" s="55">
        <v>7838</v>
      </c>
      <c r="L66" s="55" t="s">
        <v>254</v>
      </c>
      <c r="M66" s="56" t="s">
        <v>231</v>
      </c>
      <c r="N66" s="56" t="s">
        <v>240</v>
      </c>
      <c r="O66" s="57" t="s">
        <v>190</v>
      </c>
      <c r="P66" s="57" t="s">
        <v>242</v>
      </c>
    </row>
    <row r="67" spans="1:16" ht="12.75" customHeight="1" thickBot="1" x14ac:dyDescent="0.25">
      <c r="A67" s="12" t="str">
        <f t="shared" si="6"/>
        <v> AOEB 11 </v>
      </c>
      <c r="B67" s="18" t="str">
        <f t="shared" si="7"/>
        <v>I</v>
      </c>
      <c r="C67" s="12">
        <f t="shared" si="8"/>
        <v>52810.714699999997</v>
      </c>
      <c r="D67" s="16" t="str">
        <f t="shared" si="9"/>
        <v>vis</v>
      </c>
      <c r="E67" s="54">
        <f>VLOOKUP(C67,Active!C$21:E$971,3,FALSE)</f>
        <v>8105.0545748211198</v>
      </c>
      <c r="F67" s="18" t="s">
        <v>79</v>
      </c>
      <c r="G67" s="16" t="str">
        <f t="shared" si="10"/>
        <v>52810.7147</v>
      </c>
      <c r="H67" s="12">
        <f t="shared" si="11"/>
        <v>8105</v>
      </c>
      <c r="I67" s="55" t="s">
        <v>255</v>
      </c>
      <c r="J67" s="56" t="s">
        <v>256</v>
      </c>
      <c r="K67" s="55">
        <v>8105</v>
      </c>
      <c r="L67" s="55" t="s">
        <v>257</v>
      </c>
      <c r="M67" s="56" t="s">
        <v>231</v>
      </c>
      <c r="N67" s="56" t="s">
        <v>240</v>
      </c>
      <c r="O67" s="57" t="s">
        <v>190</v>
      </c>
      <c r="P67" s="57" t="s">
        <v>242</v>
      </c>
    </row>
    <row r="68" spans="1:16" ht="12.75" customHeight="1" thickBot="1" x14ac:dyDescent="0.25">
      <c r="A68" s="12" t="str">
        <f t="shared" si="6"/>
        <v> AOEB 11 </v>
      </c>
      <c r="B68" s="18" t="str">
        <f t="shared" si="7"/>
        <v>I</v>
      </c>
      <c r="C68" s="12">
        <f t="shared" si="8"/>
        <v>53529.73</v>
      </c>
      <c r="D68" s="16" t="str">
        <f t="shared" si="9"/>
        <v>vis</v>
      </c>
      <c r="E68" s="54">
        <f>VLOOKUP(C68,Active!C$21:E$971,3,FALSE)</f>
        <v>8605.0658057106175</v>
      </c>
      <c r="F68" s="18" t="s">
        <v>79</v>
      </c>
      <c r="G68" s="16" t="str">
        <f t="shared" si="10"/>
        <v>53529.730</v>
      </c>
      <c r="H68" s="12">
        <f t="shared" si="11"/>
        <v>8605</v>
      </c>
      <c r="I68" s="55" t="s">
        <v>268</v>
      </c>
      <c r="J68" s="56" t="s">
        <v>269</v>
      </c>
      <c r="K68" s="55">
        <v>8605</v>
      </c>
      <c r="L68" s="55" t="s">
        <v>270</v>
      </c>
      <c r="M68" s="56" t="s">
        <v>231</v>
      </c>
      <c r="N68" s="56" t="s">
        <v>240</v>
      </c>
      <c r="O68" s="57" t="s">
        <v>214</v>
      </c>
      <c r="P68" s="57" t="s">
        <v>242</v>
      </c>
    </row>
    <row r="69" spans="1:16" ht="12.75" customHeight="1" thickBot="1" x14ac:dyDescent="0.25">
      <c r="A69" s="12" t="str">
        <f t="shared" si="6"/>
        <v> AOEB 11 </v>
      </c>
      <c r="B69" s="18" t="str">
        <f t="shared" si="7"/>
        <v>I</v>
      </c>
      <c r="C69" s="12">
        <f t="shared" si="8"/>
        <v>53890.675999999999</v>
      </c>
      <c r="D69" s="16" t="str">
        <f t="shared" si="9"/>
        <v>vis</v>
      </c>
      <c r="E69" s="54">
        <f>VLOOKUP(C69,Active!C$21:E$971,3,FALSE)</f>
        <v>8856.0716657314515</v>
      </c>
      <c r="F69" s="18" t="s">
        <v>79</v>
      </c>
      <c r="G69" s="16" t="str">
        <f t="shared" si="10"/>
        <v>53890.676</v>
      </c>
      <c r="H69" s="12">
        <f t="shared" si="11"/>
        <v>8856</v>
      </c>
      <c r="I69" s="55" t="s">
        <v>271</v>
      </c>
      <c r="J69" s="56" t="s">
        <v>272</v>
      </c>
      <c r="K69" s="55">
        <v>8856</v>
      </c>
      <c r="L69" s="55" t="s">
        <v>273</v>
      </c>
      <c r="M69" s="56" t="s">
        <v>231</v>
      </c>
      <c r="N69" s="56" t="s">
        <v>240</v>
      </c>
      <c r="O69" s="57" t="s">
        <v>190</v>
      </c>
      <c r="P69" s="57" t="s">
        <v>242</v>
      </c>
    </row>
    <row r="70" spans="1:16" ht="12.75" customHeight="1" thickBot="1" x14ac:dyDescent="0.25">
      <c r="A70" s="12" t="str">
        <f t="shared" si="6"/>
        <v> AOEB 12 </v>
      </c>
      <c r="B70" s="18" t="str">
        <f t="shared" si="7"/>
        <v>I</v>
      </c>
      <c r="C70" s="12">
        <f t="shared" si="8"/>
        <v>54176.844799999999</v>
      </c>
      <c r="D70" s="16" t="str">
        <f t="shared" si="9"/>
        <v>vis</v>
      </c>
      <c r="E70" s="54">
        <f>VLOOKUP(C70,Active!C$21:E$971,3,FALSE)</f>
        <v>9055.0766297846076</v>
      </c>
      <c r="F70" s="18" t="s">
        <v>79</v>
      </c>
      <c r="G70" s="16" t="str">
        <f t="shared" si="10"/>
        <v>54176.8448</v>
      </c>
      <c r="H70" s="12">
        <f t="shared" si="11"/>
        <v>9055</v>
      </c>
      <c r="I70" s="55" t="s">
        <v>274</v>
      </c>
      <c r="J70" s="56" t="s">
        <v>275</v>
      </c>
      <c r="K70" s="55">
        <v>9055</v>
      </c>
      <c r="L70" s="55" t="s">
        <v>276</v>
      </c>
      <c r="M70" s="56" t="s">
        <v>231</v>
      </c>
      <c r="N70" s="56" t="s">
        <v>240</v>
      </c>
      <c r="O70" s="57" t="s">
        <v>190</v>
      </c>
      <c r="P70" s="57" t="s">
        <v>277</v>
      </c>
    </row>
    <row r="71" spans="1:16" ht="12.75" customHeight="1" thickBot="1" x14ac:dyDescent="0.25">
      <c r="A71" s="12" t="str">
        <f t="shared" si="6"/>
        <v> AOEB 12 </v>
      </c>
      <c r="B71" s="18" t="str">
        <f t="shared" si="7"/>
        <v>I</v>
      </c>
      <c r="C71" s="12">
        <f t="shared" si="8"/>
        <v>54212.8004</v>
      </c>
      <c r="D71" s="16" t="str">
        <f t="shared" si="9"/>
        <v>vis</v>
      </c>
      <c r="E71" s="54">
        <f>VLOOKUP(C71,Active!C$21:E$971,3,FALSE)</f>
        <v>9080.0805536418193</v>
      </c>
      <c r="F71" s="18" t="s">
        <v>79</v>
      </c>
      <c r="G71" s="16" t="str">
        <f t="shared" si="10"/>
        <v>54212.8004</v>
      </c>
      <c r="H71" s="12">
        <f t="shared" si="11"/>
        <v>9080</v>
      </c>
      <c r="I71" s="55" t="s">
        <v>278</v>
      </c>
      <c r="J71" s="56" t="s">
        <v>279</v>
      </c>
      <c r="K71" s="55">
        <v>9080</v>
      </c>
      <c r="L71" s="55" t="s">
        <v>280</v>
      </c>
      <c r="M71" s="56" t="s">
        <v>231</v>
      </c>
      <c r="N71" s="56" t="s">
        <v>240</v>
      </c>
      <c r="O71" s="57" t="s">
        <v>190</v>
      </c>
      <c r="P71" s="57" t="s">
        <v>277</v>
      </c>
    </row>
    <row r="72" spans="1:16" ht="12.75" customHeight="1" thickBot="1" x14ac:dyDescent="0.25">
      <c r="A72" s="12" t="str">
        <f t="shared" si="6"/>
        <v> AOEB 12 </v>
      </c>
      <c r="B72" s="18" t="str">
        <f t="shared" si="7"/>
        <v>I</v>
      </c>
      <c r="C72" s="12">
        <f t="shared" si="8"/>
        <v>54248.746800000001</v>
      </c>
      <c r="D72" s="16" t="str">
        <f t="shared" si="9"/>
        <v>vis</v>
      </c>
      <c r="E72" s="54">
        <f>VLOOKUP(C72,Active!C$21:E$971,3,FALSE)</f>
        <v>9105.0780797167827</v>
      </c>
      <c r="F72" s="18" t="s">
        <v>79</v>
      </c>
      <c r="G72" s="16" t="str">
        <f t="shared" si="10"/>
        <v>54248.7468</v>
      </c>
      <c r="H72" s="12">
        <f t="shared" si="11"/>
        <v>9105</v>
      </c>
      <c r="I72" s="55" t="s">
        <v>281</v>
      </c>
      <c r="J72" s="56" t="s">
        <v>282</v>
      </c>
      <c r="K72" s="55">
        <v>9105</v>
      </c>
      <c r="L72" s="55" t="s">
        <v>283</v>
      </c>
      <c r="M72" s="56" t="s">
        <v>231</v>
      </c>
      <c r="N72" s="56" t="s">
        <v>240</v>
      </c>
      <c r="O72" s="57" t="s">
        <v>190</v>
      </c>
      <c r="P72" s="57" t="s">
        <v>277</v>
      </c>
    </row>
    <row r="73" spans="1:16" ht="12.75" customHeight="1" thickBot="1" x14ac:dyDescent="0.25">
      <c r="A73" s="12" t="str">
        <f t="shared" si="6"/>
        <v> AOEB 12 </v>
      </c>
      <c r="B73" s="18" t="str">
        <f t="shared" si="7"/>
        <v>I</v>
      </c>
      <c r="C73" s="12">
        <f t="shared" si="8"/>
        <v>54258.814400000003</v>
      </c>
      <c r="D73" s="16" t="str">
        <f t="shared" si="9"/>
        <v>vis</v>
      </c>
      <c r="E73" s="54">
        <f>VLOOKUP(C73,Active!C$21:E$971,3,FALSE)</f>
        <v>9112.0792006499578</v>
      </c>
      <c r="F73" s="18" t="s">
        <v>79</v>
      </c>
      <c r="G73" s="16" t="str">
        <f t="shared" si="10"/>
        <v>54258.8144</v>
      </c>
      <c r="H73" s="12">
        <f t="shared" si="11"/>
        <v>9112</v>
      </c>
      <c r="I73" s="55" t="s">
        <v>284</v>
      </c>
      <c r="J73" s="56" t="s">
        <v>285</v>
      </c>
      <c r="K73" s="55">
        <v>9112</v>
      </c>
      <c r="L73" s="55" t="s">
        <v>286</v>
      </c>
      <c r="M73" s="56" t="s">
        <v>231</v>
      </c>
      <c r="N73" s="56" t="s">
        <v>240</v>
      </c>
      <c r="O73" s="57" t="s">
        <v>287</v>
      </c>
      <c r="P73" s="57" t="s">
        <v>277</v>
      </c>
    </row>
    <row r="74" spans="1:16" x14ac:dyDescent="0.2">
      <c r="B74" s="18"/>
      <c r="E74" s="54"/>
      <c r="F74" s="18"/>
    </row>
    <row r="75" spans="1:16" x14ac:dyDescent="0.2">
      <c r="B75" s="18"/>
      <c r="E75" s="54"/>
      <c r="F75" s="18"/>
    </row>
    <row r="76" spans="1:16" x14ac:dyDescent="0.2">
      <c r="B76" s="18"/>
      <c r="E76" s="54"/>
      <c r="F76" s="18"/>
    </row>
    <row r="77" spans="1:16" x14ac:dyDescent="0.2">
      <c r="B77" s="18"/>
      <c r="E77" s="54"/>
      <c r="F77" s="18"/>
    </row>
    <row r="78" spans="1:16" x14ac:dyDescent="0.2">
      <c r="B78" s="18"/>
      <c r="E78" s="54"/>
      <c r="F78" s="18"/>
    </row>
    <row r="79" spans="1:16" x14ac:dyDescent="0.2">
      <c r="B79" s="18"/>
      <c r="E79" s="54"/>
      <c r="F79" s="18"/>
    </row>
    <row r="80" spans="1:16" x14ac:dyDescent="0.2">
      <c r="B80" s="18"/>
      <c r="E80" s="54"/>
      <c r="F80" s="18"/>
    </row>
    <row r="81" spans="2:6" x14ac:dyDescent="0.2">
      <c r="B81" s="18"/>
      <c r="E81" s="54"/>
      <c r="F81" s="18"/>
    </row>
    <row r="82" spans="2:6" x14ac:dyDescent="0.2">
      <c r="B82" s="18"/>
      <c r="E82" s="54"/>
      <c r="F82" s="18"/>
    </row>
    <row r="83" spans="2:6" x14ac:dyDescent="0.2">
      <c r="B83" s="18"/>
      <c r="E83" s="54"/>
      <c r="F83" s="18"/>
    </row>
    <row r="84" spans="2:6" x14ac:dyDescent="0.2">
      <c r="B84" s="18"/>
      <c r="E84" s="54"/>
      <c r="F84" s="18"/>
    </row>
    <row r="85" spans="2:6" x14ac:dyDescent="0.2">
      <c r="B85" s="18"/>
      <c r="E85" s="54"/>
      <c r="F85" s="18"/>
    </row>
    <row r="86" spans="2:6" x14ac:dyDescent="0.2">
      <c r="B86" s="18"/>
      <c r="E86" s="54"/>
      <c r="F86" s="18"/>
    </row>
    <row r="87" spans="2:6" x14ac:dyDescent="0.2">
      <c r="B87" s="18"/>
      <c r="E87" s="54"/>
      <c r="F87" s="18"/>
    </row>
    <row r="88" spans="2:6" x14ac:dyDescent="0.2">
      <c r="B88" s="18"/>
      <c r="E88" s="54"/>
      <c r="F88" s="18"/>
    </row>
    <row r="89" spans="2:6" x14ac:dyDescent="0.2">
      <c r="B89" s="18"/>
      <c r="E89" s="54"/>
      <c r="F89" s="18"/>
    </row>
    <row r="90" spans="2:6" x14ac:dyDescent="0.2">
      <c r="B90" s="18"/>
      <c r="E90" s="54"/>
      <c r="F90" s="18"/>
    </row>
    <row r="91" spans="2:6" x14ac:dyDescent="0.2">
      <c r="B91" s="18"/>
      <c r="E91" s="54"/>
      <c r="F91" s="18"/>
    </row>
    <row r="92" spans="2:6" x14ac:dyDescent="0.2">
      <c r="B92" s="18"/>
      <c r="E92" s="54"/>
      <c r="F92" s="18"/>
    </row>
    <row r="93" spans="2:6" x14ac:dyDescent="0.2">
      <c r="B93" s="18"/>
      <c r="E93" s="54"/>
      <c r="F93" s="18"/>
    </row>
    <row r="94" spans="2:6" x14ac:dyDescent="0.2">
      <c r="B94" s="18"/>
      <c r="E94" s="54"/>
      <c r="F94" s="18"/>
    </row>
    <row r="95" spans="2:6" x14ac:dyDescent="0.2">
      <c r="B95" s="18"/>
      <c r="E95" s="54"/>
      <c r="F95" s="18"/>
    </row>
    <row r="96" spans="2:6" x14ac:dyDescent="0.2">
      <c r="B96" s="18"/>
      <c r="E96" s="54"/>
      <c r="F96" s="18"/>
    </row>
    <row r="97" spans="2:6" x14ac:dyDescent="0.2">
      <c r="B97" s="18"/>
      <c r="E97" s="54"/>
      <c r="F97" s="18"/>
    </row>
    <row r="98" spans="2:6" x14ac:dyDescent="0.2">
      <c r="B98" s="18"/>
      <c r="E98" s="54"/>
      <c r="F98" s="18"/>
    </row>
    <row r="99" spans="2:6" x14ac:dyDescent="0.2">
      <c r="B99" s="18"/>
      <c r="F99" s="18"/>
    </row>
    <row r="100" spans="2:6" x14ac:dyDescent="0.2">
      <c r="B100" s="18"/>
      <c r="F100" s="18"/>
    </row>
    <row r="101" spans="2:6" x14ac:dyDescent="0.2">
      <c r="B101" s="18"/>
      <c r="F101" s="18"/>
    </row>
    <row r="102" spans="2:6" x14ac:dyDescent="0.2">
      <c r="B102" s="18"/>
      <c r="F102" s="18"/>
    </row>
    <row r="103" spans="2:6" x14ac:dyDescent="0.2">
      <c r="B103" s="18"/>
      <c r="F103" s="18"/>
    </row>
    <row r="104" spans="2:6" x14ac:dyDescent="0.2">
      <c r="B104" s="18"/>
      <c r="F104" s="18"/>
    </row>
    <row r="105" spans="2:6" x14ac:dyDescent="0.2">
      <c r="B105" s="18"/>
      <c r="F105" s="18"/>
    </row>
    <row r="106" spans="2:6" x14ac:dyDescent="0.2">
      <c r="B106" s="18"/>
      <c r="F106" s="18"/>
    </row>
    <row r="107" spans="2:6" x14ac:dyDescent="0.2">
      <c r="B107" s="18"/>
      <c r="F107" s="18"/>
    </row>
    <row r="108" spans="2:6" x14ac:dyDescent="0.2">
      <c r="B108" s="18"/>
      <c r="F108" s="18"/>
    </row>
    <row r="109" spans="2:6" x14ac:dyDescent="0.2">
      <c r="B109" s="18"/>
      <c r="F109" s="18"/>
    </row>
    <row r="110" spans="2:6" x14ac:dyDescent="0.2">
      <c r="B110" s="18"/>
      <c r="F110" s="18"/>
    </row>
    <row r="111" spans="2:6" x14ac:dyDescent="0.2">
      <c r="B111" s="18"/>
      <c r="F111" s="18"/>
    </row>
    <row r="112" spans="2:6" x14ac:dyDescent="0.2">
      <c r="B112" s="18"/>
      <c r="F112" s="18"/>
    </row>
    <row r="113" spans="2:6" x14ac:dyDescent="0.2">
      <c r="B113" s="18"/>
      <c r="F113" s="18"/>
    </row>
    <row r="114" spans="2:6" x14ac:dyDescent="0.2">
      <c r="B114" s="18"/>
      <c r="F114" s="18"/>
    </row>
    <row r="115" spans="2:6" x14ac:dyDescent="0.2">
      <c r="B115" s="18"/>
      <c r="F115" s="18"/>
    </row>
    <row r="116" spans="2:6" x14ac:dyDescent="0.2">
      <c r="B116" s="18"/>
      <c r="F116" s="18"/>
    </row>
    <row r="117" spans="2:6" x14ac:dyDescent="0.2">
      <c r="B117" s="18"/>
      <c r="F117" s="18"/>
    </row>
    <row r="118" spans="2:6" x14ac:dyDescent="0.2">
      <c r="B118" s="18"/>
      <c r="F118" s="18"/>
    </row>
    <row r="119" spans="2:6" x14ac:dyDescent="0.2">
      <c r="B119" s="18"/>
      <c r="F119" s="18"/>
    </row>
    <row r="120" spans="2:6" x14ac:dyDescent="0.2">
      <c r="B120" s="18"/>
      <c r="F120" s="18"/>
    </row>
    <row r="121" spans="2:6" x14ac:dyDescent="0.2">
      <c r="B121" s="18"/>
      <c r="F121" s="18"/>
    </row>
    <row r="122" spans="2:6" x14ac:dyDescent="0.2">
      <c r="B122" s="18"/>
      <c r="F122" s="18"/>
    </row>
    <row r="123" spans="2:6" x14ac:dyDescent="0.2">
      <c r="B123" s="18"/>
      <c r="F123" s="18"/>
    </row>
    <row r="124" spans="2:6" x14ac:dyDescent="0.2">
      <c r="B124" s="18"/>
      <c r="F124" s="18"/>
    </row>
    <row r="125" spans="2:6" x14ac:dyDescent="0.2">
      <c r="B125" s="18"/>
      <c r="F125" s="18"/>
    </row>
    <row r="126" spans="2:6" x14ac:dyDescent="0.2">
      <c r="B126" s="18"/>
      <c r="F126" s="18"/>
    </row>
    <row r="127" spans="2:6" x14ac:dyDescent="0.2">
      <c r="B127" s="18"/>
      <c r="F127" s="18"/>
    </row>
    <row r="128" spans="2:6" x14ac:dyDescent="0.2">
      <c r="B128" s="18"/>
      <c r="F128" s="18"/>
    </row>
    <row r="129" spans="2:6" x14ac:dyDescent="0.2">
      <c r="B129" s="18"/>
      <c r="F129" s="18"/>
    </row>
    <row r="130" spans="2:6" x14ac:dyDescent="0.2">
      <c r="B130" s="18"/>
      <c r="F130" s="18"/>
    </row>
    <row r="131" spans="2:6" x14ac:dyDescent="0.2">
      <c r="B131" s="18"/>
      <c r="F131" s="18"/>
    </row>
    <row r="132" spans="2:6" x14ac:dyDescent="0.2">
      <c r="B132" s="18"/>
      <c r="F132" s="18"/>
    </row>
    <row r="133" spans="2:6" x14ac:dyDescent="0.2">
      <c r="B133" s="18"/>
      <c r="F133" s="18"/>
    </row>
    <row r="134" spans="2:6" x14ac:dyDescent="0.2">
      <c r="B134" s="18"/>
      <c r="F134" s="18"/>
    </row>
    <row r="135" spans="2:6" x14ac:dyDescent="0.2">
      <c r="B135" s="18"/>
      <c r="F135" s="18"/>
    </row>
    <row r="136" spans="2:6" x14ac:dyDescent="0.2">
      <c r="B136" s="18"/>
      <c r="F136" s="18"/>
    </row>
    <row r="137" spans="2:6" x14ac:dyDescent="0.2">
      <c r="B137" s="18"/>
      <c r="F137" s="18"/>
    </row>
    <row r="138" spans="2:6" x14ac:dyDescent="0.2">
      <c r="B138" s="18"/>
      <c r="F138" s="18"/>
    </row>
    <row r="139" spans="2:6" x14ac:dyDescent="0.2">
      <c r="B139" s="18"/>
      <c r="F139" s="18"/>
    </row>
    <row r="140" spans="2:6" x14ac:dyDescent="0.2">
      <c r="B140" s="18"/>
      <c r="F140" s="18"/>
    </row>
    <row r="141" spans="2:6" x14ac:dyDescent="0.2">
      <c r="B141" s="18"/>
      <c r="F141" s="18"/>
    </row>
    <row r="142" spans="2:6" x14ac:dyDescent="0.2">
      <c r="B142" s="18"/>
      <c r="F142" s="18"/>
    </row>
    <row r="143" spans="2:6" x14ac:dyDescent="0.2">
      <c r="B143" s="18"/>
      <c r="F143" s="18"/>
    </row>
    <row r="144" spans="2:6" x14ac:dyDescent="0.2">
      <c r="B144" s="18"/>
      <c r="F144" s="18"/>
    </row>
    <row r="145" spans="2:6" x14ac:dyDescent="0.2">
      <c r="B145" s="18"/>
      <c r="F145" s="18"/>
    </row>
    <row r="146" spans="2:6" x14ac:dyDescent="0.2">
      <c r="B146" s="18"/>
      <c r="F146" s="18"/>
    </row>
    <row r="147" spans="2:6" x14ac:dyDescent="0.2">
      <c r="B147" s="18"/>
      <c r="F147" s="18"/>
    </row>
    <row r="148" spans="2:6" x14ac:dyDescent="0.2">
      <c r="B148" s="18"/>
      <c r="F148" s="18"/>
    </row>
    <row r="149" spans="2:6" x14ac:dyDescent="0.2">
      <c r="B149" s="18"/>
      <c r="F149" s="18"/>
    </row>
    <row r="150" spans="2:6" x14ac:dyDescent="0.2">
      <c r="B150" s="18"/>
      <c r="F150" s="18"/>
    </row>
    <row r="151" spans="2:6" x14ac:dyDescent="0.2">
      <c r="B151" s="18"/>
      <c r="F151" s="18"/>
    </row>
    <row r="152" spans="2:6" x14ac:dyDescent="0.2">
      <c r="B152" s="18"/>
      <c r="F152" s="18"/>
    </row>
    <row r="153" spans="2:6" x14ac:dyDescent="0.2">
      <c r="B153" s="18"/>
      <c r="F153" s="18"/>
    </row>
    <row r="154" spans="2:6" x14ac:dyDescent="0.2">
      <c r="B154" s="18"/>
      <c r="F154" s="18"/>
    </row>
    <row r="155" spans="2:6" x14ac:dyDescent="0.2">
      <c r="B155" s="18"/>
      <c r="F155" s="18"/>
    </row>
    <row r="156" spans="2:6" x14ac:dyDescent="0.2">
      <c r="B156" s="18"/>
      <c r="F156" s="18"/>
    </row>
    <row r="157" spans="2:6" x14ac:dyDescent="0.2">
      <c r="B157" s="18"/>
      <c r="F157" s="18"/>
    </row>
    <row r="158" spans="2:6" x14ac:dyDescent="0.2">
      <c r="B158" s="18"/>
      <c r="F158" s="18"/>
    </row>
    <row r="159" spans="2:6" x14ac:dyDescent="0.2">
      <c r="B159" s="18"/>
      <c r="F159" s="18"/>
    </row>
    <row r="160" spans="2:6" x14ac:dyDescent="0.2">
      <c r="B160" s="18"/>
      <c r="F160" s="18"/>
    </row>
    <row r="161" spans="2:6" x14ac:dyDescent="0.2">
      <c r="B161" s="18"/>
      <c r="F161" s="18"/>
    </row>
    <row r="162" spans="2:6" x14ac:dyDescent="0.2">
      <c r="B162" s="18"/>
      <c r="F162" s="18"/>
    </row>
    <row r="163" spans="2:6" x14ac:dyDescent="0.2">
      <c r="B163" s="18"/>
      <c r="F163" s="18"/>
    </row>
    <row r="164" spans="2:6" x14ac:dyDescent="0.2">
      <c r="B164" s="18"/>
      <c r="F164" s="18"/>
    </row>
    <row r="165" spans="2:6" x14ac:dyDescent="0.2">
      <c r="B165" s="18"/>
      <c r="F165" s="18"/>
    </row>
    <row r="166" spans="2:6" x14ac:dyDescent="0.2">
      <c r="B166" s="18"/>
      <c r="F166" s="18"/>
    </row>
    <row r="167" spans="2:6" x14ac:dyDescent="0.2">
      <c r="B167" s="18"/>
      <c r="F167" s="18"/>
    </row>
    <row r="168" spans="2:6" x14ac:dyDescent="0.2">
      <c r="B168" s="18"/>
      <c r="F168" s="18"/>
    </row>
    <row r="169" spans="2:6" x14ac:dyDescent="0.2">
      <c r="B169" s="18"/>
      <c r="F169" s="18"/>
    </row>
    <row r="170" spans="2:6" x14ac:dyDescent="0.2">
      <c r="B170" s="18"/>
      <c r="F170" s="18"/>
    </row>
    <row r="171" spans="2:6" x14ac:dyDescent="0.2">
      <c r="B171" s="18"/>
      <c r="F171" s="18"/>
    </row>
    <row r="172" spans="2:6" x14ac:dyDescent="0.2">
      <c r="B172" s="18"/>
      <c r="F172" s="18"/>
    </row>
    <row r="173" spans="2:6" x14ac:dyDescent="0.2">
      <c r="B173" s="18"/>
      <c r="F173" s="18"/>
    </row>
    <row r="174" spans="2:6" x14ac:dyDescent="0.2">
      <c r="B174" s="18"/>
      <c r="F174" s="18"/>
    </row>
    <row r="175" spans="2:6" x14ac:dyDescent="0.2">
      <c r="B175" s="18"/>
      <c r="F175" s="18"/>
    </row>
    <row r="176" spans="2:6" x14ac:dyDescent="0.2">
      <c r="B176" s="18"/>
      <c r="F176" s="18"/>
    </row>
    <row r="177" spans="2:6" x14ac:dyDescent="0.2">
      <c r="B177" s="18"/>
      <c r="F177" s="18"/>
    </row>
    <row r="178" spans="2:6" x14ac:dyDescent="0.2">
      <c r="B178" s="18"/>
      <c r="F178" s="18"/>
    </row>
    <row r="179" spans="2:6" x14ac:dyDescent="0.2">
      <c r="B179" s="18"/>
      <c r="F179" s="18"/>
    </row>
    <row r="180" spans="2:6" x14ac:dyDescent="0.2">
      <c r="B180" s="18"/>
      <c r="F180" s="18"/>
    </row>
    <row r="181" spans="2:6" x14ac:dyDescent="0.2">
      <c r="B181" s="18"/>
      <c r="F181" s="18"/>
    </row>
    <row r="182" spans="2:6" x14ac:dyDescent="0.2">
      <c r="B182" s="18"/>
      <c r="F182" s="18"/>
    </row>
    <row r="183" spans="2:6" x14ac:dyDescent="0.2">
      <c r="B183" s="18"/>
      <c r="F183" s="18"/>
    </row>
    <row r="184" spans="2:6" x14ac:dyDescent="0.2">
      <c r="B184" s="18"/>
      <c r="F184" s="18"/>
    </row>
    <row r="185" spans="2:6" x14ac:dyDescent="0.2">
      <c r="B185" s="18"/>
      <c r="F185" s="18"/>
    </row>
    <row r="186" spans="2:6" x14ac:dyDescent="0.2">
      <c r="B186" s="18"/>
      <c r="F186" s="18"/>
    </row>
    <row r="187" spans="2:6" x14ac:dyDescent="0.2">
      <c r="B187" s="18"/>
      <c r="F187" s="18"/>
    </row>
    <row r="188" spans="2:6" x14ac:dyDescent="0.2">
      <c r="B188" s="18"/>
      <c r="F188" s="18"/>
    </row>
    <row r="189" spans="2:6" x14ac:dyDescent="0.2">
      <c r="B189" s="18"/>
      <c r="F189" s="18"/>
    </row>
    <row r="190" spans="2:6" x14ac:dyDescent="0.2">
      <c r="B190" s="18"/>
      <c r="F190" s="18"/>
    </row>
    <row r="191" spans="2:6" x14ac:dyDescent="0.2">
      <c r="B191" s="18"/>
      <c r="F191" s="18"/>
    </row>
    <row r="192" spans="2:6" x14ac:dyDescent="0.2">
      <c r="B192" s="18"/>
      <c r="F192" s="18"/>
    </row>
    <row r="193" spans="2:6" x14ac:dyDescent="0.2">
      <c r="B193" s="18"/>
      <c r="F193" s="18"/>
    </row>
    <row r="194" spans="2:6" x14ac:dyDescent="0.2">
      <c r="B194" s="18"/>
      <c r="F194" s="18"/>
    </row>
    <row r="195" spans="2:6" x14ac:dyDescent="0.2">
      <c r="B195" s="18"/>
      <c r="F195" s="18"/>
    </row>
    <row r="196" spans="2:6" x14ac:dyDescent="0.2">
      <c r="B196" s="18"/>
      <c r="F196" s="18"/>
    </row>
    <row r="197" spans="2:6" x14ac:dyDescent="0.2">
      <c r="B197" s="18"/>
      <c r="F197" s="18"/>
    </row>
    <row r="198" spans="2:6" x14ac:dyDescent="0.2">
      <c r="B198" s="18"/>
      <c r="F198" s="18"/>
    </row>
    <row r="199" spans="2:6" x14ac:dyDescent="0.2">
      <c r="B199" s="18"/>
      <c r="F199" s="18"/>
    </row>
    <row r="200" spans="2:6" x14ac:dyDescent="0.2">
      <c r="B200" s="18"/>
      <c r="F200" s="18"/>
    </row>
    <row r="201" spans="2:6" x14ac:dyDescent="0.2">
      <c r="B201" s="18"/>
      <c r="F201" s="18"/>
    </row>
    <row r="202" spans="2:6" x14ac:dyDescent="0.2">
      <c r="B202" s="18"/>
      <c r="F202" s="18"/>
    </row>
    <row r="203" spans="2:6" x14ac:dyDescent="0.2">
      <c r="B203" s="18"/>
      <c r="F203" s="18"/>
    </row>
    <row r="204" spans="2:6" x14ac:dyDescent="0.2">
      <c r="B204" s="18"/>
      <c r="F204" s="18"/>
    </row>
    <row r="205" spans="2:6" x14ac:dyDescent="0.2">
      <c r="B205" s="18"/>
      <c r="F205" s="18"/>
    </row>
    <row r="206" spans="2:6" x14ac:dyDescent="0.2">
      <c r="B206" s="18"/>
      <c r="F206" s="18"/>
    </row>
    <row r="207" spans="2:6" x14ac:dyDescent="0.2">
      <c r="B207" s="18"/>
      <c r="F207" s="18"/>
    </row>
    <row r="208" spans="2:6" x14ac:dyDescent="0.2">
      <c r="B208" s="18"/>
      <c r="F208" s="18"/>
    </row>
    <row r="209" spans="2:6" x14ac:dyDescent="0.2">
      <c r="B209" s="18"/>
      <c r="F209" s="18"/>
    </row>
    <row r="210" spans="2:6" x14ac:dyDescent="0.2">
      <c r="B210" s="18"/>
      <c r="F210" s="18"/>
    </row>
    <row r="211" spans="2:6" x14ac:dyDescent="0.2">
      <c r="B211" s="18"/>
      <c r="F211" s="18"/>
    </row>
    <row r="212" spans="2:6" x14ac:dyDescent="0.2">
      <c r="B212" s="18"/>
      <c r="F212" s="18"/>
    </row>
    <row r="213" spans="2:6" x14ac:dyDescent="0.2">
      <c r="B213" s="18"/>
      <c r="F213" s="18"/>
    </row>
    <row r="214" spans="2:6" x14ac:dyDescent="0.2">
      <c r="B214" s="18"/>
      <c r="F214" s="18"/>
    </row>
    <row r="215" spans="2:6" x14ac:dyDescent="0.2">
      <c r="B215" s="18"/>
      <c r="F215" s="18"/>
    </row>
    <row r="216" spans="2:6" x14ac:dyDescent="0.2">
      <c r="B216" s="18"/>
      <c r="F216" s="18"/>
    </row>
    <row r="217" spans="2:6" x14ac:dyDescent="0.2">
      <c r="B217" s="18"/>
      <c r="F217" s="18"/>
    </row>
    <row r="218" spans="2:6" x14ac:dyDescent="0.2">
      <c r="B218" s="18"/>
      <c r="F218" s="18"/>
    </row>
    <row r="219" spans="2:6" x14ac:dyDescent="0.2">
      <c r="B219" s="18"/>
      <c r="F219" s="18"/>
    </row>
    <row r="220" spans="2:6" x14ac:dyDescent="0.2">
      <c r="B220" s="18"/>
      <c r="F220" s="18"/>
    </row>
    <row r="221" spans="2:6" x14ac:dyDescent="0.2">
      <c r="B221" s="18"/>
      <c r="F221" s="18"/>
    </row>
    <row r="222" spans="2:6" x14ac:dyDescent="0.2">
      <c r="B222" s="18"/>
      <c r="F222" s="18"/>
    </row>
    <row r="223" spans="2:6" x14ac:dyDescent="0.2">
      <c r="B223" s="18"/>
      <c r="F223" s="18"/>
    </row>
    <row r="224" spans="2:6" x14ac:dyDescent="0.2">
      <c r="B224" s="18"/>
      <c r="F224" s="18"/>
    </row>
    <row r="225" spans="2:6" x14ac:dyDescent="0.2">
      <c r="B225" s="18"/>
      <c r="F225" s="18"/>
    </row>
    <row r="226" spans="2:6" x14ac:dyDescent="0.2">
      <c r="B226" s="18"/>
      <c r="F226" s="18"/>
    </row>
    <row r="227" spans="2:6" x14ac:dyDescent="0.2">
      <c r="B227" s="18"/>
      <c r="F227" s="18"/>
    </row>
    <row r="228" spans="2:6" x14ac:dyDescent="0.2">
      <c r="B228" s="18"/>
      <c r="F228" s="18"/>
    </row>
    <row r="229" spans="2:6" x14ac:dyDescent="0.2">
      <c r="B229" s="18"/>
      <c r="F229" s="18"/>
    </row>
    <row r="230" spans="2:6" x14ac:dyDescent="0.2">
      <c r="B230" s="18"/>
      <c r="F230" s="18"/>
    </row>
    <row r="231" spans="2:6" x14ac:dyDescent="0.2">
      <c r="B231" s="18"/>
      <c r="F231" s="18"/>
    </row>
    <row r="232" spans="2:6" x14ac:dyDescent="0.2">
      <c r="B232" s="18"/>
      <c r="F232" s="18"/>
    </row>
    <row r="233" spans="2:6" x14ac:dyDescent="0.2">
      <c r="B233" s="18"/>
      <c r="F233" s="18"/>
    </row>
    <row r="234" spans="2:6" x14ac:dyDescent="0.2">
      <c r="B234" s="18"/>
      <c r="F234" s="18"/>
    </row>
    <row r="235" spans="2:6" x14ac:dyDescent="0.2">
      <c r="B235" s="18"/>
      <c r="F235" s="18"/>
    </row>
    <row r="236" spans="2:6" x14ac:dyDescent="0.2">
      <c r="B236" s="18"/>
      <c r="F236" s="18"/>
    </row>
    <row r="237" spans="2:6" x14ac:dyDescent="0.2">
      <c r="B237" s="18"/>
      <c r="F237" s="18"/>
    </row>
    <row r="238" spans="2:6" x14ac:dyDescent="0.2">
      <c r="B238" s="18"/>
      <c r="F238" s="18"/>
    </row>
    <row r="239" spans="2:6" x14ac:dyDescent="0.2">
      <c r="B239" s="18"/>
      <c r="F239" s="18"/>
    </row>
    <row r="240" spans="2:6" x14ac:dyDescent="0.2">
      <c r="B240" s="18"/>
      <c r="F240" s="18"/>
    </row>
    <row r="241" spans="2:6" x14ac:dyDescent="0.2">
      <c r="B241" s="18"/>
      <c r="F241" s="18"/>
    </row>
    <row r="242" spans="2:6" x14ac:dyDescent="0.2">
      <c r="B242" s="18"/>
      <c r="F242" s="18"/>
    </row>
    <row r="243" spans="2:6" x14ac:dyDescent="0.2">
      <c r="B243" s="18"/>
      <c r="F243" s="18"/>
    </row>
    <row r="244" spans="2:6" x14ac:dyDescent="0.2">
      <c r="B244" s="18"/>
      <c r="F244" s="18"/>
    </row>
    <row r="245" spans="2:6" x14ac:dyDescent="0.2">
      <c r="B245" s="18"/>
      <c r="F245" s="18"/>
    </row>
    <row r="246" spans="2:6" x14ac:dyDescent="0.2">
      <c r="B246" s="18"/>
      <c r="F246" s="18"/>
    </row>
    <row r="247" spans="2:6" x14ac:dyDescent="0.2">
      <c r="B247" s="18"/>
      <c r="F247" s="18"/>
    </row>
    <row r="248" spans="2:6" x14ac:dyDescent="0.2">
      <c r="B248" s="18"/>
      <c r="F248" s="18"/>
    </row>
    <row r="249" spans="2:6" x14ac:dyDescent="0.2">
      <c r="B249" s="18"/>
      <c r="F249" s="18"/>
    </row>
    <row r="250" spans="2:6" x14ac:dyDescent="0.2">
      <c r="B250" s="18"/>
      <c r="F250" s="18"/>
    </row>
    <row r="251" spans="2:6" x14ac:dyDescent="0.2">
      <c r="B251" s="18"/>
      <c r="F251" s="18"/>
    </row>
    <row r="252" spans="2:6" x14ac:dyDescent="0.2">
      <c r="B252" s="18"/>
      <c r="F252" s="18"/>
    </row>
    <row r="253" spans="2:6" x14ac:dyDescent="0.2">
      <c r="B253" s="18"/>
      <c r="F253" s="18"/>
    </row>
    <row r="254" spans="2:6" x14ac:dyDescent="0.2">
      <c r="B254" s="18"/>
      <c r="F254" s="18"/>
    </row>
    <row r="255" spans="2:6" x14ac:dyDescent="0.2">
      <c r="B255" s="18"/>
      <c r="F255" s="18"/>
    </row>
    <row r="256" spans="2:6" x14ac:dyDescent="0.2">
      <c r="B256" s="18"/>
      <c r="F256" s="18"/>
    </row>
    <row r="257" spans="2:6" x14ac:dyDescent="0.2">
      <c r="B257" s="18"/>
      <c r="F257" s="18"/>
    </row>
    <row r="258" spans="2:6" x14ac:dyDescent="0.2">
      <c r="B258" s="18"/>
      <c r="F258" s="18"/>
    </row>
    <row r="259" spans="2:6" x14ac:dyDescent="0.2">
      <c r="B259" s="18"/>
      <c r="F259" s="18"/>
    </row>
    <row r="260" spans="2:6" x14ac:dyDescent="0.2">
      <c r="B260" s="18"/>
      <c r="F260" s="18"/>
    </row>
    <row r="261" spans="2:6" x14ac:dyDescent="0.2">
      <c r="B261" s="18"/>
      <c r="F261" s="18"/>
    </row>
    <row r="262" spans="2:6" x14ac:dyDescent="0.2">
      <c r="B262" s="18"/>
      <c r="F262" s="18"/>
    </row>
    <row r="263" spans="2:6" x14ac:dyDescent="0.2">
      <c r="B263" s="18"/>
      <c r="F263" s="18"/>
    </row>
    <row r="264" spans="2:6" x14ac:dyDescent="0.2">
      <c r="B264" s="18"/>
      <c r="F264" s="18"/>
    </row>
    <row r="265" spans="2:6" x14ac:dyDescent="0.2">
      <c r="B265" s="18"/>
      <c r="F265" s="18"/>
    </row>
    <row r="266" spans="2:6" x14ac:dyDescent="0.2">
      <c r="B266" s="18"/>
      <c r="F266" s="18"/>
    </row>
    <row r="267" spans="2:6" x14ac:dyDescent="0.2">
      <c r="B267" s="18"/>
      <c r="F267" s="18"/>
    </row>
    <row r="268" spans="2:6" x14ac:dyDescent="0.2">
      <c r="B268" s="18"/>
      <c r="F268" s="18"/>
    </row>
    <row r="269" spans="2:6" x14ac:dyDescent="0.2">
      <c r="B269" s="18"/>
      <c r="F269" s="18"/>
    </row>
    <row r="270" spans="2:6" x14ac:dyDescent="0.2">
      <c r="B270" s="18"/>
      <c r="F270" s="18"/>
    </row>
    <row r="271" spans="2:6" x14ac:dyDescent="0.2">
      <c r="B271" s="18"/>
      <c r="F271" s="18"/>
    </row>
    <row r="272" spans="2:6" x14ac:dyDescent="0.2">
      <c r="B272" s="18"/>
      <c r="F272" s="18"/>
    </row>
    <row r="273" spans="2:6" x14ac:dyDescent="0.2">
      <c r="B273" s="18"/>
      <c r="F273" s="18"/>
    </row>
    <row r="274" spans="2:6" x14ac:dyDescent="0.2">
      <c r="B274" s="18"/>
      <c r="F274" s="18"/>
    </row>
    <row r="275" spans="2:6" x14ac:dyDescent="0.2">
      <c r="B275" s="18"/>
      <c r="F275" s="18"/>
    </row>
    <row r="276" spans="2:6" x14ac:dyDescent="0.2">
      <c r="B276" s="18"/>
      <c r="F276" s="18"/>
    </row>
    <row r="277" spans="2:6" x14ac:dyDescent="0.2">
      <c r="B277" s="18"/>
      <c r="F277" s="18"/>
    </row>
    <row r="278" spans="2:6" x14ac:dyDescent="0.2">
      <c r="B278" s="18"/>
      <c r="F278" s="18"/>
    </row>
    <row r="279" spans="2:6" x14ac:dyDescent="0.2">
      <c r="B279" s="18"/>
      <c r="F279" s="18"/>
    </row>
    <row r="280" spans="2:6" x14ac:dyDescent="0.2">
      <c r="B280" s="18"/>
      <c r="F280" s="18"/>
    </row>
    <row r="281" spans="2:6" x14ac:dyDescent="0.2">
      <c r="B281" s="18"/>
      <c r="F281" s="18"/>
    </row>
    <row r="282" spans="2:6" x14ac:dyDescent="0.2">
      <c r="B282" s="18"/>
      <c r="F282" s="18"/>
    </row>
    <row r="283" spans="2:6" x14ac:dyDescent="0.2">
      <c r="B283" s="18"/>
      <c r="F283" s="18"/>
    </row>
    <row r="284" spans="2:6" x14ac:dyDescent="0.2">
      <c r="B284" s="18"/>
      <c r="F284" s="18"/>
    </row>
    <row r="285" spans="2:6" x14ac:dyDescent="0.2">
      <c r="B285" s="18"/>
      <c r="F285" s="18"/>
    </row>
    <row r="286" spans="2:6" x14ac:dyDescent="0.2">
      <c r="B286" s="18"/>
      <c r="F286" s="18"/>
    </row>
    <row r="287" spans="2:6" x14ac:dyDescent="0.2">
      <c r="B287" s="18"/>
      <c r="F287" s="18"/>
    </row>
    <row r="288" spans="2:6" x14ac:dyDescent="0.2">
      <c r="B288" s="18"/>
      <c r="F288" s="18"/>
    </row>
    <row r="289" spans="2:6" x14ac:dyDescent="0.2">
      <c r="B289" s="18"/>
      <c r="F289" s="18"/>
    </row>
    <row r="290" spans="2:6" x14ac:dyDescent="0.2">
      <c r="B290" s="18"/>
      <c r="F290" s="18"/>
    </row>
    <row r="291" spans="2:6" x14ac:dyDescent="0.2">
      <c r="B291" s="18"/>
      <c r="F291" s="18"/>
    </row>
    <row r="292" spans="2:6" x14ac:dyDescent="0.2">
      <c r="B292" s="18"/>
      <c r="F292" s="18"/>
    </row>
    <row r="293" spans="2:6" x14ac:dyDescent="0.2">
      <c r="B293" s="18"/>
      <c r="F293" s="18"/>
    </row>
    <row r="294" spans="2:6" x14ac:dyDescent="0.2">
      <c r="B294" s="18"/>
      <c r="F294" s="18"/>
    </row>
    <row r="295" spans="2:6" x14ac:dyDescent="0.2">
      <c r="B295" s="18"/>
      <c r="F295" s="18"/>
    </row>
    <row r="296" spans="2:6" x14ac:dyDescent="0.2">
      <c r="B296" s="18"/>
      <c r="F296" s="18"/>
    </row>
    <row r="297" spans="2:6" x14ac:dyDescent="0.2">
      <c r="B297" s="18"/>
      <c r="F297" s="18"/>
    </row>
    <row r="298" spans="2:6" x14ac:dyDescent="0.2">
      <c r="B298" s="18"/>
      <c r="F298" s="18"/>
    </row>
    <row r="299" spans="2:6" x14ac:dyDescent="0.2">
      <c r="B299" s="18"/>
      <c r="F299" s="18"/>
    </row>
    <row r="300" spans="2:6" x14ac:dyDescent="0.2">
      <c r="B300" s="18"/>
      <c r="F300" s="18"/>
    </row>
    <row r="301" spans="2:6" x14ac:dyDescent="0.2">
      <c r="B301" s="18"/>
      <c r="F301" s="18"/>
    </row>
    <row r="302" spans="2:6" x14ac:dyDescent="0.2">
      <c r="B302" s="18"/>
      <c r="F302" s="18"/>
    </row>
    <row r="303" spans="2:6" x14ac:dyDescent="0.2">
      <c r="B303" s="18"/>
      <c r="F303" s="18"/>
    </row>
    <row r="304" spans="2:6" x14ac:dyDescent="0.2">
      <c r="B304" s="18"/>
      <c r="F304" s="18"/>
    </row>
    <row r="305" spans="2:6" x14ac:dyDescent="0.2">
      <c r="B305" s="18"/>
      <c r="F305" s="18"/>
    </row>
    <row r="306" spans="2:6" x14ac:dyDescent="0.2">
      <c r="B306" s="18"/>
      <c r="F306" s="18"/>
    </row>
    <row r="307" spans="2:6" x14ac:dyDescent="0.2">
      <c r="B307" s="18"/>
      <c r="F307" s="18"/>
    </row>
    <row r="308" spans="2:6" x14ac:dyDescent="0.2">
      <c r="B308" s="18"/>
      <c r="F308" s="18"/>
    </row>
    <row r="309" spans="2:6" x14ac:dyDescent="0.2">
      <c r="B309" s="18"/>
      <c r="F309" s="18"/>
    </row>
    <row r="310" spans="2:6" x14ac:dyDescent="0.2">
      <c r="B310" s="18"/>
      <c r="F310" s="18"/>
    </row>
    <row r="311" spans="2:6" x14ac:dyDescent="0.2">
      <c r="B311" s="18"/>
      <c r="F311" s="18"/>
    </row>
    <row r="312" spans="2:6" x14ac:dyDescent="0.2">
      <c r="B312" s="18"/>
      <c r="F312" s="18"/>
    </row>
    <row r="313" spans="2:6" x14ac:dyDescent="0.2">
      <c r="B313" s="18"/>
      <c r="F313" s="18"/>
    </row>
    <row r="314" spans="2:6" x14ac:dyDescent="0.2">
      <c r="B314" s="18"/>
      <c r="F314" s="18"/>
    </row>
    <row r="315" spans="2:6" x14ac:dyDescent="0.2">
      <c r="B315" s="18"/>
      <c r="F315" s="18"/>
    </row>
    <row r="316" spans="2:6" x14ac:dyDescent="0.2">
      <c r="B316" s="18"/>
      <c r="F316" s="18"/>
    </row>
    <row r="317" spans="2:6" x14ac:dyDescent="0.2">
      <c r="B317" s="18"/>
      <c r="F317" s="18"/>
    </row>
    <row r="318" spans="2:6" x14ac:dyDescent="0.2">
      <c r="B318" s="18"/>
      <c r="F318" s="18"/>
    </row>
    <row r="319" spans="2:6" x14ac:dyDescent="0.2">
      <c r="B319" s="18"/>
      <c r="F319" s="18"/>
    </row>
    <row r="320" spans="2:6" x14ac:dyDescent="0.2">
      <c r="B320" s="18"/>
      <c r="F320" s="18"/>
    </row>
    <row r="321" spans="2:6" x14ac:dyDescent="0.2">
      <c r="B321" s="18"/>
      <c r="F321" s="18"/>
    </row>
    <row r="322" spans="2:6" x14ac:dyDescent="0.2">
      <c r="B322" s="18"/>
      <c r="F322" s="18"/>
    </row>
    <row r="323" spans="2:6" x14ac:dyDescent="0.2">
      <c r="B323" s="18"/>
      <c r="F323" s="18"/>
    </row>
    <row r="324" spans="2:6" x14ac:dyDescent="0.2">
      <c r="B324" s="18"/>
      <c r="F324" s="18"/>
    </row>
    <row r="325" spans="2:6" x14ac:dyDescent="0.2">
      <c r="B325" s="18"/>
      <c r="F325" s="18"/>
    </row>
    <row r="326" spans="2:6" x14ac:dyDescent="0.2">
      <c r="B326" s="18"/>
      <c r="F326" s="18"/>
    </row>
    <row r="327" spans="2:6" x14ac:dyDescent="0.2">
      <c r="B327" s="18"/>
      <c r="F327" s="18"/>
    </row>
    <row r="328" spans="2:6" x14ac:dyDescent="0.2">
      <c r="B328" s="18"/>
      <c r="F328" s="18"/>
    </row>
    <row r="329" spans="2:6" x14ac:dyDescent="0.2">
      <c r="B329" s="18"/>
      <c r="F329" s="18"/>
    </row>
    <row r="330" spans="2:6" x14ac:dyDescent="0.2">
      <c r="B330" s="18"/>
      <c r="F330" s="18"/>
    </row>
    <row r="331" spans="2:6" x14ac:dyDescent="0.2">
      <c r="B331" s="18"/>
      <c r="F331" s="18"/>
    </row>
    <row r="332" spans="2:6" x14ac:dyDescent="0.2">
      <c r="B332" s="18"/>
      <c r="F332" s="18"/>
    </row>
    <row r="333" spans="2:6" x14ac:dyDescent="0.2">
      <c r="B333" s="18"/>
      <c r="F333" s="18"/>
    </row>
    <row r="334" spans="2:6" x14ac:dyDescent="0.2">
      <c r="B334" s="18"/>
      <c r="F334" s="18"/>
    </row>
    <row r="335" spans="2:6" x14ac:dyDescent="0.2">
      <c r="B335" s="18"/>
      <c r="F335" s="18"/>
    </row>
    <row r="336" spans="2:6" x14ac:dyDescent="0.2">
      <c r="B336" s="18"/>
      <c r="F336" s="18"/>
    </row>
    <row r="337" spans="2:6" x14ac:dyDescent="0.2">
      <c r="B337" s="18"/>
      <c r="F337" s="18"/>
    </row>
    <row r="338" spans="2:6" x14ac:dyDescent="0.2">
      <c r="B338" s="18"/>
      <c r="F338" s="18"/>
    </row>
    <row r="339" spans="2:6" x14ac:dyDescent="0.2">
      <c r="B339" s="18"/>
      <c r="F339" s="18"/>
    </row>
    <row r="340" spans="2:6" x14ac:dyDescent="0.2">
      <c r="B340" s="18"/>
      <c r="F340" s="18"/>
    </row>
    <row r="341" spans="2:6" x14ac:dyDescent="0.2">
      <c r="B341" s="18"/>
      <c r="F341" s="18"/>
    </row>
    <row r="342" spans="2:6" x14ac:dyDescent="0.2">
      <c r="B342" s="18"/>
      <c r="F342" s="18"/>
    </row>
    <row r="343" spans="2:6" x14ac:dyDescent="0.2">
      <c r="B343" s="18"/>
      <c r="F343" s="18"/>
    </row>
    <row r="344" spans="2:6" x14ac:dyDescent="0.2">
      <c r="B344" s="18"/>
      <c r="F344" s="18"/>
    </row>
    <row r="345" spans="2:6" x14ac:dyDescent="0.2">
      <c r="B345" s="18"/>
      <c r="F345" s="18"/>
    </row>
    <row r="346" spans="2:6" x14ac:dyDescent="0.2">
      <c r="B346" s="18"/>
      <c r="F346" s="18"/>
    </row>
    <row r="347" spans="2:6" x14ac:dyDescent="0.2">
      <c r="B347" s="18"/>
      <c r="F347" s="18"/>
    </row>
    <row r="348" spans="2:6" x14ac:dyDescent="0.2">
      <c r="B348" s="18"/>
      <c r="F348" s="18"/>
    </row>
    <row r="349" spans="2:6" x14ac:dyDescent="0.2">
      <c r="B349" s="18"/>
      <c r="F349" s="18"/>
    </row>
    <row r="350" spans="2:6" x14ac:dyDescent="0.2">
      <c r="B350" s="18"/>
      <c r="F350" s="18"/>
    </row>
    <row r="351" spans="2:6" x14ac:dyDescent="0.2">
      <c r="B351" s="18"/>
      <c r="F351" s="18"/>
    </row>
    <row r="352" spans="2:6" x14ac:dyDescent="0.2">
      <c r="B352" s="18"/>
      <c r="F352" s="18"/>
    </row>
    <row r="353" spans="2:6" x14ac:dyDescent="0.2">
      <c r="B353" s="18"/>
      <c r="F353" s="18"/>
    </row>
    <row r="354" spans="2:6" x14ac:dyDescent="0.2">
      <c r="B354" s="18"/>
      <c r="F354" s="18"/>
    </row>
    <row r="355" spans="2:6" x14ac:dyDescent="0.2">
      <c r="B355" s="18"/>
      <c r="F355" s="18"/>
    </row>
    <row r="356" spans="2:6" x14ac:dyDescent="0.2">
      <c r="B356" s="18"/>
      <c r="F356" s="18"/>
    </row>
    <row r="357" spans="2:6" x14ac:dyDescent="0.2">
      <c r="B357" s="18"/>
      <c r="F357" s="18"/>
    </row>
    <row r="358" spans="2:6" x14ac:dyDescent="0.2">
      <c r="B358" s="18"/>
      <c r="F358" s="18"/>
    </row>
    <row r="359" spans="2:6" x14ac:dyDescent="0.2">
      <c r="B359" s="18"/>
      <c r="F359" s="18"/>
    </row>
    <row r="360" spans="2:6" x14ac:dyDescent="0.2">
      <c r="B360" s="18"/>
      <c r="F360" s="18"/>
    </row>
    <row r="361" spans="2:6" x14ac:dyDescent="0.2">
      <c r="B361" s="18"/>
      <c r="F361" s="18"/>
    </row>
    <row r="362" spans="2:6" x14ac:dyDescent="0.2">
      <c r="B362" s="18"/>
      <c r="F362" s="18"/>
    </row>
    <row r="363" spans="2:6" x14ac:dyDescent="0.2">
      <c r="B363" s="18"/>
      <c r="F363" s="18"/>
    </row>
    <row r="364" spans="2:6" x14ac:dyDescent="0.2">
      <c r="B364" s="18"/>
      <c r="F364" s="18"/>
    </row>
    <row r="365" spans="2:6" x14ac:dyDescent="0.2">
      <c r="B365" s="18"/>
      <c r="F365" s="18"/>
    </row>
    <row r="366" spans="2:6" x14ac:dyDescent="0.2">
      <c r="B366" s="18"/>
      <c r="F366" s="18"/>
    </row>
    <row r="367" spans="2:6" x14ac:dyDescent="0.2">
      <c r="B367" s="18"/>
      <c r="F367" s="18"/>
    </row>
    <row r="368" spans="2:6" x14ac:dyDescent="0.2">
      <c r="B368" s="18"/>
      <c r="F368" s="18"/>
    </row>
    <row r="369" spans="2:6" x14ac:dyDescent="0.2">
      <c r="B369" s="18"/>
      <c r="F369" s="18"/>
    </row>
    <row r="370" spans="2:6" x14ac:dyDescent="0.2">
      <c r="B370" s="18"/>
      <c r="F370" s="18"/>
    </row>
    <row r="371" spans="2:6" x14ac:dyDescent="0.2">
      <c r="B371" s="18"/>
      <c r="F371" s="18"/>
    </row>
    <row r="372" spans="2:6" x14ac:dyDescent="0.2">
      <c r="B372" s="18"/>
      <c r="F372" s="18"/>
    </row>
    <row r="373" spans="2:6" x14ac:dyDescent="0.2">
      <c r="B373" s="18"/>
      <c r="F373" s="18"/>
    </row>
    <row r="374" spans="2:6" x14ac:dyDescent="0.2">
      <c r="B374" s="18"/>
      <c r="F374" s="18"/>
    </row>
    <row r="375" spans="2:6" x14ac:dyDescent="0.2">
      <c r="B375" s="18"/>
      <c r="F375" s="18"/>
    </row>
    <row r="376" spans="2:6" x14ac:dyDescent="0.2">
      <c r="B376" s="18"/>
      <c r="F376" s="18"/>
    </row>
    <row r="377" spans="2:6" x14ac:dyDescent="0.2">
      <c r="B377" s="18"/>
      <c r="F377" s="18"/>
    </row>
    <row r="378" spans="2:6" x14ac:dyDescent="0.2">
      <c r="B378" s="18"/>
      <c r="F378" s="18"/>
    </row>
    <row r="379" spans="2:6" x14ac:dyDescent="0.2">
      <c r="B379" s="18"/>
      <c r="F379" s="18"/>
    </row>
    <row r="380" spans="2:6" x14ac:dyDescent="0.2">
      <c r="B380" s="18"/>
      <c r="F380" s="18"/>
    </row>
    <row r="381" spans="2:6" x14ac:dyDescent="0.2">
      <c r="B381" s="18"/>
      <c r="F381" s="18"/>
    </row>
    <row r="382" spans="2:6" x14ac:dyDescent="0.2">
      <c r="B382" s="18"/>
      <c r="F382" s="18"/>
    </row>
    <row r="383" spans="2:6" x14ac:dyDescent="0.2">
      <c r="B383" s="18"/>
      <c r="F383" s="18"/>
    </row>
    <row r="384" spans="2:6" x14ac:dyDescent="0.2">
      <c r="B384" s="18"/>
      <c r="F384" s="18"/>
    </row>
    <row r="385" spans="2:6" x14ac:dyDescent="0.2">
      <c r="B385" s="18"/>
      <c r="F385" s="18"/>
    </row>
    <row r="386" spans="2:6" x14ac:dyDescent="0.2">
      <c r="B386" s="18"/>
      <c r="F386" s="18"/>
    </row>
    <row r="387" spans="2:6" x14ac:dyDescent="0.2">
      <c r="B387" s="18"/>
      <c r="F387" s="18"/>
    </row>
    <row r="388" spans="2:6" x14ac:dyDescent="0.2">
      <c r="B388" s="18"/>
      <c r="F388" s="18"/>
    </row>
    <row r="389" spans="2:6" x14ac:dyDescent="0.2">
      <c r="B389" s="18"/>
      <c r="F389" s="18"/>
    </row>
    <row r="390" spans="2:6" x14ac:dyDescent="0.2">
      <c r="B390" s="18"/>
      <c r="F390" s="18"/>
    </row>
    <row r="391" spans="2:6" x14ac:dyDescent="0.2">
      <c r="B391" s="18"/>
      <c r="F391" s="18"/>
    </row>
    <row r="392" spans="2:6" x14ac:dyDescent="0.2">
      <c r="B392" s="18"/>
      <c r="F392" s="18"/>
    </row>
    <row r="393" spans="2:6" x14ac:dyDescent="0.2">
      <c r="B393" s="18"/>
      <c r="F393" s="18"/>
    </row>
    <row r="394" spans="2:6" x14ac:dyDescent="0.2">
      <c r="B394" s="18"/>
      <c r="F394" s="18"/>
    </row>
    <row r="395" spans="2:6" x14ac:dyDescent="0.2">
      <c r="B395" s="18"/>
      <c r="F395" s="18"/>
    </row>
    <row r="396" spans="2:6" x14ac:dyDescent="0.2">
      <c r="B396" s="18"/>
      <c r="F396" s="18"/>
    </row>
    <row r="397" spans="2:6" x14ac:dyDescent="0.2">
      <c r="B397" s="18"/>
      <c r="F397" s="18"/>
    </row>
    <row r="398" spans="2:6" x14ac:dyDescent="0.2">
      <c r="B398" s="18"/>
      <c r="F398" s="18"/>
    </row>
    <row r="399" spans="2:6" x14ac:dyDescent="0.2">
      <c r="B399" s="18"/>
      <c r="F399" s="18"/>
    </row>
    <row r="400" spans="2:6" x14ac:dyDescent="0.2">
      <c r="B400" s="18"/>
      <c r="F400" s="18"/>
    </row>
    <row r="401" spans="2:6" x14ac:dyDescent="0.2">
      <c r="B401" s="18"/>
      <c r="F401" s="18"/>
    </row>
    <row r="402" spans="2:6" x14ac:dyDescent="0.2">
      <c r="B402" s="18"/>
      <c r="F402" s="18"/>
    </row>
    <row r="403" spans="2:6" x14ac:dyDescent="0.2">
      <c r="B403" s="18"/>
      <c r="F403" s="18"/>
    </row>
    <row r="404" spans="2:6" x14ac:dyDescent="0.2">
      <c r="B404" s="18"/>
      <c r="F404" s="18"/>
    </row>
    <row r="405" spans="2:6" x14ac:dyDescent="0.2">
      <c r="B405" s="18"/>
      <c r="F405" s="18"/>
    </row>
    <row r="406" spans="2:6" x14ac:dyDescent="0.2">
      <c r="B406" s="18"/>
      <c r="F406" s="18"/>
    </row>
    <row r="407" spans="2:6" x14ac:dyDescent="0.2">
      <c r="B407" s="18"/>
      <c r="F407" s="18"/>
    </row>
    <row r="408" spans="2:6" x14ac:dyDescent="0.2">
      <c r="B408" s="18"/>
      <c r="F408" s="18"/>
    </row>
    <row r="409" spans="2:6" x14ac:dyDescent="0.2">
      <c r="B409" s="18"/>
      <c r="F409" s="18"/>
    </row>
    <row r="410" spans="2:6" x14ac:dyDescent="0.2">
      <c r="B410" s="18"/>
      <c r="F410" s="18"/>
    </row>
    <row r="411" spans="2:6" x14ac:dyDescent="0.2">
      <c r="B411" s="18"/>
      <c r="F411" s="18"/>
    </row>
    <row r="412" spans="2:6" x14ac:dyDescent="0.2">
      <c r="B412" s="18"/>
      <c r="F412" s="18"/>
    </row>
    <row r="413" spans="2:6" x14ac:dyDescent="0.2">
      <c r="B413" s="18"/>
      <c r="F413" s="18"/>
    </row>
    <row r="414" spans="2:6" x14ac:dyDescent="0.2">
      <c r="B414" s="18"/>
      <c r="F414" s="18"/>
    </row>
    <row r="415" spans="2:6" x14ac:dyDescent="0.2">
      <c r="B415" s="18"/>
      <c r="F415" s="18"/>
    </row>
    <row r="416" spans="2:6" x14ac:dyDescent="0.2">
      <c r="B416" s="18"/>
      <c r="F416" s="18"/>
    </row>
    <row r="417" spans="2:6" x14ac:dyDescent="0.2">
      <c r="B417" s="18"/>
      <c r="F417" s="18"/>
    </row>
    <row r="418" spans="2:6" x14ac:dyDescent="0.2">
      <c r="B418" s="18"/>
      <c r="F418" s="18"/>
    </row>
    <row r="419" spans="2:6" x14ac:dyDescent="0.2">
      <c r="B419" s="18"/>
      <c r="F419" s="18"/>
    </row>
    <row r="420" spans="2:6" x14ac:dyDescent="0.2">
      <c r="B420" s="18"/>
      <c r="F420" s="18"/>
    </row>
    <row r="421" spans="2:6" x14ac:dyDescent="0.2">
      <c r="B421" s="18"/>
      <c r="F421" s="18"/>
    </row>
    <row r="422" spans="2:6" x14ac:dyDescent="0.2">
      <c r="B422" s="18"/>
      <c r="F422" s="18"/>
    </row>
    <row r="423" spans="2:6" x14ac:dyDescent="0.2">
      <c r="B423" s="18"/>
      <c r="F423" s="18"/>
    </row>
    <row r="424" spans="2:6" x14ac:dyDescent="0.2">
      <c r="B424" s="18"/>
      <c r="F424" s="18"/>
    </row>
    <row r="425" spans="2:6" x14ac:dyDescent="0.2">
      <c r="B425" s="18"/>
      <c r="F425" s="18"/>
    </row>
    <row r="426" spans="2:6" x14ac:dyDescent="0.2">
      <c r="B426" s="18"/>
      <c r="F426" s="18"/>
    </row>
    <row r="427" spans="2:6" x14ac:dyDescent="0.2">
      <c r="B427" s="18"/>
      <c r="F427" s="18"/>
    </row>
    <row r="428" spans="2:6" x14ac:dyDescent="0.2">
      <c r="B428" s="18"/>
      <c r="F428" s="18"/>
    </row>
    <row r="429" spans="2:6" x14ac:dyDescent="0.2">
      <c r="B429" s="18"/>
      <c r="F429" s="18"/>
    </row>
    <row r="430" spans="2:6" x14ac:dyDescent="0.2">
      <c r="B430" s="18"/>
      <c r="F430" s="18"/>
    </row>
    <row r="431" spans="2:6" x14ac:dyDescent="0.2">
      <c r="B431" s="18"/>
      <c r="F431" s="18"/>
    </row>
    <row r="432" spans="2:6" x14ac:dyDescent="0.2">
      <c r="B432" s="18"/>
      <c r="F432" s="18"/>
    </row>
    <row r="433" spans="2:6" x14ac:dyDescent="0.2">
      <c r="B433" s="18"/>
      <c r="F433" s="18"/>
    </row>
    <row r="434" spans="2:6" x14ac:dyDescent="0.2">
      <c r="B434" s="18"/>
      <c r="F434" s="18"/>
    </row>
    <row r="435" spans="2:6" x14ac:dyDescent="0.2">
      <c r="B435" s="18"/>
      <c r="F435" s="18"/>
    </row>
    <row r="436" spans="2:6" x14ac:dyDescent="0.2">
      <c r="B436" s="18"/>
      <c r="F436" s="18"/>
    </row>
    <row r="437" spans="2:6" x14ac:dyDescent="0.2">
      <c r="B437" s="18"/>
      <c r="F437" s="18"/>
    </row>
    <row r="438" spans="2:6" x14ac:dyDescent="0.2">
      <c r="B438" s="18"/>
      <c r="F438" s="18"/>
    </row>
    <row r="439" spans="2:6" x14ac:dyDescent="0.2">
      <c r="B439" s="18"/>
      <c r="F439" s="18"/>
    </row>
    <row r="440" spans="2:6" x14ac:dyDescent="0.2">
      <c r="B440" s="18"/>
      <c r="F440" s="18"/>
    </row>
    <row r="441" spans="2:6" x14ac:dyDescent="0.2">
      <c r="B441" s="18"/>
      <c r="F441" s="18"/>
    </row>
    <row r="442" spans="2:6" x14ac:dyDescent="0.2">
      <c r="B442" s="18"/>
      <c r="F442" s="18"/>
    </row>
    <row r="443" spans="2:6" x14ac:dyDescent="0.2">
      <c r="B443" s="18"/>
      <c r="F443" s="18"/>
    </row>
    <row r="444" spans="2:6" x14ac:dyDescent="0.2">
      <c r="B444" s="18"/>
      <c r="F444" s="18"/>
    </row>
    <row r="445" spans="2:6" x14ac:dyDescent="0.2">
      <c r="B445" s="18"/>
      <c r="F445" s="18"/>
    </row>
    <row r="446" spans="2:6" x14ac:dyDescent="0.2">
      <c r="B446" s="18"/>
      <c r="F446" s="18"/>
    </row>
    <row r="447" spans="2:6" x14ac:dyDescent="0.2">
      <c r="B447" s="18"/>
      <c r="F447" s="18"/>
    </row>
    <row r="448" spans="2:6" x14ac:dyDescent="0.2">
      <c r="B448" s="18"/>
      <c r="F448" s="18"/>
    </row>
    <row r="449" spans="2:6" x14ac:dyDescent="0.2">
      <c r="B449" s="18"/>
      <c r="F449" s="18"/>
    </row>
    <row r="450" spans="2:6" x14ac:dyDescent="0.2">
      <c r="B450" s="18"/>
      <c r="F450" s="18"/>
    </row>
    <row r="451" spans="2:6" x14ac:dyDescent="0.2">
      <c r="B451" s="18"/>
      <c r="F451" s="18"/>
    </row>
    <row r="452" spans="2:6" x14ac:dyDescent="0.2">
      <c r="B452" s="18"/>
      <c r="F452" s="18"/>
    </row>
    <row r="453" spans="2:6" x14ac:dyDescent="0.2">
      <c r="B453" s="18"/>
      <c r="F453" s="18"/>
    </row>
    <row r="454" spans="2:6" x14ac:dyDescent="0.2">
      <c r="B454" s="18"/>
      <c r="F454" s="18"/>
    </row>
    <row r="455" spans="2:6" x14ac:dyDescent="0.2">
      <c r="B455" s="18"/>
      <c r="F455" s="18"/>
    </row>
    <row r="456" spans="2:6" x14ac:dyDescent="0.2">
      <c r="B456" s="18"/>
      <c r="F456" s="18"/>
    </row>
    <row r="457" spans="2:6" x14ac:dyDescent="0.2">
      <c r="B457" s="18"/>
      <c r="F457" s="18"/>
    </row>
    <row r="458" spans="2:6" x14ac:dyDescent="0.2">
      <c r="B458" s="18"/>
      <c r="F458" s="18"/>
    </row>
    <row r="459" spans="2:6" x14ac:dyDescent="0.2">
      <c r="B459" s="18"/>
      <c r="F459" s="18"/>
    </row>
    <row r="460" spans="2:6" x14ac:dyDescent="0.2">
      <c r="B460" s="18"/>
      <c r="F460" s="18"/>
    </row>
    <row r="461" spans="2:6" x14ac:dyDescent="0.2">
      <c r="B461" s="18"/>
      <c r="F461" s="18"/>
    </row>
    <row r="462" spans="2:6" x14ac:dyDescent="0.2">
      <c r="B462" s="18"/>
      <c r="F462" s="18"/>
    </row>
    <row r="463" spans="2:6" x14ac:dyDescent="0.2">
      <c r="B463" s="18"/>
      <c r="F463" s="18"/>
    </row>
    <row r="464" spans="2:6" x14ac:dyDescent="0.2">
      <c r="B464" s="18"/>
      <c r="F464" s="18"/>
    </row>
    <row r="465" spans="2:6" x14ac:dyDescent="0.2">
      <c r="B465" s="18"/>
      <c r="F465" s="18"/>
    </row>
    <row r="466" spans="2:6" x14ac:dyDescent="0.2">
      <c r="B466" s="18"/>
      <c r="F466" s="18"/>
    </row>
    <row r="467" spans="2:6" x14ac:dyDescent="0.2">
      <c r="B467" s="18"/>
      <c r="F467" s="18"/>
    </row>
    <row r="468" spans="2:6" x14ac:dyDescent="0.2">
      <c r="B468" s="18"/>
      <c r="F468" s="18"/>
    </row>
    <row r="469" spans="2:6" x14ac:dyDescent="0.2">
      <c r="B469" s="18"/>
      <c r="F469" s="18"/>
    </row>
    <row r="470" spans="2:6" x14ac:dyDescent="0.2">
      <c r="B470" s="18"/>
      <c r="F470" s="18"/>
    </row>
    <row r="471" spans="2:6" x14ac:dyDescent="0.2">
      <c r="B471" s="18"/>
      <c r="F471" s="18"/>
    </row>
    <row r="472" spans="2:6" x14ac:dyDescent="0.2">
      <c r="B472" s="18"/>
      <c r="F472" s="18"/>
    </row>
    <row r="473" spans="2:6" x14ac:dyDescent="0.2">
      <c r="B473" s="18"/>
      <c r="F473" s="18"/>
    </row>
    <row r="474" spans="2:6" x14ac:dyDescent="0.2">
      <c r="B474" s="18"/>
      <c r="F474" s="18"/>
    </row>
    <row r="475" spans="2:6" x14ac:dyDescent="0.2">
      <c r="B475" s="18"/>
      <c r="F475" s="18"/>
    </row>
    <row r="476" spans="2:6" x14ac:dyDescent="0.2">
      <c r="B476" s="18"/>
      <c r="F476" s="18"/>
    </row>
    <row r="477" spans="2:6" x14ac:dyDescent="0.2">
      <c r="B477" s="18"/>
      <c r="F477" s="18"/>
    </row>
    <row r="478" spans="2:6" x14ac:dyDescent="0.2">
      <c r="B478" s="18"/>
      <c r="F478" s="18"/>
    </row>
    <row r="479" spans="2:6" x14ac:dyDescent="0.2">
      <c r="B479" s="18"/>
      <c r="F479" s="18"/>
    </row>
    <row r="480" spans="2:6" x14ac:dyDescent="0.2">
      <c r="B480" s="18"/>
      <c r="F480" s="18"/>
    </row>
    <row r="481" spans="2:6" x14ac:dyDescent="0.2">
      <c r="B481" s="18"/>
      <c r="F481" s="18"/>
    </row>
    <row r="482" spans="2:6" x14ac:dyDescent="0.2">
      <c r="B482" s="18"/>
      <c r="F482" s="18"/>
    </row>
    <row r="483" spans="2:6" x14ac:dyDescent="0.2">
      <c r="B483" s="18"/>
      <c r="F483" s="18"/>
    </row>
    <row r="484" spans="2:6" x14ac:dyDescent="0.2">
      <c r="B484" s="18"/>
      <c r="F484" s="18"/>
    </row>
    <row r="485" spans="2:6" x14ac:dyDescent="0.2">
      <c r="B485" s="18"/>
      <c r="F485" s="18"/>
    </row>
    <row r="486" spans="2:6" x14ac:dyDescent="0.2">
      <c r="B486" s="18"/>
      <c r="F486" s="18"/>
    </row>
    <row r="487" spans="2:6" x14ac:dyDescent="0.2">
      <c r="B487" s="18"/>
      <c r="F487" s="18"/>
    </row>
    <row r="488" spans="2:6" x14ac:dyDescent="0.2">
      <c r="B488" s="18"/>
      <c r="F488" s="18"/>
    </row>
    <row r="489" spans="2:6" x14ac:dyDescent="0.2">
      <c r="B489" s="18"/>
      <c r="F489" s="18"/>
    </row>
    <row r="490" spans="2:6" x14ac:dyDescent="0.2">
      <c r="B490" s="18"/>
      <c r="F490" s="18"/>
    </row>
    <row r="491" spans="2:6" x14ac:dyDescent="0.2">
      <c r="B491" s="18"/>
      <c r="F491" s="18"/>
    </row>
    <row r="492" spans="2:6" x14ac:dyDescent="0.2">
      <c r="B492" s="18"/>
      <c r="F492" s="18"/>
    </row>
    <row r="493" spans="2:6" x14ac:dyDescent="0.2">
      <c r="B493" s="18"/>
      <c r="F493" s="18"/>
    </row>
    <row r="494" spans="2:6" x14ac:dyDescent="0.2">
      <c r="B494" s="18"/>
      <c r="F494" s="18"/>
    </row>
    <row r="495" spans="2:6" x14ac:dyDescent="0.2">
      <c r="B495" s="18"/>
      <c r="F495" s="18"/>
    </row>
    <row r="496" spans="2:6" x14ac:dyDescent="0.2">
      <c r="B496" s="18"/>
      <c r="F496" s="18"/>
    </row>
    <row r="497" spans="2:6" x14ac:dyDescent="0.2">
      <c r="B497" s="18"/>
      <c r="F497" s="18"/>
    </row>
    <row r="498" spans="2:6" x14ac:dyDescent="0.2">
      <c r="B498" s="18"/>
      <c r="F498" s="18"/>
    </row>
    <row r="499" spans="2:6" x14ac:dyDescent="0.2">
      <c r="B499" s="18"/>
      <c r="F499" s="18"/>
    </row>
    <row r="500" spans="2:6" x14ac:dyDescent="0.2">
      <c r="B500" s="18"/>
      <c r="F500" s="18"/>
    </row>
    <row r="501" spans="2:6" x14ac:dyDescent="0.2">
      <c r="B501" s="18"/>
      <c r="F501" s="18"/>
    </row>
    <row r="502" spans="2:6" x14ac:dyDescent="0.2">
      <c r="B502" s="18"/>
      <c r="F502" s="18"/>
    </row>
    <row r="503" spans="2:6" x14ac:dyDescent="0.2">
      <c r="B503" s="18"/>
      <c r="F503" s="18"/>
    </row>
    <row r="504" spans="2:6" x14ac:dyDescent="0.2">
      <c r="B504" s="18"/>
      <c r="F504" s="18"/>
    </row>
    <row r="505" spans="2:6" x14ac:dyDescent="0.2">
      <c r="B505" s="18"/>
      <c r="F505" s="18"/>
    </row>
    <row r="506" spans="2:6" x14ac:dyDescent="0.2">
      <c r="B506" s="18"/>
      <c r="F506" s="18"/>
    </row>
    <row r="507" spans="2:6" x14ac:dyDescent="0.2">
      <c r="B507" s="18"/>
      <c r="F507" s="18"/>
    </row>
    <row r="508" spans="2:6" x14ac:dyDescent="0.2">
      <c r="B508" s="18"/>
      <c r="F508" s="18"/>
    </row>
    <row r="509" spans="2:6" x14ac:dyDescent="0.2">
      <c r="B509" s="18"/>
      <c r="F509" s="18"/>
    </row>
    <row r="510" spans="2:6" x14ac:dyDescent="0.2">
      <c r="B510" s="18"/>
      <c r="F510" s="18"/>
    </row>
    <row r="511" spans="2:6" x14ac:dyDescent="0.2">
      <c r="B511" s="18"/>
      <c r="F511" s="18"/>
    </row>
    <row r="512" spans="2:6" x14ac:dyDescent="0.2">
      <c r="B512" s="18"/>
      <c r="F512" s="18"/>
    </row>
    <row r="513" spans="2:6" x14ac:dyDescent="0.2">
      <c r="B513" s="18"/>
      <c r="F513" s="18"/>
    </row>
    <row r="514" spans="2:6" x14ac:dyDescent="0.2">
      <c r="B514" s="18"/>
      <c r="F514" s="18"/>
    </row>
    <row r="515" spans="2:6" x14ac:dyDescent="0.2">
      <c r="B515" s="18"/>
      <c r="F515" s="18"/>
    </row>
    <row r="516" spans="2:6" x14ac:dyDescent="0.2">
      <c r="B516" s="18"/>
      <c r="F516" s="18"/>
    </row>
    <row r="517" spans="2:6" x14ac:dyDescent="0.2">
      <c r="B517" s="18"/>
      <c r="F517" s="18"/>
    </row>
    <row r="518" spans="2:6" x14ac:dyDescent="0.2">
      <c r="B518" s="18"/>
      <c r="F518" s="18"/>
    </row>
    <row r="519" spans="2:6" x14ac:dyDescent="0.2">
      <c r="B519" s="18"/>
      <c r="F519" s="18"/>
    </row>
    <row r="520" spans="2:6" x14ac:dyDescent="0.2">
      <c r="B520" s="18"/>
      <c r="F520" s="18"/>
    </row>
    <row r="521" spans="2:6" x14ac:dyDescent="0.2">
      <c r="B521" s="18"/>
      <c r="F521" s="18"/>
    </row>
    <row r="522" spans="2:6" x14ac:dyDescent="0.2">
      <c r="B522" s="18"/>
      <c r="F522" s="18"/>
    </row>
    <row r="523" spans="2:6" x14ac:dyDescent="0.2">
      <c r="B523" s="18"/>
      <c r="F523" s="18"/>
    </row>
    <row r="524" spans="2:6" x14ac:dyDescent="0.2">
      <c r="B524" s="18"/>
      <c r="F524" s="18"/>
    </row>
    <row r="525" spans="2:6" x14ac:dyDescent="0.2">
      <c r="B525" s="18"/>
      <c r="F525" s="18"/>
    </row>
    <row r="526" spans="2:6" x14ac:dyDescent="0.2">
      <c r="B526" s="18"/>
      <c r="F526" s="18"/>
    </row>
    <row r="527" spans="2:6" x14ac:dyDescent="0.2">
      <c r="B527" s="18"/>
      <c r="F527" s="18"/>
    </row>
    <row r="528" spans="2:6" x14ac:dyDescent="0.2">
      <c r="B528" s="18"/>
      <c r="F528" s="18"/>
    </row>
    <row r="529" spans="2:6" x14ac:dyDescent="0.2">
      <c r="B529" s="18"/>
      <c r="F529" s="18"/>
    </row>
    <row r="530" spans="2:6" x14ac:dyDescent="0.2">
      <c r="B530" s="18"/>
      <c r="F530" s="18"/>
    </row>
    <row r="531" spans="2:6" x14ac:dyDescent="0.2">
      <c r="B531" s="18"/>
      <c r="F531" s="18"/>
    </row>
    <row r="532" spans="2:6" x14ac:dyDescent="0.2">
      <c r="B532" s="18"/>
      <c r="F532" s="18"/>
    </row>
    <row r="533" spans="2:6" x14ac:dyDescent="0.2">
      <c r="B533" s="18"/>
      <c r="F533" s="18"/>
    </row>
    <row r="534" spans="2:6" x14ac:dyDescent="0.2">
      <c r="B534" s="18"/>
      <c r="F534" s="18"/>
    </row>
    <row r="535" spans="2:6" x14ac:dyDescent="0.2">
      <c r="B535" s="18"/>
      <c r="F535" s="18"/>
    </row>
    <row r="536" spans="2:6" x14ac:dyDescent="0.2">
      <c r="B536" s="18"/>
      <c r="F536" s="18"/>
    </row>
    <row r="537" spans="2:6" x14ac:dyDescent="0.2">
      <c r="B537" s="18"/>
      <c r="F537" s="18"/>
    </row>
    <row r="538" spans="2:6" x14ac:dyDescent="0.2">
      <c r="B538" s="18"/>
      <c r="F538" s="18"/>
    </row>
    <row r="539" spans="2:6" x14ac:dyDescent="0.2">
      <c r="B539" s="18"/>
      <c r="F539" s="18"/>
    </row>
    <row r="540" spans="2:6" x14ac:dyDescent="0.2">
      <c r="B540" s="18"/>
      <c r="F540" s="18"/>
    </row>
    <row r="541" spans="2:6" x14ac:dyDescent="0.2">
      <c r="B541" s="18"/>
      <c r="F541" s="18"/>
    </row>
    <row r="542" spans="2:6" x14ac:dyDescent="0.2">
      <c r="B542" s="18"/>
      <c r="F542" s="18"/>
    </row>
    <row r="543" spans="2:6" x14ac:dyDescent="0.2">
      <c r="B543" s="18"/>
      <c r="F543" s="18"/>
    </row>
    <row r="544" spans="2:6" x14ac:dyDescent="0.2">
      <c r="B544" s="18"/>
      <c r="F544" s="18"/>
    </row>
    <row r="545" spans="2:6" x14ac:dyDescent="0.2">
      <c r="B545" s="18"/>
      <c r="F545" s="18"/>
    </row>
    <row r="546" spans="2:6" x14ac:dyDescent="0.2">
      <c r="B546" s="18"/>
      <c r="F546" s="18"/>
    </row>
    <row r="547" spans="2:6" x14ac:dyDescent="0.2">
      <c r="B547" s="18"/>
      <c r="F547" s="18"/>
    </row>
    <row r="548" spans="2:6" x14ac:dyDescent="0.2">
      <c r="B548" s="18"/>
      <c r="F548" s="18"/>
    </row>
    <row r="549" spans="2:6" x14ac:dyDescent="0.2">
      <c r="B549" s="18"/>
      <c r="F549" s="18"/>
    </row>
    <row r="550" spans="2:6" x14ac:dyDescent="0.2">
      <c r="B550" s="18"/>
      <c r="F550" s="18"/>
    </row>
    <row r="551" spans="2:6" x14ac:dyDescent="0.2">
      <c r="B551" s="18"/>
      <c r="F551" s="18"/>
    </row>
    <row r="552" spans="2:6" x14ac:dyDescent="0.2">
      <c r="B552" s="18"/>
      <c r="F552" s="18"/>
    </row>
    <row r="553" spans="2:6" x14ac:dyDescent="0.2">
      <c r="B553" s="18"/>
      <c r="F553" s="18"/>
    </row>
    <row r="554" spans="2:6" x14ac:dyDescent="0.2">
      <c r="B554" s="18"/>
      <c r="F554" s="18"/>
    </row>
    <row r="555" spans="2:6" x14ac:dyDescent="0.2">
      <c r="B555" s="18"/>
      <c r="F555" s="18"/>
    </row>
    <row r="556" spans="2:6" x14ac:dyDescent="0.2">
      <c r="B556" s="18"/>
      <c r="F556" s="18"/>
    </row>
    <row r="557" spans="2:6" x14ac:dyDescent="0.2">
      <c r="B557" s="18"/>
      <c r="F557" s="18"/>
    </row>
    <row r="558" spans="2:6" x14ac:dyDescent="0.2">
      <c r="B558" s="18"/>
      <c r="F558" s="18"/>
    </row>
    <row r="559" spans="2:6" x14ac:dyDescent="0.2">
      <c r="B559" s="18"/>
      <c r="F559" s="18"/>
    </row>
    <row r="560" spans="2:6" x14ac:dyDescent="0.2">
      <c r="B560" s="18"/>
      <c r="F560" s="18"/>
    </row>
    <row r="561" spans="2:6" x14ac:dyDescent="0.2">
      <c r="B561" s="18"/>
      <c r="F561" s="18"/>
    </row>
    <row r="562" spans="2:6" x14ac:dyDescent="0.2">
      <c r="B562" s="18"/>
      <c r="F562" s="18"/>
    </row>
    <row r="563" spans="2:6" x14ac:dyDescent="0.2">
      <c r="B563" s="18"/>
      <c r="F563" s="18"/>
    </row>
    <row r="564" spans="2:6" x14ac:dyDescent="0.2">
      <c r="B564" s="18"/>
      <c r="F564" s="18"/>
    </row>
    <row r="565" spans="2:6" x14ac:dyDescent="0.2">
      <c r="B565" s="18"/>
      <c r="F565" s="18"/>
    </row>
    <row r="566" spans="2:6" x14ac:dyDescent="0.2">
      <c r="B566" s="18"/>
      <c r="F566" s="18"/>
    </row>
    <row r="567" spans="2:6" x14ac:dyDescent="0.2">
      <c r="B567" s="18"/>
      <c r="F567" s="18"/>
    </row>
    <row r="568" spans="2:6" x14ac:dyDescent="0.2">
      <c r="B568" s="18"/>
      <c r="F568" s="18"/>
    </row>
    <row r="569" spans="2:6" x14ac:dyDescent="0.2">
      <c r="B569" s="18"/>
      <c r="F569" s="18"/>
    </row>
    <row r="570" spans="2:6" x14ac:dyDescent="0.2">
      <c r="B570" s="18"/>
      <c r="F570" s="18"/>
    </row>
    <row r="571" spans="2:6" x14ac:dyDescent="0.2">
      <c r="B571" s="18"/>
      <c r="F571" s="18"/>
    </row>
    <row r="572" spans="2:6" x14ac:dyDescent="0.2">
      <c r="B572" s="18"/>
      <c r="F572" s="18"/>
    </row>
    <row r="573" spans="2:6" x14ac:dyDescent="0.2">
      <c r="B573" s="18"/>
      <c r="F573" s="18"/>
    </row>
    <row r="574" spans="2:6" x14ac:dyDescent="0.2">
      <c r="B574" s="18"/>
      <c r="F574" s="18"/>
    </row>
    <row r="575" spans="2:6" x14ac:dyDescent="0.2">
      <c r="B575" s="18"/>
      <c r="F575" s="18"/>
    </row>
    <row r="576" spans="2:6" x14ac:dyDescent="0.2">
      <c r="B576" s="18"/>
      <c r="F576" s="18"/>
    </row>
    <row r="577" spans="2:6" x14ac:dyDescent="0.2">
      <c r="B577" s="18"/>
      <c r="F577" s="18"/>
    </row>
    <row r="578" spans="2:6" x14ac:dyDescent="0.2">
      <c r="B578" s="18"/>
      <c r="F578" s="18"/>
    </row>
    <row r="579" spans="2:6" x14ac:dyDescent="0.2">
      <c r="B579" s="18"/>
      <c r="F579" s="18"/>
    </row>
    <row r="580" spans="2:6" x14ac:dyDescent="0.2">
      <c r="B580" s="18"/>
      <c r="F580" s="18"/>
    </row>
    <row r="581" spans="2:6" x14ac:dyDescent="0.2">
      <c r="B581" s="18"/>
      <c r="F581" s="18"/>
    </row>
    <row r="582" spans="2:6" x14ac:dyDescent="0.2">
      <c r="B582" s="18"/>
      <c r="F582" s="18"/>
    </row>
    <row r="583" spans="2:6" x14ac:dyDescent="0.2">
      <c r="B583" s="18"/>
      <c r="F583" s="18"/>
    </row>
    <row r="584" spans="2:6" x14ac:dyDescent="0.2">
      <c r="B584" s="18"/>
      <c r="F584" s="18"/>
    </row>
    <row r="585" spans="2:6" x14ac:dyDescent="0.2">
      <c r="B585" s="18"/>
      <c r="F585" s="18"/>
    </row>
    <row r="586" spans="2:6" x14ac:dyDescent="0.2">
      <c r="B586" s="18"/>
      <c r="F586" s="18"/>
    </row>
    <row r="587" spans="2:6" x14ac:dyDescent="0.2">
      <c r="B587" s="18"/>
      <c r="F587" s="18"/>
    </row>
    <row r="588" spans="2:6" x14ac:dyDescent="0.2">
      <c r="B588" s="18"/>
      <c r="F588" s="18"/>
    </row>
    <row r="589" spans="2:6" x14ac:dyDescent="0.2">
      <c r="B589" s="18"/>
      <c r="F589" s="18"/>
    </row>
    <row r="590" spans="2:6" x14ac:dyDescent="0.2">
      <c r="B590" s="18"/>
      <c r="F590" s="18"/>
    </row>
    <row r="591" spans="2:6" x14ac:dyDescent="0.2">
      <c r="B591" s="18"/>
      <c r="F591" s="18"/>
    </row>
    <row r="592" spans="2:6" x14ac:dyDescent="0.2">
      <c r="B592" s="18"/>
      <c r="F592" s="18"/>
    </row>
    <row r="593" spans="2:6" x14ac:dyDescent="0.2">
      <c r="B593" s="18"/>
      <c r="F593" s="18"/>
    </row>
    <row r="594" spans="2:6" x14ac:dyDescent="0.2">
      <c r="B594" s="18"/>
      <c r="F594" s="18"/>
    </row>
    <row r="595" spans="2:6" x14ac:dyDescent="0.2">
      <c r="B595" s="18"/>
      <c r="F595" s="18"/>
    </row>
    <row r="596" spans="2:6" x14ac:dyDescent="0.2">
      <c r="B596" s="18"/>
      <c r="F596" s="18"/>
    </row>
    <row r="597" spans="2:6" x14ac:dyDescent="0.2">
      <c r="B597" s="18"/>
      <c r="F597" s="18"/>
    </row>
    <row r="598" spans="2:6" x14ac:dyDescent="0.2">
      <c r="B598" s="18"/>
      <c r="F598" s="18"/>
    </row>
    <row r="599" spans="2:6" x14ac:dyDescent="0.2">
      <c r="B599" s="18"/>
      <c r="F599" s="18"/>
    </row>
    <row r="600" spans="2:6" x14ac:dyDescent="0.2">
      <c r="B600" s="18"/>
      <c r="F600" s="18"/>
    </row>
    <row r="601" spans="2:6" x14ac:dyDescent="0.2">
      <c r="B601" s="18"/>
      <c r="F601" s="18"/>
    </row>
    <row r="602" spans="2:6" x14ac:dyDescent="0.2">
      <c r="B602" s="18"/>
      <c r="F602" s="18"/>
    </row>
    <row r="603" spans="2:6" x14ac:dyDescent="0.2">
      <c r="B603" s="18"/>
      <c r="F603" s="18"/>
    </row>
    <row r="604" spans="2:6" x14ac:dyDescent="0.2">
      <c r="B604" s="18"/>
      <c r="F604" s="18"/>
    </row>
    <row r="605" spans="2:6" x14ac:dyDescent="0.2">
      <c r="B605" s="18"/>
      <c r="F605" s="18"/>
    </row>
    <row r="606" spans="2:6" x14ac:dyDescent="0.2">
      <c r="B606" s="18"/>
      <c r="F606" s="18"/>
    </row>
    <row r="607" spans="2:6" x14ac:dyDescent="0.2">
      <c r="B607" s="18"/>
      <c r="F607" s="18"/>
    </row>
    <row r="608" spans="2:6" x14ac:dyDescent="0.2">
      <c r="B608" s="18"/>
      <c r="F608" s="18"/>
    </row>
    <row r="609" spans="2:6" x14ac:dyDescent="0.2">
      <c r="B609" s="18"/>
      <c r="F609" s="18"/>
    </row>
    <row r="610" spans="2:6" x14ac:dyDescent="0.2">
      <c r="B610" s="18"/>
      <c r="F610" s="18"/>
    </row>
    <row r="611" spans="2:6" x14ac:dyDescent="0.2">
      <c r="B611" s="18"/>
      <c r="F611" s="18"/>
    </row>
    <row r="612" spans="2:6" x14ac:dyDescent="0.2">
      <c r="B612" s="18"/>
      <c r="F612" s="18"/>
    </row>
    <row r="613" spans="2:6" x14ac:dyDescent="0.2">
      <c r="B613" s="18"/>
      <c r="F613" s="18"/>
    </row>
    <row r="614" spans="2:6" x14ac:dyDescent="0.2">
      <c r="B614" s="18"/>
      <c r="F614" s="18"/>
    </row>
    <row r="615" spans="2:6" x14ac:dyDescent="0.2">
      <c r="B615" s="18"/>
      <c r="F615" s="18"/>
    </row>
    <row r="616" spans="2:6" x14ac:dyDescent="0.2">
      <c r="B616" s="18"/>
      <c r="F616" s="18"/>
    </row>
    <row r="617" spans="2:6" x14ac:dyDescent="0.2">
      <c r="B617" s="18"/>
      <c r="F617" s="18"/>
    </row>
    <row r="618" spans="2:6" x14ac:dyDescent="0.2">
      <c r="B618" s="18"/>
      <c r="F618" s="18"/>
    </row>
    <row r="619" spans="2:6" x14ac:dyDescent="0.2">
      <c r="B619" s="18"/>
      <c r="F619" s="18"/>
    </row>
    <row r="620" spans="2:6" x14ac:dyDescent="0.2">
      <c r="B620" s="18"/>
      <c r="F620" s="18"/>
    </row>
    <row r="621" spans="2:6" x14ac:dyDescent="0.2">
      <c r="B621" s="18"/>
      <c r="F621" s="18"/>
    </row>
    <row r="622" spans="2:6" x14ac:dyDescent="0.2">
      <c r="B622" s="18"/>
      <c r="F622" s="18"/>
    </row>
    <row r="623" spans="2:6" x14ac:dyDescent="0.2">
      <c r="B623" s="18"/>
      <c r="F623" s="18"/>
    </row>
    <row r="624" spans="2:6" x14ac:dyDescent="0.2">
      <c r="B624" s="18"/>
      <c r="F624" s="18"/>
    </row>
    <row r="625" spans="2:6" x14ac:dyDescent="0.2">
      <c r="B625" s="18"/>
      <c r="F625" s="18"/>
    </row>
    <row r="626" spans="2:6" x14ac:dyDescent="0.2">
      <c r="B626" s="18"/>
      <c r="F626" s="18"/>
    </row>
    <row r="627" spans="2:6" x14ac:dyDescent="0.2">
      <c r="B627" s="18"/>
      <c r="F627" s="18"/>
    </row>
    <row r="628" spans="2:6" x14ac:dyDescent="0.2">
      <c r="B628" s="18"/>
      <c r="F628" s="18"/>
    </row>
    <row r="629" spans="2:6" x14ac:dyDescent="0.2">
      <c r="B629" s="18"/>
      <c r="F629" s="18"/>
    </row>
    <row r="630" spans="2:6" x14ac:dyDescent="0.2">
      <c r="B630" s="18"/>
      <c r="F630" s="18"/>
    </row>
    <row r="631" spans="2:6" x14ac:dyDescent="0.2">
      <c r="B631" s="18"/>
      <c r="F631" s="18"/>
    </row>
    <row r="632" spans="2:6" x14ac:dyDescent="0.2">
      <c r="B632" s="18"/>
      <c r="F632" s="18"/>
    </row>
    <row r="633" spans="2:6" x14ac:dyDescent="0.2">
      <c r="B633" s="18"/>
      <c r="F633" s="18"/>
    </row>
    <row r="634" spans="2:6" x14ac:dyDescent="0.2">
      <c r="B634" s="18"/>
      <c r="F634" s="18"/>
    </row>
    <row r="635" spans="2:6" x14ac:dyDescent="0.2">
      <c r="B635" s="18"/>
      <c r="F635" s="18"/>
    </row>
    <row r="636" spans="2:6" x14ac:dyDescent="0.2">
      <c r="B636" s="18"/>
      <c r="F636" s="18"/>
    </row>
    <row r="637" spans="2:6" x14ac:dyDescent="0.2">
      <c r="B637" s="18"/>
      <c r="F637" s="18"/>
    </row>
    <row r="638" spans="2:6" x14ac:dyDescent="0.2">
      <c r="B638" s="18"/>
      <c r="F638" s="18"/>
    </row>
    <row r="639" spans="2:6" x14ac:dyDescent="0.2">
      <c r="B639" s="18"/>
      <c r="F639" s="18"/>
    </row>
    <row r="640" spans="2:6" x14ac:dyDescent="0.2">
      <c r="B640" s="18"/>
      <c r="F640" s="18"/>
    </row>
    <row r="641" spans="2:6" x14ac:dyDescent="0.2">
      <c r="B641" s="18"/>
      <c r="F641" s="18"/>
    </row>
    <row r="642" spans="2:6" x14ac:dyDescent="0.2">
      <c r="B642" s="18"/>
      <c r="F642" s="18"/>
    </row>
    <row r="643" spans="2:6" x14ac:dyDescent="0.2">
      <c r="B643" s="18"/>
      <c r="F643" s="18"/>
    </row>
    <row r="644" spans="2:6" x14ac:dyDescent="0.2">
      <c r="B644" s="18"/>
      <c r="F644" s="18"/>
    </row>
    <row r="645" spans="2:6" x14ac:dyDescent="0.2">
      <c r="B645" s="18"/>
      <c r="F645" s="18"/>
    </row>
    <row r="646" spans="2:6" x14ac:dyDescent="0.2">
      <c r="B646" s="18"/>
      <c r="F646" s="18"/>
    </row>
    <row r="647" spans="2:6" x14ac:dyDescent="0.2">
      <c r="B647" s="18"/>
      <c r="F647" s="18"/>
    </row>
    <row r="648" spans="2:6" x14ac:dyDescent="0.2">
      <c r="B648" s="18"/>
      <c r="F648" s="18"/>
    </row>
    <row r="649" spans="2:6" x14ac:dyDescent="0.2">
      <c r="B649" s="18"/>
      <c r="F649" s="18"/>
    </row>
    <row r="650" spans="2:6" x14ac:dyDescent="0.2">
      <c r="B650" s="18"/>
      <c r="F650" s="18"/>
    </row>
    <row r="651" spans="2:6" x14ac:dyDescent="0.2">
      <c r="B651" s="18"/>
      <c r="F651" s="18"/>
    </row>
    <row r="652" spans="2:6" x14ac:dyDescent="0.2">
      <c r="B652" s="18"/>
      <c r="F652" s="18"/>
    </row>
    <row r="653" spans="2:6" x14ac:dyDescent="0.2">
      <c r="B653" s="18"/>
      <c r="F653" s="18"/>
    </row>
    <row r="654" spans="2:6" x14ac:dyDescent="0.2">
      <c r="B654" s="18"/>
      <c r="F654" s="18"/>
    </row>
    <row r="655" spans="2:6" x14ac:dyDescent="0.2">
      <c r="B655" s="18"/>
      <c r="F655" s="18"/>
    </row>
    <row r="656" spans="2:6" x14ac:dyDescent="0.2">
      <c r="B656" s="18"/>
      <c r="F656" s="18"/>
    </row>
    <row r="657" spans="2:6" x14ac:dyDescent="0.2">
      <c r="B657" s="18"/>
      <c r="F657" s="18"/>
    </row>
    <row r="658" spans="2:6" x14ac:dyDescent="0.2">
      <c r="B658" s="18"/>
      <c r="F658" s="18"/>
    </row>
    <row r="659" spans="2:6" x14ac:dyDescent="0.2">
      <c r="B659" s="18"/>
      <c r="F659" s="18"/>
    </row>
    <row r="660" spans="2:6" x14ac:dyDescent="0.2">
      <c r="B660" s="18"/>
      <c r="F660" s="18"/>
    </row>
    <row r="661" spans="2:6" x14ac:dyDescent="0.2">
      <c r="B661" s="18"/>
      <c r="F661" s="18"/>
    </row>
    <row r="662" spans="2:6" x14ac:dyDescent="0.2">
      <c r="B662" s="18"/>
      <c r="F662" s="18"/>
    </row>
    <row r="663" spans="2:6" x14ac:dyDescent="0.2">
      <c r="B663" s="18"/>
      <c r="F663" s="18"/>
    </row>
    <row r="664" spans="2:6" x14ac:dyDescent="0.2">
      <c r="B664" s="18"/>
      <c r="F664" s="18"/>
    </row>
    <row r="665" spans="2:6" x14ac:dyDescent="0.2">
      <c r="B665" s="18"/>
      <c r="F665" s="18"/>
    </row>
    <row r="666" spans="2:6" x14ac:dyDescent="0.2">
      <c r="B666" s="18"/>
      <c r="F666" s="18"/>
    </row>
    <row r="667" spans="2:6" x14ac:dyDescent="0.2">
      <c r="B667" s="18"/>
      <c r="F667" s="18"/>
    </row>
    <row r="668" spans="2:6" x14ac:dyDescent="0.2">
      <c r="B668" s="18"/>
      <c r="F668" s="18"/>
    </row>
    <row r="669" spans="2:6" x14ac:dyDescent="0.2">
      <c r="B669" s="18"/>
      <c r="F669" s="18"/>
    </row>
    <row r="670" spans="2:6" x14ac:dyDescent="0.2">
      <c r="B670" s="18"/>
      <c r="F670" s="18"/>
    </row>
    <row r="671" spans="2:6" x14ac:dyDescent="0.2">
      <c r="B671" s="18"/>
      <c r="F671" s="18"/>
    </row>
    <row r="672" spans="2:6" x14ac:dyDescent="0.2">
      <c r="B672" s="18"/>
      <c r="F672" s="18"/>
    </row>
    <row r="673" spans="2:6" x14ac:dyDescent="0.2">
      <c r="B673" s="18"/>
      <c r="F673" s="18"/>
    </row>
    <row r="674" spans="2:6" x14ac:dyDescent="0.2">
      <c r="B674" s="18"/>
      <c r="F674" s="18"/>
    </row>
    <row r="675" spans="2:6" x14ac:dyDescent="0.2">
      <c r="B675" s="18"/>
      <c r="F675" s="18"/>
    </row>
    <row r="676" spans="2:6" x14ac:dyDescent="0.2">
      <c r="B676" s="18"/>
      <c r="F676" s="18"/>
    </row>
    <row r="677" spans="2:6" x14ac:dyDescent="0.2">
      <c r="B677" s="18"/>
      <c r="F677" s="18"/>
    </row>
    <row r="678" spans="2:6" x14ac:dyDescent="0.2">
      <c r="B678" s="18"/>
      <c r="F678" s="18"/>
    </row>
    <row r="679" spans="2:6" x14ac:dyDescent="0.2">
      <c r="B679" s="18"/>
      <c r="F679" s="18"/>
    </row>
    <row r="680" spans="2:6" x14ac:dyDescent="0.2">
      <c r="B680" s="18"/>
      <c r="F680" s="18"/>
    </row>
    <row r="681" spans="2:6" x14ac:dyDescent="0.2">
      <c r="B681" s="18"/>
      <c r="F681" s="18"/>
    </row>
    <row r="682" spans="2:6" x14ac:dyDescent="0.2">
      <c r="B682" s="18"/>
      <c r="F682" s="18"/>
    </row>
    <row r="683" spans="2:6" x14ac:dyDescent="0.2">
      <c r="B683" s="18"/>
      <c r="F683" s="18"/>
    </row>
    <row r="684" spans="2:6" x14ac:dyDescent="0.2">
      <c r="B684" s="18"/>
      <c r="F684" s="18"/>
    </row>
    <row r="685" spans="2:6" x14ac:dyDescent="0.2">
      <c r="B685" s="18"/>
      <c r="F685" s="18"/>
    </row>
    <row r="686" spans="2:6" x14ac:dyDescent="0.2">
      <c r="B686" s="18"/>
      <c r="F686" s="18"/>
    </row>
    <row r="687" spans="2:6" x14ac:dyDescent="0.2">
      <c r="B687" s="18"/>
      <c r="F687" s="18"/>
    </row>
    <row r="688" spans="2:6" x14ac:dyDescent="0.2">
      <c r="B688" s="18"/>
      <c r="F688" s="18"/>
    </row>
    <row r="689" spans="2:6" x14ac:dyDescent="0.2">
      <c r="B689" s="18"/>
      <c r="F689" s="18"/>
    </row>
    <row r="690" spans="2:6" x14ac:dyDescent="0.2">
      <c r="B690" s="18"/>
      <c r="F690" s="18"/>
    </row>
    <row r="691" spans="2:6" x14ac:dyDescent="0.2">
      <c r="B691" s="18"/>
      <c r="F691" s="18"/>
    </row>
    <row r="692" spans="2:6" x14ac:dyDescent="0.2">
      <c r="B692" s="18"/>
      <c r="F692" s="18"/>
    </row>
    <row r="693" spans="2:6" x14ac:dyDescent="0.2">
      <c r="B693" s="18"/>
      <c r="F693" s="18"/>
    </row>
    <row r="694" spans="2:6" x14ac:dyDescent="0.2">
      <c r="B694" s="18"/>
      <c r="F694" s="18"/>
    </row>
    <row r="695" spans="2:6" x14ac:dyDescent="0.2">
      <c r="B695" s="18"/>
      <c r="F695" s="18"/>
    </row>
    <row r="696" spans="2:6" x14ac:dyDescent="0.2">
      <c r="B696" s="18"/>
      <c r="F696" s="18"/>
    </row>
    <row r="697" spans="2:6" x14ac:dyDescent="0.2">
      <c r="B697" s="18"/>
      <c r="F697" s="18"/>
    </row>
    <row r="698" spans="2:6" x14ac:dyDescent="0.2">
      <c r="B698" s="18"/>
      <c r="F698" s="18"/>
    </row>
    <row r="699" spans="2:6" x14ac:dyDescent="0.2">
      <c r="B699" s="18"/>
      <c r="F699" s="18"/>
    </row>
    <row r="700" spans="2:6" x14ac:dyDescent="0.2">
      <c r="B700" s="18"/>
      <c r="F700" s="18"/>
    </row>
    <row r="701" spans="2:6" x14ac:dyDescent="0.2">
      <c r="B701" s="18"/>
      <c r="F701" s="18"/>
    </row>
    <row r="702" spans="2:6" x14ac:dyDescent="0.2">
      <c r="B702" s="18"/>
      <c r="F702" s="18"/>
    </row>
    <row r="703" spans="2:6" x14ac:dyDescent="0.2">
      <c r="B703" s="18"/>
      <c r="F703" s="18"/>
    </row>
    <row r="704" spans="2:6" x14ac:dyDescent="0.2">
      <c r="B704" s="18"/>
      <c r="F704" s="18"/>
    </row>
    <row r="705" spans="2:6" x14ac:dyDescent="0.2">
      <c r="B705" s="18"/>
      <c r="F705" s="18"/>
    </row>
    <row r="706" spans="2:6" x14ac:dyDescent="0.2">
      <c r="B706" s="18"/>
      <c r="F706" s="18"/>
    </row>
    <row r="707" spans="2:6" x14ac:dyDescent="0.2">
      <c r="B707" s="18"/>
      <c r="F707" s="18"/>
    </row>
    <row r="708" spans="2:6" x14ac:dyDescent="0.2">
      <c r="B708" s="18"/>
      <c r="F708" s="18"/>
    </row>
    <row r="709" spans="2:6" x14ac:dyDescent="0.2">
      <c r="B709" s="18"/>
      <c r="F709" s="18"/>
    </row>
    <row r="710" spans="2:6" x14ac:dyDescent="0.2">
      <c r="B710" s="18"/>
      <c r="F710" s="18"/>
    </row>
    <row r="711" spans="2:6" x14ac:dyDescent="0.2">
      <c r="B711" s="18"/>
      <c r="F711" s="18"/>
    </row>
    <row r="712" spans="2:6" x14ac:dyDescent="0.2">
      <c r="B712" s="18"/>
      <c r="F712" s="18"/>
    </row>
    <row r="713" spans="2:6" x14ac:dyDescent="0.2">
      <c r="B713" s="18"/>
      <c r="F713" s="18"/>
    </row>
    <row r="714" spans="2:6" x14ac:dyDescent="0.2">
      <c r="B714" s="18"/>
      <c r="F714" s="18"/>
    </row>
    <row r="715" spans="2:6" x14ac:dyDescent="0.2">
      <c r="B715" s="18"/>
      <c r="F715" s="18"/>
    </row>
    <row r="716" spans="2:6" x14ac:dyDescent="0.2">
      <c r="B716" s="18"/>
      <c r="F716" s="18"/>
    </row>
    <row r="717" spans="2:6" x14ac:dyDescent="0.2">
      <c r="B717" s="18"/>
      <c r="F717" s="18"/>
    </row>
    <row r="718" spans="2:6" x14ac:dyDescent="0.2">
      <c r="B718" s="18"/>
      <c r="F718" s="18"/>
    </row>
    <row r="719" spans="2:6" x14ac:dyDescent="0.2">
      <c r="B719" s="18"/>
      <c r="F719" s="18"/>
    </row>
    <row r="720" spans="2:6" x14ac:dyDescent="0.2">
      <c r="B720" s="18"/>
      <c r="F720" s="18"/>
    </row>
    <row r="721" spans="2:6" x14ac:dyDescent="0.2">
      <c r="B721" s="18"/>
      <c r="F721" s="18"/>
    </row>
    <row r="722" spans="2:6" x14ac:dyDescent="0.2">
      <c r="B722" s="18"/>
      <c r="F722" s="18"/>
    </row>
    <row r="723" spans="2:6" x14ac:dyDescent="0.2">
      <c r="B723" s="18"/>
      <c r="F723" s="18"/>
    </row>
    <row r="724" spans="2:6" x14ac:dyDescent="0.2">
      <c r="B724" s="18"/>
      <c r="F724" s="18"/>
    </row>
    <row r="725" spans="2:6" x14ac:dyDescent="0.2">
      <c r="B725" s="18"/>
      <c r="F725" s="18"/>
    </row>
    <row r="726" spans="2:6" x14ac:dyDescent="0.2">
      <c r="B726" s="18"/>
      <c r="F726" s="18"/>
    </row>
    <row r="727" spans="2:6" x14ac:dyDescent="0.2">
      <c r="B727" s="18"/>
      <c r="F727" s="18"/>
    </row>
    <row r="728" spans="2:6" x14ac:dyDescent="0.2">
      <c r="B728" s="18"/>
      <c r="F728" s="18"/>
    </row>
    <row r="729" spans="2:6" x14ac:dyDescent="0.2">
      <c r="B729" s="18"/>
      <c r="F729" s="18"/>
    </row>
    <row r="730" spans="2:6" x14ac:dyDescent="0.2">
      <c r="B730" s="18"/>
      <c r="F730" s="18"/>
    </row>
    <row r="731" spans="2:6" x14ac:dyDescent="0.2">
      <c r="B731" s="18"/>
      <c r="F731" s="18"/>
    </row>
    <row r="732" spans="2:6" x14ac:dyDescent="0.2">
      <c r="B732" s="18"/>
      <c r="F732" s="18"/>
    </row>
    <row r="733" spans="2:6" x14ac:dyDescent="0.2">
      <c r="B733" s="18"/>
      <c r="F733" s="18"/>
    </row>
    <row r="734" spans="2:6" x14ac:dyDescent="0.2">
      <c r="B734" s="18"/>
      <c r="F734" s="18"/>
    </row>
    <row r="735" spans="2:6" x14ac:dyDescent="0.2">
      <c r="B735" s="18"/>
      <c r="F735" s="18"/>
    </row>
    <row r="736" spans="2:6" x14ac:dyDescent="0.2">
      <c r="B736" s="18"/>
      <c r="F736" s="18"/>
    </row>
    <row r="737" spans="2:6" x14ac:dyDescent="0.2">
      <c r="B737" s="18"/>
      <c r="F737" s="18"/>
    </row>
    <row r="738" spans="2:6" x14ac:dyDescent="0.2">
      <c r="B738" s="18"/>
      <c r="F738" s="18"/>
    </row>
    <row r="739" spans="2:6" x14ac:dyDescent="0.2">
      <c r="B739" s="18"/>
      <c r="F739" s="18"/>
    </row>
    <row r="740" spans="2:6" x14ac:dyDescent="0.2">
      <c r="B740" s="18"/>
      <c r="F740" s="18"/>
    </row>
    <row r="741" spans="2:6" x14ac:dyDescent="0.2">
      <c r="B741" s="18"/>
      <c r="F741" s="18"/>
    </row>
    <row r="742" spans="2:6" x14ac:dyDescent="0.2">
      <c r="B742" s="18"/>
      <c r="F742" s="18"/>
    </row>
    <row r="743" spans="2:6" x14ac:dyDescent="0.2">
      <c r="B743" s="18"/>
      <c r="F743" s="18"/>
    </row>
    <row r="744" spans="2:6" x14ac:dyDescent="0.2">
      <c r="B744" s="18"/>
      <c r="F744" s="18"/>
    </row>
    <row r="745" spans="2:6" x14ac:dyDescent="0.2">
      <c r="B745" s="18"/>
      <c r="F745" s="18"/>
    </row>
    <row r="746" spans="2:6" x14ac:dyDescent="0.2">
      <c r="B746" s="18"/>
      <c r="F746" s="18"/>
    </row>
    <row r="747" spans="2:6" x14ac:dyDescent="0.2">
      <c r="B747" s="18"/>
      <c r="F747" s="18"/>
    </row>
    <row r="748" spans="2:6" x14ac:dyDescent="0.2">
      <c r="B748" s="18"/>
      <c r="F748" s="18"/>
    </row>
    <row r="749" spans="2:6" x14ac:dyDescent="0.2">
      <c r="B749" s="18"/>
      <c r="F749" s="18"/>
    </row>
    <row r="750" spans="2:6" x14ac:dyDescent="0.2">
      <c r="B750" s="18"/>
      <c r="F750" s="18"/>
    </row>
    <row r="751" spans="2:6" x14ac:dyDescent="0.2">
      <c r="B751" s="18"/>
      <c r="F751" s="18"/>
    </row>
    <row r="752" spans="2:6" x14ac:dyDescent="0.2">
      <c r="B752" s="18"/>
      <c r="F752" s="18"/>
    </row>
    <row r="753" spans="2:6" x14ac:dyDescent="0.2">
      <c r="B753" s="18"/>
      <c r="F753" s="18"/>
    </row>
    <row r="754" spans="2:6" x14ac:dyDescent="0.2">
      <c r="B754" s="18"/>
      <c r="F754" s="18"/>
    </row>
    <row r="755" spans="2:6" x14ac:dyDescent="0.2">
      <c r="B755" s="18"/>
      <c r="F755" s="18"/>
    </row>
    <row r="756" spans="2:6" x14ac:dyDescent="0.2">
      <c r="B756" s="18"/>
      <c r="F756" s="18"/>
    </row>
    <row r="757" spans="2:6" x14ac:dyDescent="0.2">
      <c r="B757" s="18"/>
      <c r="F757" s="18"/>
    </row>
    <row r="758" spans="2:6" x14ac:dyDescent="0.2">
      <c r="B758" s="18"/>
      <c r="F758" s="18"/>
    </row>
    <row r="759" spans="2:6" x14ac:dyDescent="0.2">
      <c r="B759" s="18"/>
      <c r="F759" s="18"/>
    </row>
    <row r="760" spans="2:6" x14ac:dyDescent="0.2">
      <c r="B760" s="18"/>
      <c r="F760" s="18"/>
    </row>
    <row r="761" spans="2:6" x14ac:dyDescent="0.2">
      <c r="B761" s="18"/>
      <c r="F761" s="18"/>
    </row>
    <row r="762" spans="2:6" x14ac:dyDescent="0.2">
      <c r="B762" s="18"/>
      <c r="F762" s="18"/>
    </row>
    <row r="763" spans="2:6" x14ac:dyDescent="0.2">
      <c r="B763" s="18"/>
      <c r="F763" s="18"/>
    </row>
    <row r="764" spans="2:6" x14ac:dyDescent="0.2">
      <c r="B764" s="18"/>
      <c r="F764" s="18"/>
    </row>
    <row r="765" spans="2:6" x14ac:dyDescent="0.2">
      <c r="B765" s="18"/>
      <c r="F765" s="18"/>
    </row>
    <row r="766" spans="2:6" x14ac:dyDescent="0.2">
      <c r="B766" s="18"/>
      <c r="F766" s="18"/>
    </row>
    <row r="767" spans="2:6" x14ac:dyDescent="0.2">
      <c r="B767" s="18"/>
      <c r="F767" s="18"/>
    </row>
    <row r="768" spans="2:6" x14ac:dyDescent="0.2">
      <c r="B768" s="18"/>
      <c r="F768" s="18"/>
    </row>
    <row r="769" spans="2:6" x14ac:dyDescent="0.2">
      <c r="B769" s="18"/>
      <c r="F769" s="18"/>
    </row>
    <row r="770" spans="2:6" x14ac:dyDescent="0.2">
      <c r="B770" s="18"/>
      <c r="F770" s="18"/>
    </row>
    <row r="771" spans="2:6" x14ac:dyDescent="0.2">
      <c r="B771" s="18"/>
      <c r="F771" s="18"/>
    </row>
    <row r="772" spans="2:6" x14ac:dyDescent="0.2">
      <c r="B772" s="18"/>
      <c r="F772" s="18"/>
    </row>
    <row r="773" spans="2:6" x14ac:dyDescent="0.2">
      <c r="B773" s="18"/>
      <c r="F773" s="18"/>
    </row>
    <row r="774" spans="2:6" x14ac:dyDescent="0.2">
      <c r="B774" s="18"/>
      <c r="F774" s="18"/>
    </row>
    <row r="775" spans="2:6" x14ac:dyDescent="0.2">
      <c r="B775" s="18"/>
      <c r="F775" s="18"/>
    </row>
    <row r="776" spans="2:6" x14ac:dyDescent="0.2">
      <c r="B776" s="18"/>
      <c r="F776" s="18"/>
    </row>
    <row r="777" spans="2:6" x14ac:dyDescent="0.2">
      <c r="B777" s="18"/>
      <c r="F777" s="18"/>
    </row>
    <row r="778" spans="2:6" x14ac:dyDescent="0.2">
      <c r="B778" s="18"/>
      <c r="F778" s="18"/>
    </row>
    <row r="779" spans="2:6" x14ac:dyDescent="0.2">
      <c r="B779" s="18"/>
      <c r="F779" s="18"/>
    </row>
    <row r="780" spans="2:6" x14ac:dyDescent="0.2">
      <c r="B780" s="18"/>
      <c r="F780" s="18"/>
    </row>
    <row r="781" spans="2:6" x14ac:dyDescent="0.2">
      <c r="B781" s="18"/>
      <c r="F781" s="18"/>
    </row>
    <row r="782" spans="2:6" x14ac:dyDescent="0.2">
      <c r="B782" s="18"/>
      <c r="F782" s="18"/>
    </row>
    <row r="783" spans="2:6" x14ac:dyDescent="0.2">
      <c r="B783" s="18"/>
      <c r="F783" s="18"/>
    </row>
    <row r="784" spans="2:6" x14ac:dyDescent="0.2">
      <c r="B784" s="18"/>
      <c r="F784" s="18"/>
    </row>
    <row r="785" spans="2:6" x14ac:dyDescent="0.2">
      <c r="B785" s="18"/>
      <c r="F785" s="18"/>
    </row>
    <row r="786" spans="2:6" x14ac:dyDescent="0.2">
      <c r="B786" s="18"/>
      <c r="F786" s="18"/>
    </row>
    <row r="787" spans="2:6" x14ac:dyDescent="0.2">
      <c r="B787" s="18"/>
      <c r="F787" s="18"/>
    </row>
    <row r="788" spans="2:6" x14ac:dyDescent="0.2">
      <c r="B788" s="18"/>
      <c r="F788" s="18"/>
    </row>
    <row r="789" spans="2:6" x14ac:dyDescent="0.2">
      <c r="B789" s="18"/>
      <c r="F789" s="18"/>
    </row>
    <row r="790" spans="2:6" x14ac:dyDescent="0.2">
      <c r="B790" s="18"/>
      <c r="F790" s="18"/>
    </row>
    <row r="791" spans="2:6" x14ac:dyDescent="0.2">
      <c r="B791" s="18"/>
      <c r="F791" s="18"/>
    </row>
    <row r="792" spans="2:6" x14ac:dyDescent="0.2">
      <c r="B792" s="18"/>
      <c r="F792" s="18"/>
    </row>
    <row r="793" spans="2:6" x14ac:dyDescent="0.2">
      <c r="B793" s="18"/>
      <c r="F793" s="18"/>
    </row>
    <row r="794" spans="2:6" x14ac:dyDescent="0.2">
      <c r="B794" s="18"/>
      <c r="F794" s="18"/>
    </row>
    <row r="795" spans="2:6" x14ac:dyDescent="0.2">
      <c r="B795" s="18"/>
      <c r="F795" s="18"/>
    </row>
    <row r="796" spans="2:6" x14ac:dyDescent="0.2">
      <c r="B796" s="18"/>
      <c r="F796" s="18"/>
    </row>
    <row r="797" spans="2:6" x14ac:dyDescent="0.2">
      <c r="B797" s="18"/>
      <c r="F797" s="18"/>
    </row>
    <row r="798" spans="2:6" x14ac:dyDescent="0.2">
      <c r="B798" s="18"/>
      <c r="F798" s="18"/>
    </row>
    <row r="799" spans="2:6" x14ac:dyDescent="0.2">
      <c r="B799" s="18"/>
      <c r="F799" s="18"/>
    </row>
    <row r="800" spans="2:6" x14ac:dyDescent="0.2">
      <c r="B800" s="18"/>
      <c r="F800" s="18"/>
    </row>
    <row r="801" spans="2:6" x14ac:dyDescent="0.2">
      <c r="B801" s="18"/>
      <c r="F801" s="18"/>
    </row>
    <row r="802" spans="2:6" x14ac:dyDescent="0.2">
      <c r="B802" s="18"/>
      <c r="F802" s="18"/>
    </row>
    <row r="803" spans="2:6" x14ac:dyDescent="0.2">
      <c r="B803" s="18"/>
      <c r="F803" s="18"/>
    </row>
    <row r="804" spans="2:6" x14ac:dyDescent="0.2">
      <c r="B804" s="18"/>
      <c r="F804" s="18"/>
    </row>
    <row r="805" spans="2:6" x14ac:dyDescent="0.2">
      <c r="B805" s="18"/>
      <c r="F805" s="18"/>
    </row>
    <row r="806" spans="2:6" x14ac:dyDescent="0.2">
      <c r="B806" s="18"/>
      <c r="F806" s="18"/>
    </row>
    <row r="807" spans="2:6" x14ac:dyDescent="0.2">
      <c r="B807" s="18"/>
      <c r="F807" s="18"/>
    </row>
    <row r="808" spans="2:6" x14ac:dyDescent="0.2">
      <c r="B808" s="18"/>
      <c r="F808" s="18"/>
    </row>
    <row r="809" spans="2:6" x14ac:dyDescent="0.2">
      <c r="B809" s="18"/>
      <c r="F809" s="18"/>
    </row>
    <row r="810" spans="2:6" x14ac:dyDescent="0.2">
      <c r="B810" s="18"/>
      <c r="F810" s="18"/>
    </row>
    <row r="811" spans="2:6" x14ac:dyDescent="0.2">
      <c r="B811" s="18"/>
      <c r="F811" s="18"/>
    </row>
    <row r="812" spans="2:6" x14ac:dyDescent="0.2">
      <c r="B812" s="18"/>
      <c r="F812" s="18"/>
    </row>
    <row r="813" spans="2:6" x14ac:dyDescent="0.2">
      <c r="B813" s="18"/>
      <c r="F813" s="18"/>
    </row>
    <row r="814" spans="2:6" x14ac:dyDescent="0.2">
      <c r="B814" s="18"/>
      <c r="F814" s="18"/>
    </row>
    <row r="815" spans="2:6" x14ac:dyDescent="0.2">
      <c r="B815" s="18"/>
      <c r="F815" s="18"/>
    </row>
    <row r="816" spans="2:6" x14ac:dyDescent="0.2">
      <c r="B816" s="18"/>
      <c r="F816" s="18"/>
    </row>
    <row r="817" spans="2:6" x14ac:dyDescent="0.2">
      <c r="B817" s="18"/>
      <c r="F817" s="18"/>
    </row>
    <row r="818" spans="2:6" x14ac:dyDescent="0.2">
      <c r="B818" s="18"/>
      <c r="F818" s="18"/>
    </row>
    <row r="819" spans="2:6" x14ac:dyDescent="0.2">
      <c r="B819" s="18"/>
      <c r="F819" s="18"/>
    </row>
    <row r="820" spans="2:6" x14ac:dyDescent="0.2">
      <c r="B820" s="18"/>
      <c r="F820" s="18"/>
    </row>
    <row r="821" spans="2:6" x14ac:dyDescent="0.2">
      <c r="B821" s="18"/>
      <c r="F821" s="18"/>
    </row>
    <row r="822" spans="2:6" x14ac:dyDescent="0.2">
      <c r="B822" s="18"/>
      <c r="F822" s="18"/>
    </row>
    <row r="823" spans="2:6" x14ac:dyDescent="0.2">
      <c r="B823" s="18"/>
      <c r="F823" s="18"/>
    </row>
    <row r="824" spans="2:6" x14ac:dyDescent="0.2">
      <c r="B824" s="18"/>
      <c r="F824" s="18"/>
    </row>
    <row r="825" spans="2:6" x14ac:dyDescent="0.2">
      <c r="B825" s="18"/>
      <c r="F825" s="18"/>
    </row>
    <row r="826" spans="2:6" x14ac:dyDescent="0.2">
      <c r="B826" s="18"/>
      <c r="F826" s="18"/>
    </row>
    <row r="827" spans="2:6" x14ac:dyDescent="0.2">
      <c r="B827" s="18"/>
      <c r="F827" s="18"/>
    </row>
    <row r="828" spans="2:6" x14ac:dyDescent="0.2">
      <c r="B828" s="18"/>
      <c r="F828" s="18"/>
    </row>
    <row r="829" spans="2:6" x14ac:dyDescent="0.2">
      <c r="B829" s="18"/>
      <c r="F829" s="18"/>
    </row>
    <row r="830" spans="2:6" x14ac:dyDescent="0.2">
      <c r="B830" s="18"/>
      <c r="F830" s="18"/>
    </row>
    <row r="831" spans="2:6" x14ac:dyDescent="0.2">
      <c r="B831" s="18"/>
      <c r="F831" s="18"/>
    </row>
    <row r="832" spans="2:6" x14ac:dyDescent="0.2">
      <c r="B832" s="18"/>
      <c r="F832" s="18"/>
    </row>
    <row r="833" spans="2:6" x14ac:dyDescent="0.2">
      <c r="B833" s="18"/>
      <c r="F833" s="18"/>
    </row>
    <row r="834" spans="2:6" x14ac:dyDescent="0.2">
      <c r="B834" s="18"/>
      <c r="F834" s="18"/>
    </row>
    <row r="835" spans="2:6" x14ac:dyDescent="0.2">
      <c r="B835" s="18"/>
      <c r="F835" s="18"/>
    </row>
    <row r="836" spans="2:6" x14ac:dyDescent="0.2">
      <c r="B836" s="18"/>
      <c r="F836" s="18"/>
    </row>
    <row r="837" spans="2:6" x14ac:dyDescent="0.2">
      <c r="B837" s="18"/>
      <c r="F837" s="18"/>
    </row>
    <row r="838" spans="2:6" x14ac:dyDescent="0.2">
      <c r="B838" s="18"/>
      <c r="F838" s="18"/>
    </row>
    <row r="839" spans="2:6" x14ac:dyDescent="0.2">
      <c r="B839" s="18"/>
      <c r="F839" s="18"/>
    </row>
    <row r="840" spans="2:6" x14ac:dyDescent="0.2">
      <c r="B840" s="18"/>
      <c r="F840" s="18"/>
    </row>
    <row r="841" spans="2:6" x14ac:dyDescent="0.2">
      <c r="B841" s="18"/>
      <c r="F841" s="18"/>
    </row>
    <row r="842" spans="2:6" x14ac:dyDescent="0.2">
      <c r="B842" s="18"/>
      <c r="F842" s="18"/>
    </row>
    <row r="843" spans="2:6" x14ac:dyDescent="0.2">
      <c r="B843" s="18"/>
      <c r="F843" s="18"/>
    </row>
    <row r="844" spans="2:6" x14ac:dyDescent="0.2">
      <c r="B844" s="18"/>
      <c r="F844" s="18"/>
    </row>
    <row r="845" spans="2:6" x14ac:dyDescent="0.2">
      <c r="B845" s="18"/>
      <c r="F845" s="18"/>
    </row>
    <row r="846" spans="2:6" x14ac:dyDescent="0.2">
      <c r="B846" s="18"/>
      <c r="F846" s="18"/>
    </row>
    <row r="847" spans="2:6" x14ac:dyDescent="0.2">
      <c r="B847" s="18"/>
      <c r="F847" s="18"/>
    </row>
    <row r="848" spans="2:6" x14ac:dyDescent="0.2">
      <c r="B848" s="18"/>
      <c r="F848" s="18"/>
    </row>
    <row r="849" spans="2:6" x14ac:dyDescent="0.2">
      <c r="B849" s="18"/>
      <c r="F849" s="18"/>
    </row>
    <row r="850" spans="2:6" x14ac:dyDescent="0.2">
      <c r="B850" s="18"/>
      <c r="F850" s="18"/>
    </row>
    <row r="851" spans="2:6" x14ac:dyDescent="0.2">
      <c r="B851" s="18"/>
      <c r="F851" s="18"/>
    </row>
    <row r="852" spans="2:6" x14ac:dyDescent="0.2">
      <c r="B852" s="18"/>
      <c r="F852" s="18"/>
    </row>
    <row r="853" spans="2:6" x14ac:dyDescent="0.2">
      <c r="B853" s="18"/>
      <c r="F853" s="18"/>
    </row>
    <row r="854" spans="2:6" x14ac:dyDescent="0.2">
      <c r="B854" s="18"/>
      <c r="F854" s="18"/>
    </row>
    <row r="855" spans="2:6" x14ac:dyDescent="0.2">
      <c r="B855" s="18"/>
      <c r="F855" s="18"/>
    </row>
    <row r="856" spans="2:6" x14ac:dyDescent="0.2">
      <c r="B856" s="18"/>
      <c r="F856" s="18"/>
    </row>
    <row r="857" spans="2:6" x14ac:dyDescent="0.2">
      <c r="B857" s="18"/>
      <c r="F857" s="18"/>
    </row>
    <row r="858" spans="2:6" x14ac:dyDescent="0.2">
      <c r="B858" s="18"/>
      <c r="F858" s="18"/>
    </row>
    <row r="859" spans="2:6" x14ac:dyDescent="0.2">
      <c r="B859" s="18"/>
      <c r="F859" s="18"/>
    </row>
    <row r="860" spans="2:6" x14ac:dyDescent="0.2">
      <c r="B860" s="18"/>
      <c r="F860" s="18"/>
    </row>
    <row r="861" spans="2:6" x14ac:dyDescent="0.2">
      <c r="B861" s="18"/>
      <c r="F861" s="18"/>
    </row>
    <row r="862" spans="2:6" x14ac:dyDescent="0.2">
      <c r="B862" s="18"/>
      <c r="F862" s="18"/>
    </row>
    <row r="863" spans="2:6" x14ac:dyDescent="0.2">
      <c r="B863" s="18"/>
      <c r="F863" s="18"/>
    </row>
    <row r="864" spans="2:6" x14ac:dyDescent="0.2">
      <c r="B864" s="18"/>
      <c r="F864" s="18"/>
    </row>
    <row r="865" spans="2:6" x14ac:dyDescent="0.2">
      <c r="B865" s="18"/>
      <c r="F865" s="18"/>
    </row>
    <row r="866" spans="2:6" x14ac:dyDescent="0.2">
      <c r="B866" s="18"/>
      <c r="F866" s="18"/>
    </row>
    <row r="867" spans="2:6" x14ac:dyDescent="0.2">
      <c r="B867" s="18"/>
      <c r="F867" s="18"/>
    </row>
    <row r="868" spans="2:6" x14ac:dyDescent="0.2">
      <c r="B868" s="18"/>
      <c r="F868" s="18"/>
    </row>
    <row r="869" spans="2:6" x14ac:dyDescent="0.2">
      <c r="B869" s="18"/>
      <c r="F869" s="18"/>
    </row>
    <row r="870" spans="2:6" x14ac:dyDescent="0.2">
      <c r="B870" s="18"/>
      <c r="F870" s="18"/>
    </row>
    <row r="871" spans="2:6" x14ac:dyDescent="0.2">
      <c r="B871" s="18"/>
      <c r="F871" s="18"/>
    </row>
    <row r="872" spans="2:6" x14ac:dyDescent="0.2">
      <c r="B872" s="18"/>
      <c r="F872" s="18"/>
    </row>
    <row r="873" spans="2:6" x14ac:dyDescent="0.2">
      <c r="B873" s="18"/>
      <c r="F873" s="18"/>
    </row>
    <row r="874" spans="2:6" x14ac:dyDescent="0.2">
      <c r="B874" s="18"/>
      <c r="F874" s="18"/>
    </row>
    <row r="875" spans="2:6" x14ac:dyDescent="0.2">
      <c r="B875" s="18"/>
      <c r="F875" s="18"/>
    </row>
    <row r="876" spans="2:6" x14ac:dyDescent="0.2">
      <c r="B876" s="18"/>
      <c r="F876" s="18"/>
    </row>
    <row r="877" spans="2:6" x14ac:dyDescent="0.2">
      <c r="B877" s="18"/>
      <c r="F877" s="18"/>
    </row>
    <row r="878" spans="2:6" x14ac:dyDescent="0.2">
      <c r="B878" s="18"/>
      <c r="F878" s="18"/>
    </row>
    <row r="879" spans="2:6" x14ac:dyDescent="0.2">
      <c r="B879" s="18"/>
      <c r="F879" s="18"/>
    </row>
    <row r="880" spans="2:6" x14ac:dyDescent="0.2">
      <c r="B880" s="18"/>
      <c r="F880" s="18"/>
    </row>
    <row r="881" spans="2:6" x14ac:dyDescent="0.2">
      <c r="B881" s="18"/>
      <c r="F881" s="18"/>
    </row>
    <row r="882" spans="2:6" x14ac:dyDescent="0.2">
      <c r="B882" s="18"/>
      <c r="F882" s="18"/>
    </row>
    <row r="883" spans="2:6" x14ac:dyDescent="0.2">
      <c r="B883" s="18"/>
      <c r="F883" s="18"/>
    </row>
    <row r="884" spans="2:6" x14ac:dyDescent="0.2">
      <c r="B884" s="18"/>
      <c r="F884" s="18"/>
    </row>
    <row r="885" spans="2:6" x14ac:dyDescent="0.2">
      <c r="B885" s="18"/>
      <c r="F885" s="18"/>
    </row>
    <row r="886" spans="2:6" x14ac:dyDescent="0.2">
      <c r="B886" s="18"/>
      <c r="F886" s="18"/>
    </row>
  </sheetData>
  <phoneticPr fontId="8" type="noConversion"/>
  <hyperlinks>
    <hyperlink ref="P12" r:id="rId1" display="http://www.konkoly.hu/cgi-bin/IBVS?111"/>
    <hyperlink ref="P13" r:id="rId2" display="http://www.konkoly.hu/cgi-bin/IBVS?111"/>
    <hyperlink ref="P14" r:id="rId3" display="http://www.konkoly.hu/cgi-bin/IBVS?154"/>
    <hyperlink ref="P15" r:id="rId4" display="http://www.konkoly.hu/cgi-bin/IBVS?154"/>
    <hyperlink ref="P37" r:id="rId5" display="http://www.konkoly.hu/cgi-bin/IBVS?5741"/>
    <hyperlink ref="P38" r:id="rId6" display="http://www.konkoly.hu/cgi-bin/IBVS?5690"/>
    <hyperlink ref="P39" r:id="rId7" display="http://www.aavso.org/sites/default/files/jaavso/v36n2/186.pdf"/>
    <hyperlink ref="P40" r:id="rId8" display="http://www.aavso.org/sites/default/files/jaavso/v36n2/186.pdf"/>
    <hyperlink ref="P42" r:id="rId9" display="http://www.konkoly.hu/cgi-bin/IBVS?5992"/>
    <hyperlink ref="P43" r:id="rId10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2023-01-17T05:28:36Z</dcterms:modified>
</cp:coreProperties>
</file>