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796C21D-3570-4B41-891A-52B62C4B3174}" xr6:coauthVersionLast="47" xr6:coauthVersionMax="47" xr10:uidLastSave="{00000000-0000-0000-0000-000000000000}"/>
  <bookViews>
    <workbookView xWindow="14850" yWindow="330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K32" i="1" s="1"/>
  <c r="Q32" i="1"/>
  <c r="E33" i="1"/>
  <c r="F33" i="1"/>
  <c r="G33" i="1" s="1"/>
  <c r="K33" i="1" s="1"/>
  <c r="Q33" i="1"/>
  <c r="E30" i="1"/>
  <c r="F30" i="1"/>
  <c r="G30" i="1"/>
  <c r="K30" i="1"/>
  <c r="Q30" i="1"/>
  <c r="E31" i="1"/>
  <c r="F31" i="1"/>
  <c r="G31" i="1"/>
  <c r="K31" i="1"/>
  <c r="Q31" i="1"/>
  <c r="E27" i="1"/>
  <c r="F27" i="1"/>
  <c r="G27" i="1"/>
  <c r="K27" i="1"/>
  <c r="E28" i="1"/>
  <c r="F28" i="1"/>
  <c r="G28" i="1"/>
  <c r="K28" i="1"/>
  <c r="D9" i="1"/>
  <c r="C9" i="1"/>
  <c r="E22" i="1"/>
  <c r="F22" i="1"/>
  <c r="G22" i="1"/>
  <c r="K22" i="1"/>
  <c r="E23" i="1"/>
  <c r="F23" i="1"/>
  <c r="G23" i="1"/>
  <c r="J23" i="1"/>
  <c r="E24" i="1"/>
  <c r="F24" i="1"/>
  <c r="G24" i="1"/>
  <c r="J24" i="1"/>
  <c r="E25" i="1"/>
  <c r="F25" i="1"/>
  <c r="G25" i="1"/>
  <c r="K25" i="1"/>
  <c r="E26" i="1"/>
  <c r="F26" i="1"/>
  <c r="G26" i="1"/>
  <c r="J26" i="1"/>
  <c r="E29" i="1"/>
  <c r="F29" i="1"/>
  <c r="G29" i="1"/>
  <c r="K29" i="1"/>
  <c r="Q27" i="1"/>
  <c r="Q28" i="1"/>
  <c r="Q29" i="1"/>
  <c r="Q26" i="1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E21" i="1"/>
  <c r="F21" i="1"/>
  <c r="G21" i="1"/>
  <c r="H21" i="1"/>
  <c r="Q23" i="1"/>
  <c r="Q24" i="1"/>
  <c r="Q25" i="1"/>
  <c r="Q22" i="1"/>
  <c r="F16" i="1"/>
  <c r="F17" i="1" s="1"/>
  <c r="C17" i="1"/>
  <c r="Q21" i="1"/>
  <c r="C12" i="1"/>
  <c r="C11" i="1"/>
  <c r="O33" i="1" l="1"/>
  <c r="O32" i="1"/>
  <c r="C15" i="1"/>
  <c r="O22" i="1"/>
  <c r="O23" i="1"/>
  <c r="O30" i="1"/>
  <c r="O29" i="1"/>
  <c r="O21" i="1"/>
  <c r="O26" i="1"/>
  <c r="O25" i="1"/>
  <c r="O28" i="1"/>
  <c r="O27" i="1"/>
  <c r="O31" i="1"/>
  <c r="O24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<sst xmlns="http://schemas.openxmlformats.org/spreadsheetml/2006/main" count="124" uniqueCount="95">
  <si>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</si>
  <si>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</si>
  <si>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</si>
  <si>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</si>
  <si>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</si>
  <si>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</si>
  <si>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</si>
  <si>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</si>
  <si>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</si>
  <si>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</si>
  <si>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</si>
  <si>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</si>
  <si>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</si>
  <si>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</si>
  <si>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</si>
  <si>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</si>
  <si>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</si>
  <si>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</si>
  <si>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</si>
  <si>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</si>
  <si>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</si>
  <si>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</si>
  <si>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</si>
  <si>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</si>
  <si>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</si>
  <si>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</si>
  <si>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</si>
  <si>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</si>
  <si>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</si>
  <si>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</si>
  <si>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</si>
  <si>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</si>
  <si>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</si>
  <si>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</si>
  <si>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</si>
  <si>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</si>
  <si>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</si>
  <si>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</si>
  <si>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FO Lyn</t>
  </si>
  <si>
    <t>FO Lyn / GSC 2981-0825</t>
  </si>
  <si>
    <t>G2981-0825</t>
  </si>
  <si>
    <t xml:space="preserve">EW        </t>
  </si>
  <si>
    <t>IBVS 6011</t>
  </si>
  <si>
    <t>I</t>
  </si>
  <si>
    <t>IBVS 6070</t>
  </si>
  <si>
    <t>IBVS 6048</t>
  </si>
  <si>
    <t>IBVS 6063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</si>
  <si>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</si>
  <si>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</si>
  <si>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</si>
  <si>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</si>
  <si>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</si>
  <si>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</si>
  <si>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</si>
  <si>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</si>
  <si>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</si>
  <si>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</si>
  <si>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</si>
  <si>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</si>
  <si>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2455929.9153 </t>
  </si>
  <si>
    <t> 03.01.2012 09:58 </t>
  </si>
  <si>
    <t> 0.0176 </t>
  </si>
  <si>
    <t>C </t>
  </si>
  <si>
    <t> R.Diethelm </t>
  </si>
  <si>
    <t>IBVS 6011 </t>
  </si>
  <si>
    <t>2455963.5420 </t>
  </si>
  <si>
    <t> 06.02.2012 01:00 </t>
  </si>
  <si>
    <t> 0.0181 </t>
  </si>
  <si>
    <t>-U;-I</t>
  </si>
  <si>
    <t> K.&amp; M.Rätz </t>
  </si>
  <si>
    <t>BAVM 231 </t>
  </si>
  <si>
    <t>2456008.5900 </t>
  </si>
  <si>
    <t> 22.03.2012 02:09 </t>
  </si>
  <si>
    <t>7108</t>
  </si>
  <si>
    <t> 0.0196 </t>
  </si>
  <si>
    <t>-I</t>
  </si>
  <si>
    <t> F.Agerer </t>
  </si>
  <si>
    <t>BAVM 228 </t>
  </si>
  <si>
    <t>2456298.8561 </t>
  </si>
  <si>
    <t> 06.01.2013 08:32 </t>
  </si>
  <si>
    <t>7565.5</t>
  </si>
  <si>
    <t> 0.0217 </t>
  </si>
  <si>
    <t>IBVS 6063 </t>
  </si>
  <si>
    <t>2457101.4487 </t>
  </si>
  <si>
    <t> 19.03.2015 22:46 </t>
  </si>
  <si>
    <t>8830.5</t>
  </si>
  <si>
    <t> 0.0262 </t>
  </si>
  <si>
    <t>BAVM 241 (=IBVS 6157) </t>
  </si>
  <si>
    <t>IBVS 6157</t>
  </si>
  <si>
    <t>OEJV 0179</t>
  </si>
  <si>
    <t>IBVS 6195</t>
  </si>
  <si>
    <t>RHN 2021</t>
  </si>
  <si>
    <t>OEJV 0211</t>
  </si>
  <si>
    <t>JBAV, 60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</si>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</sst>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31" fillId="0" borderId="0"/>
    <xf numFmtId="0" fontId="31" fillId="0" borderId="0"/>
    <xf numFmtId="0" fontId="20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1" fillId="0" borderId="0" xfId="0" applyFont="1" applyAlignment="1"/>
    <xf numFmtId="0" fontId="0" fillId="0" borderId="11" xfId="0" applyBorder="1" applyAlignment="1">
      <alignment horizontal="center"/>
    </xf>
    <xf numFmtId="0" fontId="5" fillId="0" borderId="5" xfId="0" applyFont="1" applyFill="1" applyBorder="1" applyAlignment="1">
      <alignment vertical="center"/>
    </xf>
    <xf numFmtId="0" fontId="0" fillId="0" borderId="12" xfId="0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24" borderId="19" xfId="0" applyFont="1" applyFill="1" applyBorder="1" applyAlignment="1">
      <alignment horizontal="left" vertical="top" wrapText="1" indent="1"/>
    </xf>
    <xf numFmtId="0" fontId="5" fillId="24" borderId="19" xfId="0" applyFont="1" applyFill="1" applyBorder="1" applyAlignment="1">
      <alignment horizontal="center" vertical="top" wrapText="1"/>
    </xf>
    <xf numFmtId="0" fontId="5" fillId="24" borderId="19" xfId="0" applyFont="1" applyFill="1" applyBorder="1" applyAlignment="1">
      <alignment horizontal="right" vertical="top" wrapText="1"/>
    </xf>
    <xf numFmtId="0" fontId="18" fillId="24" borderId="19" xfId="38" applyFill="1" applyBorder="1" applyAlignment="1" applyProtection="1">
      <alignment horizontal="right" vertical="top" wrapText="1"/>
    </xf>
    <xf numFmtId="0" fontId="19" fillId="0" borderId="0" xfId="0" applyFont="1" applyAlignment="1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5" fillId="0" borderId="0" xfId="43" applyFont="1"/>
    <xf numFmtId="0" fontId="35" fillId="0" borderId="0" xfId="43" applyFont="1" applyAlignment="1">
      <alignment horizontal="center"/>
    </xf>
    <xf numFmtId="0" fontId="35" fillId="0" borderId="0" xfId="43" applyFont="1" applyAlignment="1">
      <alignment horizontal="left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76" fontId="36" fillId="0" borderId="0" xfId="0" applyNumberFormat="1" applyFont="1" applyAlignment="1">
      <alignment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FO Lyn - O-C Diagr.</a:t>
            </a:r>
          </a:p>
        </c:rich>
      </c:tx>
      <c:layout>
        <c:manualLayout>
          <c:xMode val="edge"/>
          <c:yMode val="edge"/>
          <c:x val="0.38646616541353385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117667333506626"/>
          <c:w val="0.81654135338345868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12226</c:v>
                </c:pt>
                <c:pt idx="11">
                  <c:v>12243</c:v>
                </c:pt>
                <c:pt idx="12">
                  <c:v>12351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24-4949-895A-3A2E6E034C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12226</c:v>
                </c:pt>
                <c:pt idx="11">
                  <c:v>12243</c:v>
                </c:pt>
                <c:pt idx="12">
                  <c:v>12351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24-4949-895A-3A2E6E034C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12226</c:v>
                </c:pt>
                <c:pt idx="11">
                  <c:v>12243</c:v>
                </c:pt>
                <c:pt idx="12">
                  <c:v>12351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1.8091000005370006E-2</c:v>
                </c:pt>
                <c:pt idx="3">
                  <c:v>1.9643999999971129E-2</c:v>
                </c:pt>
                <c:pt idx="5">
                  <c:v>2.6161499998124782E-2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24-4949-895A-3A2E6E034C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12226</c:v>
                </c:pt>
                <c:pt idx="11">
                  <c:v>12243</c:v>
                </c:pt>
                <c:pt idx="12">
                  <c:v>12351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1.7612000003282446E-2</c:v>
                </c:pt>
                <c:pt idx="4">
                  <c:v>2.1666499997081701E-2</c:v>
                </c:pt>
                <c:pt idx="6">
                  <c:v>3.0225000002246816E-2</c:v>
                </c:pt>
                <c:pt idx="7">
                  <c:v>2.5500499999907333E-2</c:v>
                </c:pt>
                <c:pt idx="8">
                  <c:v>3.1088500007172115E-2</c:v>
                </c:pt>
                <c:pt idx="9">
                  <c:v>3.1672000099206343E-2</c:v>
                </c:pt>
                <c:pt idx="10">
                  <c:v>4.4218000002729241E-2</c:v>
                </c:pt>
                <c:pt idx="11">
                  <c:v>4.4149000001198146E-2</c:v>
                </c:pt>
                <c:pt idx="12">
                  <c:v>4.4292999904428143E-2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24-4949-895A-3A2E6E034C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12226</c:v>
                </c:pt>
                <c:pt idx="11">
                  <c:v>12243</c:v>
                </c:pt>
                <c:pt idx="12">
                  <c:v>12351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24-4949-895A-3A2E6E034C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12226</c:v>
                </c:pt>
                <c:pt idx="11">
                  <c:v>12243</c:v>
                </c:pt>
                <c:pt idx="12">
                  <c:v>12351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24-4949-895A-3A2E6E034C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12226</c:v>
                </c:pt>
                <c:pt idx="11">
                  <c:v>12243</c:v>
                </c:pt>
                <c:pt idx="12">
                  <c:v>12351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24-4949-895A-3A2E6E034C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12226</c:v>
                </c:pt>
                <c:pt idx="11">
                  <c:v>12243</c:v>
                </c:pt>
                <c:pt idx="12">
                  <c:v>12351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-1.6529189341419902E-2</c:v>
                </c:pt>
                <c:pt idx="1">
                  <c:v>1.7650910762810394E-2</c:v>
                </c:pt>
                <c:pt idx="2">
                  <c:v>1.7910295829466207E-2</c:v>
                </c:pt>
                <c:pt idx="3">
                  <c:v>1.8257773937627775E-2</c:v>
                </c:pt>
                <c:pt idx="4">
                  <c:v>2.0496805409232207E-2</c:v>
                </c:pt>
                <c:pt idx="5">
                  <c:v>2.668778860394173E-2</c:v>
                </c:pt>
                <c:pt idx="6">
                  <c:v>2.9548365423947832E-2</c:v>
                </c:pt>
                <c:pt idx="7">
                  <c:v>2.9687846072998601E-2</c:v>
                </c:pt>
                <c:pt idx="8">
                  <c:v>3.1528011828896446E-2</c:v>
                </c:pt>
                <c:pt idx="9">
                  <c:v>3.1941559718187323E-2</c:v>
                </c:pt>
                <c:pt idx="10">
                  <c:v>4.3305562072428846E-2</c:v>
                </c:pt>
                <c:pt idx="11">
                  <c:v>4.3388761056073158E-2</c:v>
                </c:pt>
                <c:pt idx="12">
                  <c:v>4.3917319305107644E-2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24-4949-895A-3A2E6E034C4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12226</c:v>
                </c:pt>
                <c:pt idx="11">
                  <c:v>12243</c:v>
                </c:pt>
                <c:pt idx="12">
                  <c:v>12351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24-4949-895A-3A2E6E034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634808"/>
        <c:axId val="1"/>
      </c:scatterChart>
      <c:valAx>
        <c:axId val="736634808"/>
        <c:scaling>
          <c:orientation val="minMax"/>
          <c:min val="68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634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1052631578947367"/>
          <c:y val="0.92353064690443099"/>
          <c:w val="0.7142857142857143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FO Lyn - O-C Diagr.</a:t>
            </a:r>
          </a:p>
        </c:rich>
      </c:tx>
      <c:layout>
        <c:manualLayout>
          <c:xMode val="edge"/>
          <c:yMode val="edge"/>
          <c:x val="0.384498799352208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5845903369219"/>
          <c:y val="0.14076246334310852"/>
          <c:w val="0.817629786068835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12226</c:v>
                </c:pt>
                <c:pt idx="11">
                  <c:v>12243</c:v>
                </c:pt>
                <c:pt idx="12">
                  <c:v>12351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0C-4716-A998-1C4FF6447E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12226</c:v>
                </c:pt>
                <c:pt idx="11">
                  <c:v>12243</c:v>
                </c:pt>
                <c:pt idx="12">
                  <c:v>12351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0C-4716-A998-1C4FF6447E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12226</c:v>
                </c:pt>
                <c:pt idx="11">
                  <c:v>12243</c:v>
                </c:pt>
                <c:pt idx="12">
                  <c:v>12351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1.8091000005370006E-2</c:v>
                </c:pt>
                <c:pt idx="3">
                  <c:v>1.9643999999971129E-2</c:v>
                </c:pt>
                <c:pt idx="5">
                  <c:v>2.6161499998124782E-2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0C-4716-A998-1C4FF6447E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12226</c:v>
                </c:pt>
                <c:pt idx="11">
                  <c:v>12243</c:v>
                </c:pt>
                <c:pt idx="12">
                  <c:v>12351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1.7612000003282446E-2</c:v>
                </c:pt>
                <c:pt idx="4">
                  <c:v>2.1666499997081701E-2</c:v>
                </c:pt>
                <c:pt idx="6">
                  <c:v>3.0225000002246816E-2</c:v>
                </c:pt>
                <c:pt idx="7">
                  <c:v>2.5500499999907333E-2</c:v>
                </c:pt>
                <c:pt idx="8">
                  <c:v>3.1088500007172115E-2</c:v>
                </c:pt>
                <c:pt idx="9">
                  <c:v>3.1672000099206343E-2</c:v>
                </c:pt>
                <c:pt idx="10">
                  <c:v>4.4218000002729241E-2</c:v>
                </c:pt>
                <c:pt idx="11">
                  <c:v>4.4149000001198146E-2</c:v>
                </c:pt>
                <c:pt idx="12">
                  <c:v>4.4292999904428143E-2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0C-4716-A998-1C4FF6447E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12226</c:v>
                </c:pt>
                <c:pt idx="11">
                  <c:v>12243</c:v>
                </c:pt>
                <c:pt idx="12">
                  <c:v>12351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0C-4716-A998-1C4FF6447E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12226</c:v>
                </c:pt>
                <c:pt idx="11">
                  <c:v>12243</c:v>
                </c:pt>
                <c:pt idx="12">
                  <c:v>12351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0C-4716-A998-1C4FF6447E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1.4E-3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12226</c:v>
                </c:pt>
                <c:pt idx="11">
                  <c:v>12243</c:v>
                </c:pt>
                <c:pt idx="12">
                  <c:v>12351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0C-4716-A998-1C4FF6447E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12226</c:v>
                </c:pt>
                <c:pt idx="11">
                  <c:v>12243</c:v>
                </c:pt>
                <c:pt idx="12">
                  <c:v>12351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-1.6529189341419902E-2</c:v>
                </c:pt>
                <c:pt idx="1">
                  <c:v>1.7650910762810394E-2</c:v>
                </c:pt>
                <c:pt idx="2">
                  <c:v>1.7910295829466207E-2</c:v>
                </c:pt>
                <c:pt idx="3">
                  <c:v>1.8257773937627775E-2</c:v>
                </c:pt>
                <c:pt idx="4">
                  <c:v>2.0496805409232207E-2</c:v>
                </c:pt>
                <c:pt idx="5">
                  <c:v>2.668778860394173E-2</c:v>
                </c:pt>
                <c:pt idx="6">
                  <c:v>2.9548365423947832E-2</c:v>
                </c:pt>
                <c:pt idx="7">
                  <c:v>2.9687846072998601E-2</c:v>
                </c:pt>
                <c:pt idx="8">
                  <c:v>3.1528011828896446E-2</c:v>
                </c:pt>
                <c:pt idx="9">
                  <c:v>3.1941559718187323E-2</c:v>
                </c:pt>
                <c:pt idx="10">
                  <c:v>4.3305562072428846E-2</c:v>
                </c:pt>
                <c:pt idx="11">
                  <c:v>4.3388761056073158E-2</c:v>
                </c:pt>
                <c:pt idx="12">
                  <c:v>4.3917319305107644E-2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0C-4716-A998-1C4FF6447EA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12226</c:v>
                </c:pt>
                <c:pt idx="11">
                  <c:v>12243</c:v>
                </c:pt>
                <c:pt idx="12">
                  <c:v>12351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10C-4716-A998-1C4FF6447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632840"/>
        <c:axId val="1"/>
      </c:scatterChart>
      <c:valAx>
        <c:axId val="736632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164285315399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197568389057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632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668708964570917"/>
          <c:y val="0.92375366568914952"/>
          <c:w val="0.721884977143814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540D7B3-291B-0663-E44C-50CCECE23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171450</xdr:colOff>
      <xdr:row>19</xdr:row>
      <xdr:rowOff>9525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06B4194C-B5C7-EA2F-0636-4CC1CEBDB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8" TargetMode="External"/><Relationship Id="rId2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www.konkoly.hu/cgi-bin/IBVS?6011" TargetMode="External"/><Relationship Id="rId5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www.konkoly.hu/cgi-bin/IBVS?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C18" sqref="C18:D1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  <c r="E1" s="29" t="s">
        <v>38</v>
      </c>
      <c r="F1" t="s">
        <v>40</v>
      </c>
    </row>
    <row r="2" spans="1:6" x14ac:dyDescent="0.2">
      <c r="A2" t="s">
        <v>23</v>
      </c>
      <c r="B2" t="s">
        <v>41</v>
      </c>
      <c r="C2" s="3"/>
      <c r="D2" s="3"/>
      <c r="E2">
        <v>0</v>
      </c>
    </row>
    <row r="3" spans="1:6" ht="13.5" thickBot="1" x14ac:dyDescent="0.25"/>
    <row r="4" spans="1:6" ht="13.5" thickBot="1" x14ac:dyDescent="0.25">
      <c r="A4" s="5" t="s">
        <v>0</v>
      </c>
      <c r="C4" s="28">
        <v>51498.85</v>
      </c>
      <c r="D4" s="30">
        <v>0.63445700000000005</v>
      </c>
    </row>
    <row r="5" spans="1:6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51498.85</v>
      </c>
      <c r="D7" s="27" t="e">
        <v>#N/A</v>
      </c>
    </row>
    <row r="8" spans="1:6" x14ac:dyDescent="0.2">
      <c r="A8" t="s">
        <v>3</v>
      </c>
      <c r="C8" s="8">
        <v>0.63445700000000005</v>
      </c>
      <c r="D8" s="27" t="e">
        <v>#N/A</v>
      </c>
    </row>
    <row r="9" spans="1:6" x14ac:dyDescent="0.2">
      <c r="A9" s="24" t="s">
        <v>33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-1.6529189341419902E-2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4.8940578614304552E-6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59335.072324319306</v>
      </c>
      <c r="E15" s="14" t="s">
        <v>35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0.63446189405786146</v>
      </c>
      <c r="E16" s="14" t="s">
        <v>30</v>
      </c>
      <c r="F16" s="15">
        <f ca="1">NOW()+15018.5+$C$5/24</f>
        <v>59961.799275578698</v>
      </c>
    </row>
    <row r="17" spans="1:21" ht="13.5" thickBot="1" x14ac:dyDescent="0.25">
      <c r="A17" s="14" t="s">
        <v>27</v>
      </c>
      <c r="B17" s="10"/>
      <c r="C17" s="10">
        <f>COUNT(C21:C2191)</f>
        <v>13</v>
      </c>
      <c r="E17" s="14" t="s">
        <v>36</v>
      </c>
      <c r="F17" s="15">
        <f ca="1">ROUND(2*(F16-$C$7)/$C$8,0)/2+F15</f>
        <v>13340</v>
      </c>
    </row>
    <row r="18" spans="1:21" ht="14.25" thickTop="1" thickBot="1" x14ac:dyDescent="0.25">
      <c r="A18" s="16" t="s">
        <v>5</v>
      </c>
      <c r="B18" s="10"/>
      <c r="C18" s="19">
        <f ca="1">+C15</f>
        <v>59335.072324319306</v>
      </c>
      <c r="D18" s="20">
        <f ca="1">+C16</f>
        <v>0.63446189405786146</v>
      </c>
      <c r="E18" s="14" t="s">
        <v>31</v>
      </c>
      <c r="F18" s="23">
        <f ca="1">ROUND(2*(F16-$C$15)/$C$16,0)/2+F15</f>
        <v>989</v>
      </c>
    </row>
    <row r="19" spans="1:21" ht="13.5" thickTop="1" x14ac:dyDescent="0.2">
      <c r="E19" s="14" t="s">
        <v>32</v>
      </c>
      <c r="F19" s="18">
        <f ca="1">+$C$15+$C$16*F18-15018.5-$C$5/24</f>
        <v>44944.450970875863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55</v>
      </c>
      <c r="I20" s="7" t="s">
        <v>58</v>
      </c>
      <c r="J20" s="7" t="s">
        <v>52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34</v>
      </c>
    </row>
    <row r="21" spans="1:21" x14ac:dyDescent="0.2">
      <c r="A21" s="27" t="s">
        <v>37</v>
      </c>
      <c r="C21" s="8">
        <v>51498.85</v>
      </c>
      <c r="D21" s="8" t="s">
        <v>13</v>
      </c>
      <c r="E21">
        <f t="shared" ref="E21:E31" si="0">+(C21-C$7)/C$8</f>
        <v>0</v>
      </c>
      <c r="F21">
        <f t="shared" ref="F21:F31" si="1">ROUND(2*E21,0)/2</f>
        <v>0</v>
      </c>
      <c r="G21">
        <f t="shared" ref="G21:G31" si="2">+C21-(C$7+F21*C$8)</f>
        <v>0</v>
      </c>
      <c r="H21">
        <f>+G21</f>
        <v>0</v>
      </c>
      <c r="O21">
        <f t="shared" ref="O21:O31" ca="1" si="3">+C$11+C$12*$F21</f>
        <v>-1.6529189341419902E-2</v>
      </c>
      <c r="Q21" s="2">
        <f t="shared" ref="Q21:Q31" si="4">+C21-15018.5</f>
        <v>36480.35</v>
      </c>
    </row>
    <row r="22" spans="1:21" x14ac:dyDescent="0.2">
      <c r="A22" s="31" t="s">
        <v>42</v>
      </c>
      <c r="B22" s="32" t="s">
        <v>43</v>
      </c>
      <c r="C22" s="31">
        <v>55929.915300000001</v>
      </c>
      <c r="D22" s="31">
        <v>1E-4</v>
      </c>
      <c r="E22">
        <f t="shared" si="0"/>
        <v>6984.0277591704426</v>
      </c>
      <c r="F22">
        <f t="shared" si="1"/>
        <v>6984</v>
      </c>
      <c r="G22">
        <f t="shared" si="2"/>
        <v>1.7612000003282446E-2</v>
      </c>
      <c r="K22">
        <f>+G22</f>
        <v>1.7612000003282446E-2</v>
      </c>
      <c r="O22">
        <f t="shared" ca="1" si="3"/>
        <v>1.7650910762810394E-2</v>
      </c>
      <c r="Q22" s="2">
        <f t="shared" si="4"/>
        <v>40911.415300000001</v>
      </c>
    </row>
    <row r="23" spans="1:21" x14ac:dyDescent="0.2">
      <c r="A23" s="47" t="s">
        <v>44</v>
      </c>
      <c r="B23" s="48" t="s">
        <v>43</v>
      </c>
      <c r="C23" s="49">
        <v>55963.542000000001</v>
      </c>
      <c r="D23" s="49">
        <v>2.9999999999999997E-4</v>
      </c>
      <c r="E23">
        <f t="shared" si="0"/>
        <v>7037.0285141467466</v>
      </c>
      <c r="F23">
        <f t="shared" si="1"/>
        <v>7037</v>
      </c>
      <c r="G23">
        <f t="shared" si="2"/>
        <v>1.8091000005370006E-2</v>
      </c>
      <c r="J23">
        <f>+G23</f>
        <v>1.8091000005370006E-2</v>
      </c>
      <c r="O23">
        <f t="shared" ca="1" si="3"/>
        <v>1.7910295829466207E-2</v>
      </c>
      <c r="Q23" s="2">
        <f t="shared" si="4"/>
        <v>40945.042000000001</v>
      </c>
    </row>
    <row r="24" spans="1:21" x14ac:dyDescent="0.2">
      <c r="A24" s="47" t="s">
        <v>45</v>
      </c>
      <c r="B24" s="48" t="s">
        <v>43</v>
      </c>
      <c r="C24" s="49">
        <v>56008.59</v>
      </c>
      <c r="D24" s="49">
        <v>7.0000000000000001E-3</v>
      </c>
      <c r="E24">
        <f t="shared" si="0"/>
        <v>7108.0309619091568</v>
      </c>
      <c r="F24">
        <f t="shared" si="1"/>
        <v>7108</v>
      </c>
      <c r="G24">
        <f t="shared" si="2"/>
        <v>1.9643999999971129E-2</v>
      </c>
      <c r="J24">
        <f>+G24</f>
        <v>1.9643999999971129E-2</v>
      </c>
      <c r="O24">
        <f t="shared" ca="1" si="3"/>
        <v>1.8257773937627775E-2</v>
      </c>
      <c r="Q24" s="2">
        <f t="shared" si="4"/>
        <v>40990.089999999997</v>
      </c>
    </row>
    <row r="25" spans="1:21" x14ac:dyDescent="0.2">
      <c r="A25" s="47" t="s">
        <v>46</v>
      </c>
      <c r="B25" s="48" t="s">
        <v>47</v>
      </c>
      <c r="C25" s="49">
        <v>56298.856099999997</v>
      </c>
      <c r="D25" s="49">
        <v>4.0000000000000002E-4</v>
      </c>
      <c r="E25">
        <f t="shared" si="0"/>
        <v>7565.5341496744431</v>
      </c>
      <c r="F25">
        <f t="shared" si="1"/>
        <v>7565.5</v>
      </c>
      <c r="G25">
        <f t="shared" si="2"/>
        <v>2.1666499997081701E-2</v>
      </c>
      <c r="K25">
        <f>+G25</f>
        <v>2.1666499997081701E-2</v>
      </c>
      <c r="O25">
        <f t="shared" ca="1" si="3"/>
        <v>2.0496805409232207E-2</v>
      </c>
      <c r="Q25" s="2">
        <f t="shared" si="4"/>
        <v>41280.356099999997</v>
      </c>
    </row>
    <row r="26" spans="1:21" x14ac:dyDescent="0.2">
      <c r="A26" s="49" t="s">
        <v>88</v>
      </c>
      <c r="B26" s="48"/>
      <c r="C26" s="49">
        <v>57101.448700000001</v>
      </c>
      <c r="D26" s="49">
        <v>4.4999999999999997E-3</v>
      </c>
      <c r="E26">
        <f t="shared" si="0"/>
        <v>8830.5412344729466</v>
      </c>
      <c r="F26">
        <f t="shared" si="1"/>
        <v>8830.5</v>
      </c>
      <c r="G26">
        <f t="shared" si="2"/>
        <v>2.6161499998124782E-2</v>
      </c>
      <c r="J26">
        <f>+G26</f>
        <v>2.6161499998124782E-2</v>
      </c>
      <c r="O26">
        <f t="shared" ca="1" si="3"/>
        <v>2.668778860394173E-2</v>
      </c>
      <c r="Q26" s="2">
        <f t="shared" si="4"/>
        <v>42082.948700000001</v>
      </c>
    </row>
    <row r="27" spans="1:21" x14ac:dyDescent="0.2">
      <c r="A27" s="50" t="s">
        <v>89</v>
      </c>
      <c r="B27" s="51" t="s">
        <v>43</v>
      </c>
      <c r="C27" s="52">
        <v>57472.292880000001</v>
      </c>
      <c r="D27" s="52">
        <v>2.9999999999999997E-4</v>
      </c>
      <c r="E27">
        <f t="shared" si="0"/>
        <v>9415.0476391623106</v>
      </c>
      <c r="F27">
        <f t="shared" si="1"/>
        <v>9415</v>
      </c>
      <c r="G27">
        <f t="shared" si="2"/>
        <v>3.0225000002246816E-2</v>
      </c>
      <c r="K27">
        <f>+G27</f>
        <v>3.0225000002246816E-2</v>
      </c>
      <c r="O27">
        <f t="shared" ca="1" si="3"/>
        <v>2.9548365423947832E-2</v>
      </c>
      <c r="Q27" s="2">
        <f t="shared" si="4"/>
        <v>42453.792880000001</v>
      </c>
    </row>
    <row r="28" spans="1:21" x14ac:dyDescent="0.2">
      <c r="A28" s="50" t="s">
        <v>89</v>
      </c>
      <c r="B28" s="51" t="s">
        <v>47</v>
      </c>
      <c r="C28" s="52">
        <v>57490.370179999998</v>
      </c>
      <c r="D28" s="52">
        <v>4.0000000000000002E-4</v>
      </c>
      <c r="E28">
        <f t="shared" si="0"/>
        <v>9443.5401926371669</v>
      </c>
      <c r="F28">
        <f t="shared" si="1"/>
        <v>9443.5</v>
      </c>
      <c r="G28">
        <f t="shared" si="2"/>
        <v>2.5500499999907333E-2</v>
      </c>
      <c r="K28">
        <f>+G28</f>
        <v>2.5500499999907333E-2</v>
      </c>
      <c r="O28">
        <f t="shared" ca="1" si="3"/>
        <v>2.9687846072998601E-2</v>
      </c>
      <c r="Q28" s="2">
        <f t="shared" si="4"/>
        <v>42471.870179999998</v>
      </c>
    </row>
    <row r="29" spans="1:21" x14ac:dyDescent="0.2">
      <c r="A29" s="46" t="s">
        <v>90</v>
      </c>
      <c r="C29" s="8">
        <v>57728.931600000004</v>
      </c>
      <c r="D29" s="8">
        <v>2.0000000000000001E-4</v>
      </c>
      <c r="E29">
        <f t="shared" si="0"/>
        <v>9819.5490001686558</v>
      </c>
      <c r="F29">
        <f t="shared" si="1"/>
        <v>9819.5</v>
      </c>
      <c r="G29">
        <f t="shared" si="2"/>
        <v>3.1088500007172115E-2</v>
      </c>
      <c r="K29">
        <f>+G29</f>
        <v>3.1088500007172115E-2</v>
      </c>
      <c r="O29">
        <f t="shared" ca="1" si="3"/>
        <v>3.1528011828896446E-2</v>
      </c>
      <c r="Q29" s="2">
        <f t="shared" si="4"/>
        <v>42710.431600000004</v>
      </c>
    </row>
    <row r="30" spans="1:21" x14ac:dyDescent="0.2">
      <c r="A30" s="53" t="s">
        <v>92</v>
      </c>
      <c r="B30" s="54" t="s">
        <v>43</v>
      </c>
      <c r="C30" s="55">
        <v>57782.543800000101</v>
      </c>
      <c r="D30" s="55">
        <v>2.0000000000000001E-4</v>
      </c>
      <c r="E30">
        <f t="shared" si="0"/>
        <v>9904.0499198528851</v>
      </c>
      <c r="F30">
        <f t="shared" si="1"/>
        <v>9904</v>
      </c>
      <c r="G30">
        <f t="shared" si="2"/>
        <v>3.1672000099206343E-2</v>
      </c>
      <c r="K30">
        <f>+G30</f>
        <v>3.1672000099206343E-2</v>
      </c>
      <c r="O30">
        <f t="shared" ca="1" si="3"/>
        <v>3.1941559718187323E-2</v>
      </c>
      <c r="Q30" s="2">
        <f t="shared" si="4"/>
        <v>42764.043800000101</v>
      </c>
    </row>
    <row r="31" spans="1:21" x14ac:dyDescent="0.2">
      <c r="A31" s="5" t="s">
        <v>91</v>
      </c>
      <c r="C31" s="8">
        <v>59255.765500000001</v>
      </c>
      <c r="D31" s="8">
        <v>1E-4</v>
      </c>
      <c r="E31">
        <f t="shared" si="0"/>
        <v>12226.069694242482</v>
      </c>
      <c r="F31">
        <f t="shared" si="1"/>
        <v>12226</v>
      </c>
      <c r="G31">
        <f t="shared" si="2"/>
        <v>4.4218000002729241E-2</v>
      </c>
      <c r="K31">
        <f>+G31</f>
        <v>4.4218000002729241E-2</v>
      </c>
      <c r="O31">
        <f t="shared" ca="1" si="3"/>
        <v>4.3305562072428846E-2</v>
      </c>
      <c r="Q31" s="2">
        <f t="shared" si="4"/>
        <v>44237.265500000001</v>
      </c>
    </row>
    <row r="32" spans="1:21" x14ac:dyDescent="0.2">
      <c r="A32" s="56" t="s">
        <v>93</v>
      </c>
      <c r="B32" s="57" t="s">
        <v>43</v>
      </c>
      <c r="C32" s="58">
        <v>59266.551200000002</v>
      </c>
      <c r="D32" s="56">
        <v>1.4E-3</v>
      </c>
      <c r="E32">
        <f t="shared" ref="E32:E33" si="5">+(C32-C$7)/C$8</f>
        <v>12243.069585488067</v>
      </c>
      <c r="F32">
        <f t="shared" ref="F32:F33" si="6">ROUND(2*E32,0)/2</f>
        <v>12243</v>
      </c>
      <c r="G32">
        <f t="shared" ref="G32:G33" si="7">+C32-(C$7+F32*C$8)</f>
        <v>4.4149000001198146E-2</v>
      </c>
      <c r="K32">
        <f t="shared" ref="K32:K33" si="8">+G32</f>
        <v>4.4149000001198146E-2</v>
      </c>
      <c r="O32">
        <f t="shared" ref="O32:O33" ca="1" si="9">+C$11+C$12*$F32</f>
        <v>4.3388761056073158E-2</v>
      </c>
      <c r="Q32" s="2">
        <f t="shared" ref="Q32:Q33" si="10">+C32-15018.5</f>
        <v>44248.051200000002</v>
      </c>
    </row>
    <row r="33" spans="1:17" x14ac:dyDescent="0.2">
      <c r="A33" s="56" t="s">
        <v>94</v>
      </c>
      <c r="B33" s="57" t="s">
        <v>43</v>
      </c>
      <c r="C33" s="58">
        <v>59335.072699999902</v>
      </c>
      <c r="D33" s="56" t="s">
        <v>57</v>
      </c>
      <c r="E33">
        <f t="shared" si="5"/>
        <v>12351.069812453647</v>
      </c>
      <c r="F33">
        <f t="shared" si="6"/>
        <v>12351</v>
      </c>
      <c r="G33">
        <f t="shared" si="7"/>
        <v>4.4292999904428143E-2</v>
      </c>
      <c r="K33">
        <f t="shared" si="8"/>
        <v>4.4292999904428143E-2</v>
      </c>
      <c r="O33">
        <f t="shared" ca="1" si="9"/>
        <v>4.3917319305107644E-2</v>
      </c>
      <c r="Q33" s="2">
        <f t="shared" si="10"/>
        <v>44316.572699999902</v>
      </c>
    </row>
    <row r="34" spans="1:17" x14ac:dyDescent="0.2">
      <c r="C34" s="8"/>
      <c r="D34" s="8"/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31:D31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9"/>
  <sheetViews>
    <sheetView workbookViewId="0">
      <selection activeCell="A15" sqref="A15:C15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3" t="s">
        <v>48</v>
      </c>
      <c r="I1" s="34" t="s">
        <v>49</v>
      </c>
      <c r="J1" s="35" t="s">
        <v>50</v>
      </c>
    </row>
    <row r="2" spans="1:16" x14ac:dyDescent="0.2">
      <c r="I2" s="36" t="s">
        <v>51</v>
      </c>
      <c r="J2" s="37" t="s">
        <v>52</v>
      </c>
    </row>
    <row r="3" spans="1:16" x14ac:dyDescent="0.2">
      <c r="A3" s="38" t="s">
        <v>53</v>
      </c>
      <c r="I3" s="36" t="s">
        <v>54</v>
      </c>
      <c r="J3" s="37" t="s">
        <v>55</v>
      </c>
    </row>
    <row r="4" spans="1:16" x14ac:dyDescent="0.2">
      <c r="I4" s="36" t="s">
        <v>56</v>
      </c>
      <c r="J4" s="37" t="s">
        <v>55</v>
      </c>
    </row>
    <row r="5" spans="1:16" ht="13.5" thickBot="1" x14ac:dyDescent="0.25">
      <c r="I5" s="39" t="s">
        <v>57</v>
      </c>
      <c r="J5" s="40" t="s">
        <v>58</v>
      </c>
    </row>
    <row r="10" spans="1:16" ht="13.5" thickBot="1" x14ac:dyDescent="0.25"/>
    <row r="11" spans="1:16" ht="12.75" customHeight="1" thickBot="1" x14ac:dyDescent="0.25">
      <c r="A11" s="8" t="str">
        <f>P11</f>
        <v>IBVS 6011 </v>
      </c>
      <c r="B11" s="3" t="str">
        <f>IF(H11=INT(H11),"I","II")</f>
        <v>I</v>
      </c>
      <c r="C11" s="8">
        <f>1*G11</f>
        <v>55929.915300000001</v>
      </c>
      <c r="D11" s="10" t="str">
        <f>VLOOKUP(F11,I$1:J$5,2,FALSE)</f>
        <v>vis</v>
      </c>
      <c r="E11" s="41">
        <f>VLOOKUP(C11,Active!C$21:E$973,3,FALSE)</f>
        <v>6984.0277591704426</v>
      </c>
      <c r="F11" s="3" t="s">
        <v>57</v>
      </c>
      <c r="G11" s="10" t="str">
        <f>MID(I11,3,LEN(I11)-3)</f>
        <v>55929.9153</v>
      </c>
      <c r="H11" s="8">
        <f>1*K11</f>
        <v>6984</v>
      </c>
      <c r="I11" s="42" t="s">
        <v>59</v>
      </c>
      <c r="J11" s="43" t="s">
        <v>60</v>
      </c>
      <c r="K11" s="42">
        <v>6984</v>
      </c>
      <c r="L11" s="42" t="s">
        <v>61</v>
      </c>
      <c r="M11" s="43" t="s">
        <v>62</v>
      </c>
      <c r="N11" s="43" t="s">
        <v>57</v>
      </c>
      <c r="O11" s="44" t="s">
        <v>63</v>
      </c>
      <c r="P11" s="45" t="s">
        <v>64</v>
      </c>
    </row>
    <row r="12" spans="1:16" ht="12.75" customHeight="1" thickBot="1" x14ac:dyDescent="0.25">
      <c r="A12" s="8" t="str">
        <f>P12</f>
        <v>BAVM 231 </v>
      </c>
      <c r="B12" s="3" t="str">
        <f>IF(H12=INT(H12),"I","II")</f>
        <v>I</v>
      </c>
      <c r="C12" s="8">
        <f>1*G12</f>
        <v>55963.542000000001</v>
      </c>
      <c r="D12" s="10" t="str">
        <f>VLOOKUP(F12,I$1:J$5,2,FALSE)</f>
        <v>vis</v>
      </c>
      <c r="E12" s="41">
        <f>VLOOKUP(C12,Active!C$21:E$973,3,FALSE)</f>
        <v>7037.0285141467466</v>
      </c>
      <c r="F12" s="3" t="s">
        <v>57</v>
      </c>
      <c r="G12" s="10" t="str">
        <f>MID(I12,3,LEN(I12)-3)</f>
        <v>55963.5420</v>
      </c>
      <c r="H12" s="8">
        <f>1*K12</f>
        <v>7037</v>
      </c>
      <c r="I12" s="42" t="s">
        <v>65</v>
      </c>
      <c r="J12" s="43" t="s">
        <v>66</v>
      </c>
      <c r="K12" s="42">
        <v>7037</v>
      </c>
      <c r="L12" s="42" t="s">
        <v>67</v>
      </c>
      <c r="M12" s="43" t="s">
        <v>62</v>
      </c>
      <c r="N12" s="43" t="s">
        <v>68</v>
      </c>
      <c r="O12" s="44" t="s">
        <v>69</v>
      </c>
      <c r="P12" s="45" t="s">
        <v>70</v>
      </c>
    </row>
    <row r="13" spans="1:16" ht="12.75" customHeight="1" thickBot="1" x14ac:dyDescent="0.25">
      <c r="A13" s="8" t="str">
        <f>P13</f>
        <v>BAVM 228 </v>
      </c>
      <c r="B13" s="3" t="str">
        <f>IF(H13=INT(H13),"I","II")</f>
        <v>I</v>
      </c>
      <c r="C13" s="8">
        <f>1*G13</f>
        <v>56008.59</v>
      </c>
      <c r="D13" s="10" t="str">
        <f>VLOOKUP(F13,I$1:J$5,2,FALSE)</f>
        <v>vis</v>
      </c>
      <c r="E13" s="41">
        <f>VLOOKUP(C13,Active!C$21:E$973,3,FALSE)</f>
        <v>7108.0309619091568</v>
      </c>
      <c r="F13" s="3" t="s">
        <v>57</v>
      </c>
      <c r="G13" s="10" t="str">
        <f>MID(I13,3,LEN(I13)-3)</f>
        <v>56008.5900</v>
      </c>
      <c r="H13" s="8">
        <f>1*K13</f>
        <v>7108</v>
      </c>
      <c r="I13" s="42" t="s">
        <v>71</v>
      </c>
      <c r="J13" s="43" t="s">
        <v>72</v>
      </c>
      <c r="K13" s="42" t="s">
        <v>73</v>
      </c>
      <c r="L13" s="42" t="s">
        <v>74</v>
      </c>
      <c r="M13" s="43" t="s">
        <v>62</v>
      </c>
      <c r="N13" s="43" t="s">
        <v>75</v>
      </c>
      <c r="O13" s="44" t="s">
        <v>76</v>
      </c>
      <c r="P13" s="45" t="s">
        <v>77</v>
      </c>
    </row>
    <row r="14" spans="1:16" ht="12.75" customHeight="1" thickBot="1" x14ac:dyDescent="0.25">
      <c r="A14" s="8" t="str">
        <f>P14</f>
        <v>IBVS 6063 </v>
      </c>
      <c r="B14" s="3" t="str">
        <f>IF(H14=INT(H14),"I","II")</f>
        <v>II</v>
      </c>
      <c r="C14" s="8">
        <f>1*G14</f>
        <v>56298.856099999997</v>
      </c>
      <c r="D14" s="10" t="str">
        <f>VLOOKUP(F14,I$1:J$5,2,FALSE)</f>
        <v>vis</v>
      </c>
      <c r="E14" s="41">
        <f>VLOOKUP(C14,Active!C$21:E$973,3,FALSE)</f>
        <v>7565.5341496744431</v>
      </c>
      <c r="F14" s="3" t="s">
        <v>57</v>
      </c>
      <c r="G14" s="10" t="str">
        <f>MID(I14,3,LEN(I14)-3)</f>
        <v>56298.8561</v>
      </c>
      <c r="H14" s="8">
        <f>1*K14</f>
        <v>7565.5</v>
      </c>
      <c r="I14" s="42" t="s">
        <v>78</v>
      </c>
      <c r="J14" s="43" t="s">
        <v>79</v>
      </c>
      <c r="K14" s="42" t="s">
        <v>80</v>
      </c>
      <c r="L14" s="42" t="s">
        <v>81</v>
      </c>
      <c r="M14" s="43" t="s">
        <v>62</v>
      </c>
      <c r="N14" s="43" t="s">
        <v>57</v>
      </c>
      <c r="O14" s="44" t="s">
        <v>63</v>
      </c>
      <c r="P14" s="45" t="s">
        <v>82</v>
      </c>
    </row>
    <row r="15" spans="1:16" ht="12.75" customHeight="1" thickBot="1" x14ac:dyDescent="0.25">
      <c r="A15" s="8" t="str">
        <f>P15</f>
        <v>BAVM 241 (=IBVS 6157) </v>
      </c>
      <c r="B15" s="3" t="str">
        <f>IF(H15=INT(H15),"I","II")</f>
        <v>II</v>
      </c>
      <c r="C15" s="8">
        <f>1*G15</f>
        <v>57101.448700000001</v>
      </c>
      <c r="D15" s="10" t="str">
        <f>VLOOKUP(F15,I$1:J$5,2,FALSE)</f>
        <v>vis</v>
      </c>
      <c r="E15" s="41">
        <f>VLOOKUP(C15,Active!C$21:E$973,3,FALSE)</f>
        <v>8830.5412344729466</v>
      </c>
      <c r="F15" s="3" t="s">
        <v>57</v>
      </c>
      <c r="G15" s="10" t="str">
        <f>MID(I15,3,LEN(I15)-3)</f>
        <v>57101.4487</v>
      </c>
      <c r="H15" s="8">
        <f>1*K15</f>
        <v>8830.5</v>
      </c>
      <c r="I15" s="42" t="s">
        <v>83</v>
      </c>
      <c r="J15" s="43" t="s">
        <v>84</v>
      </c>
      <c r="K15" s="42" t="s">
        <v>85</v>
      </c>
      <c r="L15" s="42" t="s">
        <v>86</v>
      </c>
      <c r="M15" s="43" t="s">
        <v>62</v>
      </c>
      <c r="N15" s="43" t="s">
        <v>75</v>
      </c>
      <c r="O15" s="44" t="s">
        <v>76</v>
      </c>
      <c r="P15" s="45" t="s">
        <v>87</v>
      </c>
    </row>
    <row r="16" spans="1:16" x14ac:dyDescent="0.2">
      <c r="B16" s="3"/>
      <c r="E16" s="41"/>
      <c r="F16" s="3"/>
    </row>
    <row r="17" spans="2:6" x14ac:dyDescent="0.2">
      <c r="B17" s="3"/>
      <c r="E17" s="41"/>
      <c r="F17" s="3"/>
    </row>
    <row r="18" spans="2:6" x14ac:dyDescent="0.2">
      <c r="B18" s="3"/>
      <c r="E18" s="41"/>
      <c r="F18" s="3"/>
    </row>
    <row r="19" spans="2:6" x14ac:dyDescent="0.2">
      <c r="B19" s="3"/>
      <c r="E19" s="41"/>
      <c r="F19" s="3"/>
    </row>
    <row r="20" spans="2:6" x14ac:dyDescent="0.2">
      <c r="B20" s="3"/>
      <c r="E20" s="41"/>
      <c r="F20" s="3"/>
    </row>
    <row r="21" spans="2:6" x14ac:dyDescent="0.2">
      <c r="B21" s="3"/>
      <c r="E21" s="41"/>
      <c r="F21" s="3"/>
    </row>
    <row r="22" spans="2:6" x14ac:dyDescent="0.2">
      <c r="B22" s="3"/>
      <c r="E22" s="41"/>
      <c r="F22" s="3"/>
    </row>
    <row r="23" spans="2:6" x14ac:dyDescent="0.2">
      <c r="B23" s="3"/>
      <c r="E23" s="41"/>
      <c r="F23" s="3"/>
    </row>
    <row r="24" spans="2:6" x14ac:dyDescent="0.2">
      <c r="B24" s="3"/>
      <c r="E24" s="41"/>
      <c r="F24" s="3"/>
    </row>
    <row r="25" spans="2:6" x14ac:dyDescent="0.2">
      <c r="B25" s="3"/>
      <c r="E25" s="41"/>
      <c r="F25" s="3"/>
    </row>
    <row r="26" spans="2:6" x14ac:dyDescent="0.2">
      <c r="B26" s="3"/>
      <c r="E26" s="41"/>
      <c r="F26" s="3"/>
    </row>
    <row r="27" spans="2:6" x14ac:dyDescent="0.2">
      <c r="B27" s="3"/>
      <c r="E27" s="41"/>
      <c r="F27" s="3"/>
    </row>
    <row r="28" spans="2:6" x14ac:dyDescent="0.2">
      <c r="B28" s="3"/>
      <c r="E28" s="41"/>
      <c r="F28" s="3"/>
    </row>
    <row r="29" spans="2:6" x14ac:dyDescent="0.2">
      <c r="B29" s="3"/>
      <c r="E29" s="41"/>
      <c r="F29" s="3"/>
    </row>
    <row r="30" spans="2:6" x14ac:dyDescent="0.2">
      <c r="B30" s="3"/>
      <c r="E30" s="41"/>
      <c r="F30" s="3"/>
    </row>
    <row r="31" spans="2:6" x14ac:dyDescent="0.2">
      <c r="B31" s="3"/>
      <c r="E31" s="41"/>
      <c r="F31" s="3"/>
    </row>
    <row r="32" spans="2:6" x14ac:dyDescent="0.2">
      <c r="B32" s="3"/>
      <c r="E32" s="41"/>
      <c r="F32" s="3"/>
    </row>
    <row r="33" spans="2:6" x14ac:dyDescent="0.2">
      <c r="B33" s="3"/>
      <c r="E33" s="41"/>
      <c r="F33" s="3"/>
    </row>
    <row r="34" spans="2:6" x14ac:dyDescent="0.2">
      <c r="B34" s="3"/>
      <c r="E34" s="41"/>
      <c r="F34" s="3"/>
    </row>
    <row r="35" spans="2:6" x14ac:dyDescent="0.2">
      <c r="B35" s="3"/>
      <c r="E35" s="41"/>
      <c r="F35" s="3"/>
    </row>
    <row r="36" spans="2:6" x14ac:dyDescent="0.2">
      <c r="B36" s="3"/>
      <c r="E36" s="41"/>
      <c r="F36" s="3"/>
    </row>
    <row r="37" spans="2:6" x14ac:dyDescent="0.2">
      <c r="B37" s="3"/>
      <c r="E37" s="41"/>
      <c r="F37" s="3"/>
    </row>
    <row r="38" spans="2:6" x14ac:dyDescent="0.2">
      <c r="B38" s="3"/>
      <c r="E38" s="41"/>
      <c r="F38" s="3"/>
    </row>
    <row r="39" spans="2:6" x14ac:dyDescent="0.2">
      <c r="B39" s="3"/>
      <c r="E39" s="41"/>
      <c r="F39" s="3"/>
    </row>
    <row r="40" spans="2:6" x14ac:dyDescent="0.2">
      <c r="B40" s="3"/>
      <c r="E40" s="41"/>
      <c r="F40" s="3"/>
    </row>
    <row r="41" spans="2:6" x14ac:dyDescent="0.2">
      <c r="B41" s="3"/>
      <c r="E41" s="41"/>
      <c r="F41" s="3"/>
    </row>
    <row r="42" spans="2:6" x14ac:dyDescent="0.2">
      <c r="B42" s="3"/>
      <c r="E42" s="41"/>
      <c r="F42" s="3"/>
    </row>
    <row r="43" spans="2:6" x14ac:dyDescent="0.2">
      <c r="B43" s="3"/>
      <c r="E43" s="41"/>
      <c r="F43" s="3"/>
    </row>
    <row r="44" spans="2:6" x14ac:dyDescent="0.2">
      <c r="B44" s="3"/>
      <c r="E44" s="41"/>
      <c r="F44" s="3"/>
    </row>
    <row r="45" spans="2:6" x14ac:dyDescent="0.2">
      <c r="B45" s="3"/>
      <c r="E45" s="41"/>
      <c r="F45" s="3"/>
    </row>
    <row r="46" spans="2:6" x14ac:dyDescent="0.2">
      <c r="B46" s="3"/>
      <c r="E46" s="41"/>
      <c r="F46" s="3"/>
    </row>
    <row r="47" spans="2:6" x14ac:dyDescent="0.2">
      <c r="B47" s="3"/>
      <c r="E47" s="41"/>
      <c r="F47" s="3"/>
    </row>
    <row r="48" spans="2:6" x14ac:dyDescent="0.2">
      <c r="B48" s="3"/>
      <c r="E48" s="41"/>
      <c r="F48" s="3"/>
    </row>
    <row r="49" spans="2:6" x14ac:dyDescent="0.2">
      <c r="B49" s="3"/>
      <c r="E49" s="41"/>
      <c r="F49" s="3"/>
    </row>
    <row r="50" spans="2:6" x14ac:dyDescent="0.2">
      <c r="B50" s="3"/>
      <c r="E50" s="41"/>
      <c r="F50" s="3"/>
    </row>
    <row r="51" spans="2:6" x14ac:dyDescent="0.2">
      <c r="B51" s="3"/>
      <c r="E51" s="41"/>
      <c r="F51" s="3"/>
    </row>
    <row r="52" spans="2:6" x14ac:dyDescent="0.2">
      <c r="B52" s="3"/>
      <c r="E52" s="41"/>
      <c r="F52" s="3"/>
    </row>
    <row r="53" spans="2:6" x14ac:dyDescent="0.2">
      <c r="B53" s="3"/>
      <c r="E53" s="41"/>
      <c r="F53" s="3"/>
    </row>
    <row r="54" spans="2:6" x14ac:dyDescent="0.2">
      <c r="B54" s="3"/>
      <c r="E54" s="41"/>
      <c r="F54" s="3"/>
    </row>
    <row r="55" spans="2:6" x14ac:dyDescent="0.2">
      <c r="B55" s="3"/>
      <c r="E55" s="41"/>
      <c r="F55" s="3"/>
    </row>
    <row r="56" spans="2:6" x14ac:dyDescent="0.2">
      <c r="B56" s="3"/>
      <c r="E56" s="41"/>
      <c r="F56" s="3"/>
    </row>
    <row r="57" spans="2:6" x14ac:dyDescent="0.2">
      <c r="B57" s="3"/>
      <c r="E57" s="41"/>
      <c r="F57" s="3"/>
    </row>
    <row r="58" spans="2:6" x14ac:dyDescent="0.2">
      <c r="B58" s="3"/>
      <c r="E58" s="41"/>
      <c r="F58" s="3"/>
    </row>
    <row r="59" spans="2:6" x14ac:dyDescent="0.2">
      <c r="B59" s="3"/>
      <c r="E59" s="41"/>
      <c r="F59" s="3"/>
    </row>
    <row r="60" spans="2:6" x14ac:dyDescent="0.2">
      <c r="B60" s="3"/>
      <c r="E60" s="41"/>
      <c r="F60" s="3"/>
    </row>
    <row r="61" spans="2:6" x14ac:dyDescent="0.2">
      <c r="B61" s="3"/>
      <c r="E61" s="41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</sheetData>
  <phoneticPr fontId="8" type="noConversion"/>
  <hyperlinks>
    <hyperlink ref="P11" r:id="rId1" display="http://www.konkoly.hu/cgi-bin/IBVS?6011"/>
    <hyperlink ref="P12" r:id="rId2" display="http://www.bav-astro.de/sfs/BAVM_link.php?BAVMnr=231"/>
    <hyperlink ref="P13" r:id="rId3" display="http://www.bav-astro.de/sfs/BAVM_link.php?BAVMnr=228"/>
    <hyperlink ref="P14" r:id="rId4" display="http://www.konkoly.hu/cgi-bin/IBVS?6063"/>
    <hyperlink ref="P15" r:id="rId5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2023-01-17T06:10:57Z</dcterms:modified>
</cp:coreProperties>
</file>