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5D92513-50CE-4A16-B2BD-CBFBDAB776BA}" xr6:coauthVersionLast="47" xr6:coauthVersionMax="47" xr10:uidLastSave="{00000000-0000-0000-0000-000000000000}"/>
  <bookViews>
    <workbookView xWindow="13830" yWindow="27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/>
  <c r="G25" i="1"/>
  <c r="K25" i="1"/>
  <c r="Q25" i="1"/>
  <c r="Q23" i="1"/>
  <c r="D9" i="1"/>
  <c r="C9" i="1"/>
  <c r="E23" i="1"/>
  <c r="F23" i="1"/>
  <c r="G23" i="1"/>
  <c r="K23" i="1"/>
  <c r="E22" i="1"/>
  <c r="F22" i="1" s="1"/>
  <c r="G22" i="1" s="1"/>
  <c r="K22" i="1" s="1"/>
  <c r="Q22" i="1"/>
  <c r="E21" i="1"/>
  <c r="F21" i="1"/>
  <c r="G21" i="1"/>
  <c r="I21" i="1" s="1"/>
  <c r="F16" i="1"/>
  <c r="C17" i="1"/>
  <c r="Q21" i="1"/>
  <c r="C11" i="1"/>
  <c r="C12" i="1"/>
  <c r="O24" i="1" l="1"/>
  <c r="C16" i="1"/>
  <c r="D18" i="1" s="1"/>
  <c r="O25" i="1"/>
  <c r="O21" i="1"/>
  <c r="O23" i="1"/>
  <c r="O22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<sst xmlns="http://schemas.openxmlformats.org/spreadsheetml/2006/main" count="62" uniqueCount="56">
  <si>
    <t>JAVSO..47..105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</si>
  <si>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</si>
  <si>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</si>
  <si>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</si>
  <si>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</si>
  <si>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</si>
  <si>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</si>
  <si>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</si>
  <si>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</si>
  <si>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</si>
  <si>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</si>
  <si>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</si>
  <si>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</si>
  <si>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</si>
  <si>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</si>
  <si>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</si>
  <si>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</si>
  <si>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</si>
  <si>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</si>
  <si>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</si>
  <si>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</si>
  <si>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</si>
  <si>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</si>
  <si>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</si>
  <si>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</si>
  <si>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</si>
  <si>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</si>
  <si>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</si>
  <si>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</si>
  <si>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</si>
  <si>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</si>
  <si>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</si>
  <si>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</si>
  <si>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</si>
  <si>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</si>
  <si>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</si>
  <si>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</si>
  <si>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</si>
  <si>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</si>
  <si>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</si>
  <si>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</si>
  <si>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</si>
  <si>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</si>
  <si>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HN Lyn</t>
  </si>
  <si>
    <t>2019G</t>
  </si>
  <si>
    <t>G3407-1014</t>
  </si>
  <si>
    <t>EW</t>
  </si>
  <si>
    <t>pr_4</t>
  </si>
  <si>
    <t>HN</t>
  </si>
  <si>
    <t>HN Lyn / GSC 3407-1014</t>
  </si>
  <si>
    <t>as of 2019-07-06</t>
  </si>
  <si>
    <t>GCVS</t>
  </si>
  <si>
    <t>RHN 2021</t>
  </si>
  <si>
    <t>RHN 2022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</si>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</sst>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8" fillId="0" borderId="0" xfId="0" applyFont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1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5-4EFC-A304-56A56F6A1B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5-4EFC-A304-56A56F6A1B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5-4EFC-A304-56A56F6A1B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2.9338001477299258E-3</c:v>
                </c:pt>
                <c:pt idx="2">
                  <c:v>-1.107159984530881E-2</c:v>
                </c:pt>
                <c:pt idx="3">
                  <c:v>-7.4771998479263857E-3</c:v>
                </c:pt>
                <c:pt idx="4">
                  <c:v>-1.46789998470922E-2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5-4EFC-A304-56A56F6A1B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45-4EFC-A304-56A56F6A1B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45-4EFC-A304-56A56F6A1B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45-4EFC-A304-56A56F6A1B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2.5412030316394954E-2</c:v>
                </c:pt>
                <c:pt idx="1">
                  <c:v>3.2454878609823185E-3</c:v>
                </c:pt>
                <c:pt idx="2">
                  <c:v>-1.0243428847850289E-2</c:v>
                </c:pt>
                <c:pt idx="3">
                  <c:v>-1.0429758235046792E-2</c:v>
                </c:pt>
                <c:pt idx="4">
                  <c:v>-1.2866300170682708E-2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45-4EFC-A304-56A56F6A1B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20132.5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45-4EFC-A304-56A56F6A1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2672"/>
        <c:axId val="1"/>
      </c:scatterChart>
      <c:valAx>
        <c:axId val="95233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2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4E6660-C8D7-F7BA-DE96-C90821ED0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49</v>
      </c>
      <c r="F1" s="35" t="s">
        <v>43</v>
      </c>
      <c r="G1" s="31" t="s">
        <v>44</v>
      </c>
      <c r="H1" s="32"/>
      <c r="I1" s="36" t="s">
        <v>45</v>
      </c>
      <c r="J1" s="37" t="s">
        <v>43</v>
      </c>
      <c r="K1" s="38">
        <v>7.4847000000000001</v>
      </c>
      <c r="L1" s="38">
        <v>45.464300000000001</v>
      </c>
      <c r="M1" s="39">
        <v>54501.410999999847</v>
      </c>
      <c r="N1" s="39">
        <v>0.25245719999999999</v>
      </c>
      <c r="O1" s="40" t="s">
        <v>46</v>
      </c>
      <c r="P1" s="40">
        <v>12.17</v>
      </c>
      <c r="Q1" s="40">
        <v>12.25</v>
      </c>
      <c r="R1" s="41" t="s">
        <v>47</v>
      </c>
      <c r="S1" s="42" t="s">
        <v>15</v>
      </c>
      <c r="T1" s="35" t="s">
        <v>48</v>
      </c>
    </row>
    <row r="2" spans="1:20" x14ac:dyDescent="0.2">
      <c r="A2" t="s">
        <v>25</v>
      </c>
      <c r="B2" t="s">
        <v>46</v>
      </c>
      <c r="C2" s="30"/>
      <c r="D2" s="3"/>
    </row>
    <row r="3" spans="1:20" ht="13.5" thickBot="1" x14ac:dyDescent="0.25"/>
    <row r="4" spans="1:20" ht="14.25" thickTop="1" thickBot="1" x14ac:dyDescent="0.25">
      <c r="A4" s="5" t="s">
        <v>2</v>
      </c>
      <c r="C4" s="27">
        <v>54501.410999999847</v>
      </c>
      <c r="D4" s="28">
        <v>0.25245719999999999</v>
      </c>
      <c r="E4" s="43" t="s">
        <v>50</v>
      </c>
    </row>
    <row r="5" spans="1:20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0" x14ac:dyDescent="0.2">
      <c r="A6" s="5" t="s">
        <v>3</v>
      </c>
    </row>
    <row r="7" spans="1:20" x14ac:dyDescent="0.2">
      <c r="A7" t="s">
        <v>4</v>
      </c>
      <c r="C7" s="8">
        <v>54501.410999999847</v>
      </c>
      <c r="D7" s="29" t="s">
        <v>51</v>
      </c>
    </row>
    <row r="8" spans="1:20" x14ac:dyDescent="0.2">
      <c r="A8" t="s">
        <v>5</v>
      </c>
      <c r="C8" s="8">
        <v>0.25245719999999999</v>
      </c>
      <c r="D8" s="29" t="s">
        <v>51</v>
      </c>
    </row>
    <row r="9" spans="1:20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0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0" x14ac:dyDescent="0.2">
      <c r="A11" s="10" t="s">
        <v>17</v>
      </c>
      <c r="B11" s="10"/>
      <c r="C11" s="21">
        <f ca="1">INTERCEPT(INDIRECT($D$9):G992,INDIRECT($C$9):F992)</f>
        <v>2.5412030316394954E-2</v>
      </c>
      <c r="D11" s="3"/>
      <c r="E11" s="10"/>
    </row>
    <row r="12" spans="1:20" x14ac:dyDescent="0.2">
      <c r="A12" s="10" t="s">
        <v>18</v>
      </c>
      <c r="B12" s="10"/>
      <c r="C12" s="21">
        <f ca="1">SLOPE(INDIRECT($D$9):G992,INDIRECT($C$9):F992)</f>
        <v>-1.9013202775153438E-6</v>
      </c>
      <c r="D12" s="3"/>
      <c r="E12" s="10"/>
    </row>
    <row r="13" spans="1:20" x14ac:dyDescent="0.2">
      <c r="A13" s="10" t="s">
        <v>20</v>
      </c>
      <c r="B13" s="10"/>
      <c r="C13" s="3" t="s">
        <v>15</v>
      </c>
    </row>
    <row r="14" spans="1:20" x14ac:dyDescent="0.2">
      <c r="A14" s="10"/>
      <c r="B14" s="10"/>
      <c r="C14" s="10"/>
    </row>
    <row r="15" spans="1:20" x14ac:dyDescent="0.2">
      <c r="A15" s="12" t="s">
        <v>19</v>
      </c>
      <c r="B15" s="10"/>
      <c r="C15" s="13">
        <f ca="1">(C7+C11)+(C8+C12)*INT(MAX(F21:F3533))</f>
        <v>59583.866485050334</v>
      </c>
      <c r="E15" s="14" t="s">
        <v>36</v>
      </c>
      <c r="F15" s="33">
        <v>1</v>
      </c>
    </row>
    <row r="16" spans="1:20" x14ac:dyDescent="0.2">
      <c r="A16" s="16" t="s">
        <v>6</v>
      </c>
      <c r="B16" s="10"/>
      <c r="C16" s="17">
        <f ca="1">+C8+C12</f>
        <v>0.2524552986797225</v>
      </c>
      <c r="E16" s="14" t="s">
        <v>32</v>
      </c>
      <c r="F16" s="34">
        <f ca="1">NOW()+15018.5+$C$5/24</f>
        <v>59961.803109490742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21630</v>
      </c>
    </row>
    <row r="18" spans="1:21" ht="14.25" thickTop="1" thickBot="1" x14ac:dyDescent="0.25">
      <c r="A18" s="16" t="s">
        <v>7</v>
      </c>
      <c r="B18" s="10"/>
      <c r="C18" s="19">
        <f ca="1">+C15</f>
        <v>59583.866485050334</v>
      </c>
      <c r="D18" s="20">
        <f ca="1">+C16</f>
        <v>0.2524552986797225</v>
      </c>
      <c r="E18" s="14" t="s">
        <v>38</v>
      </c>
      <c r="F18" s="23">
        <f ca="1">ROUND(2*(F16-$C$15)/$C$16,0)/2+F15</f>
        <v>1498</v>
      </c>
    </row>
    <row r="19" spans="1:21" ht="13.5" thickTop="1" x14ac:dyDescent="0.2">
      <c r="E19" s="14" t="s">
        <v>33</v>
      </c>
      <c r="F19" s="18">
        <f ca="1">+$C$15+$C$16*F18-15018.5-$C$5/24</f>
        <v>44943.940355805891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51</v>
      </c>
      <c r="C21" s="8">
        <v>54501.410999999847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2.5412030316394954E-2</v>
      </c>
      <c r="Q21" s="2">
        <f>+C21-15018.5</f>
        <v>39482.910999999847</v>
      </c>
    </row>
    <row r="22" spans="1:21" x14ac:dyDescent="0.2">
      <c r="A22" s="44" t="s">
        <v>0</v>
      </c>
      <c r="B22" s="45" t="s">
        <v>1</v>
      </c>
      <c r="C22" s="44">
        <v>57444.686199999996</v>
      </c>
      <c r="D22" s="44">
        <v>1.5E-3</v>
      </c>
      <c r="E22">
        <f>+(C22-C$7)/C$8</f>
        <v>11658.511620980305</v>
      </c>
      <c r="F22">
        <f>ROUND(2*E22,0)/2</f>
        <v>11658.5</v>
      </c>
      <c r="G22">
        <f>+C22-(C$7+F22*C$8)</f>
        <v>2.9338001477299258E-3</v>
      </c>
      <c r="K22">
        <f>+G22</f>
        <v>2.9338001477299258E-3</v>
      </c>
      <c r="O22">
        <f ca="1">+C$11+C$12*$F22</f>
        <v>3.2454878609823185E-3</v>
      </c>
      <c r="Q22" s="2">
        <f>+C22-15018.5</f>
        <v>42426.186199999996</v>
      </c>
    </row>
    <row r="23" spans="1:21" x14ac:dyDescent="0.2">
      <c r="A23" s="5" t="s">
        <v>52</v>
      </c>
      <c r="C23" s="8">
        <v>59235.729800000001</v>
      </c>
      <c r="D23" s="8">
        <v>2.9999999999999997E-4</v>
      </c>
      <c r="E23">
        <f>+(C23-C$7)/C$8</f>
        <v>18752.956144646119</v>
      </c>
      <c r="F23">
        <f>ROUND(2*E23,0)/2</f>
        <v>18753</v>
      </c>
      <c r="G23">
        <f>+C23-(C$7+F23*C$8)</f>
        <v>-1.107159984530881E-2</v>
      </c>
      <c r="K23">
        <f>+G23</f>
        <v>-1.107159984530881E-2</v>
      </c>
      <c r="O23">
        <f ca="1">+C$11+C$12*$F23</f>
        <v>-1.0243428847850289E-2</v>
      </c>
      <c r="Q23" s="2">
        <f>+C23-15018.5</f>
        <v>44217.229800000001</v>
      </c>
    </row>
    <row r="24" spans="1:21" x14ac:dyDescent="0.2">
      <c r="A24" s="48" t="s">
        <v>54</v>
      </c>
      <c r="B24" s="49" t="s">
        <v>55</v>
      </c>
      <c r="C24" s="50">
        <v>59260.474199999997</v>
      </c>
      <c r="D24" s="48">
        <v>2.7000000000000001E-3</v>
      </c>
      <c r="E24">
        <f>+(C24-C$7)/C$8</f>
        <v>18850.970382306979</v>
      </c>
      <c r="F24">
        <f>ROUND(2*E24,0)/2</f>
        <v>18851</v>
      </c>
      <c r="G24">
        <f>+C24-(C$7+F24*C$8)</f>
        <v>-7.4771998479263857E-3</v>
      </c>
      <c r="K24">
        <f>+G24</f>
        <v>-7.4771998479263857E-3</v>
      </c>
      <c r="O24">
        <f ca="1">+C$11+C$12*$F24</f>
        <v>-1.0429758235046792E-2</v>
      </c>
      <c r="Q24" s="2">
        <f>+C24-15018.5</f>
        <v>44241.974199999997</v>
      </c>
    </row>
    <row r="25" spans="1:21" x14ac:dyDescent="0.2">
      <c r="A25" s="5" t="s">
        <v>53</v>
      </c>
      <c r="C25" s="46">
        <v>59583.990899999997</v>
      </c>
      <c r="D25" s="47">
        <v>5.0000000000000001E-4</v>
      </c>
      <c r="E25">
        <f>+(C25-C$7)/C$8</f>
        <v>20132.441855491346</v>
      </c>
      <c r="F25">
        <f>ROUND(2*E25,0)/2</f>
        <v>20132.5</v>
      </c>
      <c r="G25">
        <f>+C25-(C$7+F25*C$8)</f>
        <v>-1.46789998470922E-2</v>
      </c>
      <c r="K25">
        <f>+G25</f>
        <v>-1.46789998470922E-2</v>
      </c>
      <c r="O25">
        <f ca="1">+C$11+C$12*$F25</f>
        <v>-1.2866300170682708E-2</v>
      </c>
      <c r="Q25" s="2">
        <f>+C25-15018.5</f>
        <v>44565.490899999997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5">
    <sortCondition ref="C21:C25"/>
  </sortState>
  <phoneticPr fontId="7" type="noConversion"/>
  <hyperlinks>
    <hyperlink ref="H63828" r:id="rId1" display="http://vsolj.cetus-net.org/bulletin.html"/>
    <hyperlink ref="H63821" r:id="rId2" display="https://www.aavso.org/ejaavso"/>
    <hyperlink ref="I63828" r:id="rId3" display="http://vsolj.cetus-net.org/bulletin.html"/>
    <hyperlink ref="AQ57479" r:id="rId4" display="http://cdsbib.u-strasbg.fr/cgi-bin/cdsbib?1990RMxAA..21..381G"/>
    <hyperlink ref="H63825" r:id="rId5" display="https://www.aavso.org/ejaavso"/>
    <hyperlink ref="AP4843" r:id="rId6" display="http://cdsbib.u-strasbg.fr/cgi-bin/cdsbib?1990RMxAA..21..381G"/>
    <hyperlink ref="AP4846" r:id="rId7" display="http://cdsbib.u-strasbg.fr/cgi-bin/cdsbib?1990RMxAA..21..381G"/>
    <hyperlink ref="AP4844" r:id="rId8" display="http://cdsbib.u-strasbg.fr/cgi-bin/cdsbib?1990RMxAA..21..381G"/>
    <hyperlink ref="AP4828" r:id="rId9" display="http://cdsbib.u-strasbg.fr/cgi-bin/cdsbib?1990RMxAA..21..381G"/>
    <hyperlink ref="AQ5057" r:id="rId10" display="http://cdsbib.u-strasbg.fr/cgi-bin/cdsbib?1990RMxAA..21..381G"/>
    <hyperlink ref="AQ5061" r:id="rId11" display="http://cdsbib.u-strasbg.fr/cgi-bin/cdsbib?1990RMxAA..21..381G"/>
    <hyperlink ref="AQ64741" r:id="rId12" display="http://cdsbib.u-strasbg.fr/cgi-bin/cdsbib?1990RMxAA..21..381G"/>
    <hyperlink ref="I1949" r:id="rId13" display="http://vsolj.cetus-net.org/bulletin.html"/>
    <hyperlink ref="H1949" r:id="rId14" display="http://vsolj.cetus-net.org/bulletin.html"/>
    <hyperlink ref="AQ65402" r:id="rId15" display="http://cdsbib.u-strasbg.fr/cgi-bin/cdsbib?1990RMxAA..21..381G"/>
    <hyperlink ref="AQ65401" r:id="rId16" display="http://cdsbib.u-strasbg.fr/cgi-bin/cdsbib?1990RMxAA..21..381G"/>
    <hyperlink ref="AP3119" r:id="rId17" display="http://cdsbib.u-strasbg.fr/cgi-bin/cdsbib?1990RMxAA..21..381G"/>
    <hyperlink ref="AP3137" r:id="rId18" display="http://cdsbib.u-strasbg.fr/cgi-bin/cdsbib?1990RMxAA..21..381G"/>
    <hyperlink ref="AP3138" r:id="rId19" display="http://cdsbib.u-strasbg.fr/cgi-bin/cdsbib?1990RMxAA..21..381G"/>
    <hyperlink ref="AP3134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2023-01-17T06:16:28Z</dcterms:modified>
</cp:coreProperties>
</file>